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OneDrive - Queensland University of Technology/Researching/Automated 3D Cell Culture System/Platform/Automated-Workstation/concept_v2/"/>
    </mc:Choice>
  </mc:AlternateContent>
  <xr:revisionPtr revIDLastSave="0" documentId="13_ncr:1_{3B996540-45B8-9A47-BB5F-59EDB545CF2C}" xr6:coauthVersionLast="45" xr6:coauthVersionMax="45" xr10:uidLastSave="{00000000-0000-0000-0000-000000000000}"/>
  <bookViews>
    <workbookView xWindow="0" yWindow="460" windowWidth="33600" windowHeight="20540" xr2:uid="{F548E304-6949-4A19-98EA-E2668C6ED5B4}"/>
  </bookViews>
  <sheets>
    <sheet name="bom_modules" sheetId="5" r:id="rId1"/>
    <sheet name="frame-summary" sheetId="4" r:id="rId2"/>
    <sheet name="frame-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5" l="1"/>
  <c r="I35" i="5"/>
  <c r="I36" i="5"/>
  <c r="I37" i="5"/>
  <c r="I38" i="5"/>
  <c r="I39" i="5"/>
  <c r="I42" i="5"/>
  <c r="I43" i="5"/>
  <c r="I44" i="5"/>
  <c r="I45" i="5"/>
  <c r="I46" i="5"/>
  <c r="I47" i="5"/>
  <c r="I48" i="5"/>
  <c r="I53" i="5"/>
  <c r="I54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52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7" i="5" l="1"/>
  <c r="I49" i="5"/>
  <c r="I33" i="5" l="1"/>
  <c r="I27" i="5" l="1"/>
  <c r="I28" i="5"/>
  <c r="I26" i="5"/>
  <c r="I4" i="5" l="1"/>
  <c r="I5" i="5"/>
  <c r="I6" i="5"/>
  <c r="I7" i="5"/>
  <c r="I8" i="5"/>
  <c r="I3" i="5"/>
  <c r="I12" i="5"/>
  <c r="I13" i="5"/>
  <c r="I14" i="5"/>
  <c r="I15" i="5"/>
  <c r="I16" i="5"/>
  <c r="I17" i="5"/>
  <c r="I18" i="5"/>
  <c r="I19" i="5"/>
  <c r="I20" i="5"/>
  <c r="I21" i="5"/>
  <c r="I11" i="5"/>
  <c r="L7" i="3"/>
  <c r="K7" i="3"/>
  <c r="L6" i="3"/>
  <c r="K6" i="3"/>
  <c r="M6" i="3" s="1"/>
  <c r="K5" i="3"/>
  <c r="L5" i="3"/>
  <c r="M5" i="3" l="1"/>
  <c r="N5" i="3" s="1"/>
  <c r="G25" i="5" s="1"/>
  <c r="I25" i="5" s="1"/>
  <c r="M7" i="3"/>
  <c r="N7" i="3" s="1"/>
  <c r="G80" i="5" s="1"/>
  <c r="N6" i="3"/>
  <c r="G55" i="5" s="1"/>
  <c r="I55" i="5" s="1"/>
  <c r="B12" i="4" l="1"/>
  <c r="F16" i="3"/>
  <c r="G16" i="3" s="1"/>
  <c r="F17" i="3"/>
  <c r="G17" i="3" s="1"/>
  <c r="F18" i="3"/>
  <c r="G18" i="3" s="1"/>
  <c r="F19" i="3"/>
  <c r="G19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H20" i="3" l="1"/>
  <c r="F22" i="3"/>
  <c r="G22" i="3" s="1"/>
  <c r="H23" i="3" s="1"/>
  <c r="C7" i="4" s="1"/>
  <c r="B13" i="4"/>
  <c r="B14" i="4"/>
  <c r="B15" i="4"/>
  <c r="B16" i="4"/>
  <c r="B17" i="4"/>
  <c r="B18" i="4"/>
  <c r="F3" i="3"/>
  <c r="G3" i="3" s="1"/>
  <c r="F4" i="3"/>
  <c r="G4" i="3" s="1"/>
  <c r="B9" i="4"/>
  <c r="H14" i="3" l="1"/>
  <c r="C3" i="4" s="1"/>
  <c r="C5" i="4"/>
</calcChain>
</file>

<file path=xl/sharedStrings.xml><?xml version="1.0" encoding="utf-8"?>
<sst xmlns="http://schemas.openxmlformats.org/spreadsheetml/2006/main" count="514" uniqueCount="244">
  <si>
    <t>https://www.schmalz.com/en/10.02.01.00565</t>
  </si>
  <si>
    <t>https://www.schmalz.com/en/10.07.09.00003</t>
  </si>
  <si>
    <t>link</t>
  </si>
  <si>
    <t>profile 30x30 (slot 8mm)</t>
  </si>
  <si>
    <t>required length in m</t>
  </si>
  <si>
    <t>cost per item (or per metre)</t>
  </si>
  <si>
    <t>number of item(s)</t>
  </si>
  <si>
    <t>https://www.mulfordplastics.com.au/products/acrylic-cast/</t>
  </si>
  <si>
    <t>https://openbuildspartstore.com/c-beam-xlarge-linear-actuator-bundle/</t>
  </si>
  <si>
    <t>https://openbuildspartstore.com/nema-23-belt-pinion-actuator-bundle/</t>
  </si>
  <si>
    <t>power supply 12V/29A (Meanwell) set</t>
  </si>
  <si>
    <t>https://openbuildspartstore.com/12v-29a-meanwell-power-supply-bundle/</t>
  </si>
  <si>
    <t>xtension connectors 2pin</t>
  </si>
  <si>
    <t>xtension connectors 4pin</t>
  </si>
  <si>
    <t>https://openbuildspartstore.com/xtension-connectors/</t>
  </si>
  <si>
    <t>2-core cable, screened, 0.5mm(2), 50m</t>
  </si>
  <si>
    <t>4-core cable, screened, 0.5mm(2), 50m</t>
  </si>
  <si>
    <t>vacuum ejector</t>
  </si>
  <si>
    <t>hose, VSL 8-6 PU, external diameter D=8 mm, internal diameter d=6 mm</t>
  </si>
  <si>
    <t>screw plug connection, straight</t>
  </si>
  <si>
    <t>https://www.schmalz.com/en/10.08.02.00206</t>
  </si>
  <si>
    <t>t-connection</t>
  </si>
  <si>
    <t>https://www.schmalz.com/en/10.09.02.00022</t>
  </si>
  <si>
    <t>https://www.flexfireleds.com/colorbright-uv-purple-led-strip-light-by-the-foot/</t>
  </si>
  <si>
    <t>frame</t>
  </si>
  <si>
    <t>3/2 pneumatic control valve solenoid, G1/8, 12V</t>
  </si>
  <si>
    <t>https://au.rs-online.com/web/p/pneumatic-solenoid-pilot-operated-control-valves/7975093/</t>
  </si>
  <si>
    <t xml:space="preserve">pneumatic straight threaded-to-tube adapter, G 1/8 male, push In 6 mm </t>
  </si>
  <si>
    <t>https://au.rs-online.com/web/p/pneumatic-straight-threaded-to-tube-adaptors/0812049/</t>
  </si>
  <si>
    <t>crosslinker module</t>
  </si>
  <si>
    <t>storage module</t>
  </si>
  <si>
    <t>total length in mm</t>
  </si>
  <si>
    <t>profile length in mm</t>
  </si>
  <si>
    <t>number of item</t>
  </si>
  <si>
    <t>profile 30 x 30 mm</t>
  </si>
  <si>
    <t xml:space="preserve">profile cutting service </t>
  </si>
  <si>
    <t>accessories</t>
  </si>
  <si>
    <t>length in mm</t>
  </si>
  <si>
    <t>profile 20 x 40 mm (slot 6mm)</t>
  </si>
  <si>
    <t>profile 20 x 20 mm (slot 6mm)</t>
  </si>
  <si>
    <t>profile 30 x 30 mm (slot 8mm)</t>
  </si>
  <si>
    <t>transportation module</t>
  </si>
  <si>
    <t xml:space="preserve">    clamping angles (25x40)</t>
  </si>
  <si>
    <t xml:space="preserve">    clamping angles (29x29)</t>
  </si>
  <si>
    <t xml:space="preserve">    clamping angles (13x22)</t>
  </si>
  <si>
    <t>total number</t>
  </si>
  <si>
    <t xml:space="preserve">    nut M6 - slot8 (pack of 25)</t>
  </si>
  <si>
    <t xml:space="preserve">    nut M5 - slot8 (pack of 25)</t>
  </si>
  <si>
    <t xml:space="preserve">    bolts M6 (pack of 25)</t>
  </si>
  <si>
    <t xml:space="preserve">    bolts M5 (pack of 25)</t>
  </si>
  <si>
    <t>comment</t>
  </si>
  <si>
    <t>part-number</t>
  </si>
  <si>
    <t>GAP Engineering PTY LTD (QLD, Australia)</t>
  </si>
  <si>
    <t>Mulford Plastics PTY LTD (QLD, Australia)</t>
  </si>
  <si>
    <t>OpenBuilds (NJ, USA)</t>
  </si>
  <si>
    <t>RS Components PTY LTD (NSW, Australia)</t>
  </si>
  <si>
    <t>Flexfire LEDs, Inc.(CA, USA)</t>
  </si>
  <si>
    <t>ASTARIGLAS-GP-10mm-white</t>
  </si>
  <si>
    <t>ASTARIGLAS-GP-10mm-black</t>
  </si>
  <si>
    <t>10.02.01.00565</t>
  </si>
  <si>
    <t>10.07.09.00003</t>
  </si>
  <si>
    <t>10.08.02.00206</t>
  </si>
  <si>
    <t>10.09.02.00022</t>
  </si>
  <si>
    <t>only 2m required; remaining 3m will be given to CM for future crosslinker boxes</t>
  </si>
  <si>
    <t>profile 20 x 20 mm</t>
  </si>
  <si>
    <t>profile 20 x 40 mm</t>
  </si>
  <si>
    <t>https://openbuildspartstore.com/c-beam-linear-actuator-bundle/</t>
  </si>
  <si>
    <t>https://www.makerstore.com.au/product/cable-drag-chain-mounting-bracket/</t>
  </si>
  <si>
    <t>price in USD</t>
  </si>
  <si>
    <t>pipetting module</t>
  </si>
  <si>
    <t>Arduino Mega</t>
  </si>
  <si>
    <t>MOSFET-FQP30N06L</t>
  </si>
  <si>
    <t>Waterproof DS18B20 Digital temperature sensor</t>
  </si>
  <si>
    <t>designator</t>
  </si>
  <si>
    <t>component</t>
  </si>
  <si>
    <t>Raspberry Pi 3 Model B+</t>
  </si>
  <si>
    <t>Raspberry Pi Power Supply</t>
  </si>
  <si>
    <t>Smoothieboard, 5XC-R, version1.1, voltage reg 1A</t>
  </si>
  <si>
    <t>linear actuator</t>
  </si>
  <si>
    <t>limit switch</t>
  </si>
  <si>
    <t>Xtension Limit Switch Kit</t>
  </si>
  <si>
    <t>https://openbuildspartstore.com/xtension-limit-switch-kit/</t>
  </si>
  <si>
    <t>power supply</t>
  </si>
  <si>
    <t>2-core cable</t>
  </si>
  <si>
    <t>4-core cable</t>
  </si>
  <si>
    <t>cable management</t>
  </si>
  <si>
    <t>mounting bracket</t>
  </si>
  <si>
    <t>connectors: 2pins</t>
  </si>
  <si>
    <t>connectors: 4pins</t>
  </si>
  <si>
    <t>cost per unit (or per metre)</t>
  </si>
  <si>
    <t>1000mm C-Beam® XLarge Linear Actuator Bundle (w NEMA23)</t>
  </si>
  <si>
    <t>500mm C-Beam® Linear Actuator Bundle  (w NEMA23)</t>
  </si>
  <si>
    <t>250mm C-Beam® Linear Actuator Bundle  (w NEMA23)</t>
  </si>
  <si>
    <t>250mm Belt &amp; Pinion Actuator Bundle  (w NEMA23)</t>
  </si>
  <si>
    <t>pipetting robot</t>
  </si>
  <si>
    <t>arduino</t>
  </si>
  <si>
    <t>mosfet</t>
  </si>
  <si>
    <t>peltier</t>
  </si>
  <si>
    <t>temperature probe</t>
  </si>
  <si>
    <t>breadboard</t>
  </si>
  <si>
    <t>aluminium profile</t>
  </si>
  <si>
    <t>acrylic plates</t>
  </si>
  <si>
    <t>https://shop.opentrons.com/products/ot-hood</t>
  </si>
  <si>
    <t>clamping angle</t>
  </si>
  <si>
    <t>nuts</t>
  </si>
  <si>
    <t>bolts</t>
  </si>
  <si>
    <t>screws</t>
  </si>
  <si>
    <t>plates</t>
  </si>
  <si>
    <t>90 degree joining plate</t>
  </si>
  <si>
    <t>https://openbuildspartstore.com/90-degree-joining-plate/</t>
  </si>
  <si>
    <t>https://openbuildspartstore.com/tee-nuts-m5-10-pack/</t>
  </si>
  <si>
    <t>spacer</t>
  </si>
  <si>
    <t>aluminium spacer: 20mm</t>
  </si>
  <si>
    <t>vacuum generator</t>
  </si>
  <si>
    <t>cups</t>
  </si>
  <si>
    <t>https://www.schmalz.com/en/10.01.06.03511</t>
  </si>
  <si>
    <t>hose</t>
  </si>
  <si>
    <t>valve</t>
  </si>
  <si>
    <t>drag chain cable carrier (10 x 15mm): 0.5m</t>
  </si>
  <si>
    <t>https://openbuildspartstore.com/drag-chain-cable-carrier/</t>
  </si>
  <si>
    <t>drag chain cable carrier (10 x 15mm): 1m</t>
  </si>
  <si>
    <t>fan</t>
  </si>
  <si>
    <t>fan grid</t>
  </si>
  <si>
    <t>smoothieboard</t>
  </si>
  <si>
    <t>raspberry pi</t>
  </si>
  <si>
    <t>raspberry pi power supply</t>
  </si>
  <si>
    <t>microSD card</t>
  </si>
  <si>
    <t>https://www.adafruit.com/product/3775</t>
  </si>
  <si>
    <t>https://www.adafruit.com/product/1995</t>
  </si>
  <si>
    <t>https://www.adafruit.com/product/3259</t>
  </si>
  <si>
    <t>MicroSD card with NOOBS</t>
  </si>
  <si>
    <t>https://www.sparkfun.com/products/11061</t>
  </si>
  <si>
    <t>https://www.sparkfun.com/products/10213</t>
  </si>
  <si>
    <t>https://www.adafruit.com/product/381</t>
  </si>
  <si>
    <t>https://www.adafruit.com/product/1330</t>
  </si>
  <si>
    <t>peltier thermo-electric cooler module (12V, 5A)</t>
  </si>
  <si>
    <t>https://www.newark.com/pro-signal/psg-bb-170w/breadboard-solderless-plastic/dp/71Y9231</t>
  </si>
  <si>
    <t>LED strip light: 399nm (reel, 5m)</t>
  </si>
  <si>
    <t>LED strip lights</t>
  </si>
  <si>
    <t>https://www.newark.com/pro-power/pp001563/shld-flex-cable-4cond-0-5mm2-50m/dp/50AC7160</t>
  </si>
  <si>
    <t>https://www.newark.com/pro-power/pp001555/shld-flex-cable-2cond-0-5mm2-50m/dp/50AC7152</t>
  </si>
  <si>
    <t>https://shop.uberclock.com/products/smoothieboard</t>
  </si>
  <si>
    <t>fan, 80mm, 12V</t>
  </si>
  <si>
    <t>fan guard for 80x80mm fan</t>
  </si>
  <si>
    <t>https://www.newark.com/multicomp/mc32794/finger-guard/dp/56P2990?st=fan%20grid%2080</t>
  </si>
  <si>
    <t>https://www.newark.com/nmb-technologies/3110kl-04w-b30-d00/axial-fan-80mm-12vdc-170ma/dp/29M8108</t>
  </si>
  <si>
    <t>ASTARIGLAS-GP-6mm-white</t>
  </si>
  <si>
    <t>computational module</t>
  </si>
  <si>
    <t>drag chain cable carrier: 1m</t>
  </si>
  <si>
    <t>cable drag chain mounting bracket</t>
  </si>
  <si>
    <t>breadboard, 170 pin (max 5A rating)</t>
  </si>
  <si>
    <t>crosslinker modules</t>
  </si>
  <si>
    <t>module</t>
  </si>
  <si>
    <t>cuts</t>
  </si>
  <si>
    <t>length, in mm</t>
  </si>
  <si>
    <t>addition per cut, in mm</t>
  </si>
  <si>
    <t>control box and electronics</t>
  </si>
  <si>
    <t>for each stepper motor connection: 5x</t>
  </si>
  <si>
    <t>for each end stop connection (5x), LED connection (1x)</t>
  </si>
  <si>
    <t>total length required, in mm</t>
  </si>
  <si>
    <t>in m</t>
  </si>
  <si>
    <t>https://aluminiumprofile.com.au/product/profile-30x30-8mm-slot/</t>
  </si>
  <si>
    <t>https://openbuildspartstore.com/v-slot-20x20-linear-rail/</t>
  </si>
  <si>
    <t>profile 20x20 (V slot): 500mm</t>
  </si>
  <si>
    <t>aluminium spacer: 6mm</t>
  </si>
  <si>
    <t>height depends on application: distance between slider and well plate</t>
  </si>
  <si>
    <t>https://openbuildspartstore.com/aluminum-spacers-10-pack/</t>
  </si>
  <si>
    <t>profile 20x20 (V slot): 250mm (to be cut)</t>
  </si>
  <si>
    <t>profile 20x40 (V slot): 250mm (to be cut)</t>
  </si>
  <si>
    <t>https://openbuildspartstore.com/v-slot-20x40-linear-rail/</t>
  </si>
  <si>
    <t>length in m</t>
  </si>
  <si>
    <t>10.01.06.03511</t>
  </si>
  <si>
    <t>bellows suction cups (oval): SPOB1 60x20</t>
  </si>
  <si>
    <t>797-5093</t>
  </si>
  <si>
    <t>Schmalz (Glatten, Germany)</t>
  </si>
  <si>
    <t>connection plug</t>
  </si>
  <si>
    <t>SparkFun Electronics, Inc (CO, USA)</t>
  </si>
  <si>
    <t>Newark element14 (IL, USA)</t>
  </si>
  <si>
    <t>Adafruit Industries (NY, USA)</t>
  </si>
  <si>
    <t>manufacturer/supplier</t>
  </si>
  <si>
    <t>Uberclock, LL (OR, USA)</t>
  </si>
  <si>
    <t xml:space="preserve">71Y9231 </t>
  </si>
  <si>
    <t>transport module</t>
  </si>
  <si>
    <t>Makerstore (Australia)</t>
  </si>
  <si>
    <t>Opentrons Laboratories Inc (NY, USA)</t>
  </si>
  <si>
    <t>connectors</t>
  </si>
  <si>
    <t>adapter</t>
  </si>
  <si>
    <t>https://aluminiumprofile.com.au/product/bolt-m8x16/</t>
  </si>
  <si>
    <t>https://aluminiumprofile.com.au/product/nut-m8-ss-slot-8/</t>
  </si>
  <si>
    <t>nut M8 - slot 8 (pack of 25)</t>
  </si>
  <si>
    <t>bolt M8x16mm - slot 8 (pack of 25)</t>
  </si>
  <si>
    <t>https://aluminiumprofile.com.au/product/clamping-angle-25x40/</t>
  </si>
  <si>
    <t>screw</t>
  </si>
  <si>
    <t>M5x15mm (pack of 10)</t>
  </si>
  <si>
    <t>https://openbuildspartstore.com/low-profile-screws-m5-10-pack/</t>
  </si>
  <si>
    <t>tee nuts (M5) (pack of 10)</t>
  </si>
  <si>
    <t>bolt M5x16mm - slot 8 (pack of 25)</t>
  </si>
  <si>
    <t>nut M5 - slot 8 (pack of 25)</t>
  </si>
  <si>
    <t>https://openbuildspartstore.com/black-angle-corner-connector/</t>
  </si>
  <si>
    <t>black corner brackets</t>
  </si>
  <si>
    <t>M5x8mm (pack of 10)</t>
  </si>
  <si>
    <t>M5x10mm (pack of 10)</t>
  </si>
  <si>
    <t>M5x20mm (pack of 10)</t>
  </si>
  <si>
    <t>total number of screws depends on usage of connectors</t>
  </si>
  <si>
    <t>M5x25mm (pack of 10)</t>
  </si>
  <si>
    <t>https://aluminiumprofile.com.au/product/nut-m5-slot-8/</t>
  </si>
  <si>
    <t>https://aluminiumprofile.com.au/product-category/connectors/connectors-bolts/</t>
  </si>
  <si>
    <t>clamping angle 25x40</t>
  </si>
  <si>
    <t>DEV-11061</t>
  </si>
  <si>
    <t>COM-10213</t>
  </si>
  <si>
    <t>smoothie_5x</t>
  </si>
  <si>
    <t>29M8108</t>
  </si>
  <si>
    <t>56P2990</t>
  </si>
  <si>
    <t>511-Set</t>
  </si>
  <si>
    <t>50AC7152</t>
  </si>
  <si>
    <t>50AC7160</t>
  </si>
  <si>
    <t>2525-Set</t>
  </si>
  <si>
    <t>acrylic plates 10mm, black</t>
  </si>
  <si>
    <t>acrylic plates 10mm, white</t>
  </si>
  <si>
    <t>084.107.002</t>
  </si>
  <si>
    <t>084.305.002</t>
  </si>
  <si>
    <t>084.302.037</t>
  </si>
  <si>
    <t>084.301.002</t>
  </si>
  <si>
    <t>BRAC-CDC</t>
  </si>
  <si>
    <t>2495-Bundle</t>
  </si>
  <si>
    <t>2805-Kit</t>
  </si>
  <si>
    <t>084.302.002</t>
  </si>
  <si>
    <t>536-Pack</t>
  </si>
  <si>
    <t>922-pack</t>
  </si>
  <si>
    <t>OT-One S Hood</t>
  </si>
  <si>
    <t>995-Bundle</t>
  </si>
  <si>
    <t>VSlot20x20LinearRail</t>
  </si>
  <si>
    <t>084.301.009</t>
  </si>
  <si>
    <t>946-pack</t>
  </si>
  <si>
    <t>878-pack</t>
  </si>
  <si>
    <t>750-pack</t>
  </si>
  <si>
    <t>90-Pack</t>
  </si>
  <si>
    <t>CB-UV-12V-16FT</t>
  </si>
  <si>
    <t>2565-Bundle</t>
  </si>
  <si>
    <t>VSlot20x40LinearRail</t>
  </si>
  <si>
    <t>20-pack</t>
  </si>
  <si>
    <t>65-Pack</t>
  </si>
  <si>
    <t>812-049</t>
  </si>
  <si>
    <t>acrylic plates 6mm,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</si>
</sst>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2" xfId="0" applyFont="1" applyBorder="1"/>
    <xf numFmtId="0" fontId="1" fillId="0" borderId="3" xfId="0" applyFont="1" applyFill="1" applyBorder="1"/>
    <xf numFmtId="0" fontId="1" fillId="0" borderId="1" xfId="0" applyFont="1" applyBorder="1"/>
    <xf numFmtId="0" fontId="0" fillId="0" borderId="4" xfId="0" applyBorder="1"/>
    <xf numFmtId="0" fontId="0" fillId="0" borderId="0" xfId="0" applyFont="1" applyAlignment="1">
      <alignment horizontal="right"/>
    </xf>
    <xf numFmtId="0" fontId="0" fillId="0" borderId="0" xfId="0" applyFont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6" xfId="0" applyFont="1" applyBorder="1"/>
    <xf numFmtId="0" fontId="0" fillId="0" borderId="0" xfId="0" applyFont="1" applyBorder="1"/>
    <xf numFmtId="0" fontId="1" fillId="0" borderId="7" xfId="0" applyFont="1" applyBorder="1"/>
    <xf numFmtId="0" fontId="1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9" xfId="0" applyFont="1" applyBorder="1"/>
    <xf numFmtId="0" fontId="0" fillId="0" borderId="10" xfId="0" applyBorder="1"/>
    <xf numFmtId="0" fontId="1" fillId="0" borderId="8" xfId="0" applyFont="1" applyFill="1" applyBorder="1"/>
    <xf numFmtId="0" fontId="1" fillId="0" borderId="4" xfId="0" applyFont="1" applyBorder="1" applyAlignment="1">
      <alignment horizontal="left"/>
    </xf>
    <xf numFmtId="0" fontId="0" fillId="0" borderId="7" xfId="0" applyBorder="1"/>
    <xf numFmtId="0" fontId="0" fillId="0" borderId="4" xfId="0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3" xfId="0" applyFont="1" applyBorder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1" fillId="0" borderId="3" xfId="0" applyFont="1" applyBorder="1" applyAlignment="1">
      <alignment horizontal="left"/>
    </xf>
    <xf numFmtId="0" fontId="0" fillId="0" borderId="9" xfId="0" applyFont="1" applyBorder="1"/>
    <xf numFmtId="0" fontId="1" fillId="0" borderId="10" xfId="0" applyFont="1" applyBorder="1"/>
    <xf numFmtId="0" fontId="0" fillId="0" borderId="4" xfId="0" applyFill="1" applyBorder="1"/>
    <xf numFmtId="0" fontId="1" fillId="0" borderId="9" xfId="0" applyFont="1" applyFill="1" applyBorder="1"/>
    <xf numFmtId="0" fontId="2" fillId="0" borderId="5" xfId="1" applyBorder="1"/>
    <xf numFmtId="0" fontId="0" fillId="0" borderId="7" xfId="1" applyFont="1" applyBorder="1"/>
    <xf numFmtId="0" fontId="0" fillId="0" borderId="7" xfId="0" applyFont="1" applyBorder="1"/>
    <xf numFmtId="0" fontId="4" fillId="0" borderId="7" xfId="0" applyFont="1" applyBorder="1"/>
    <xf numFmtId="0" fontId="0" fillId="0" borderId="6" xfId="0" applyFill="1" applyBorder="1"/>
    <xf numFmtId="0" fontId="1" fillId="0" borderId="12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0" fillId="0" borderId="0" xfId="0" applyFont="1" applyFill="1" applyBorder="1"/>
    <xf numFmtId="2" fontId="1" fillId="0" borderId="9" xfId="0" applyNumberFormat="1" applyFont="1" applyBorder="1"/>
    <xf numFmtId="2" fontId="0" fillId="0" borderId="0" xfId="0" applyNumberFormat="1" applyFont="1" applyAlignment="1">
      <alignment horizontal="right"/>
    </xf>
    <xf numFmtId="2" fontId="0" fillId="0" borderId="5" xfId="0" applyNumberFormat="1" applyFont="1" applyBorder="1"/>
    <xf numFmtId="2" fontId="0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4" fontId="0" fillId="0" borderId="0" xfId="0" applyNumberFormat="1"/>
    <xf numFmtId="4" fontId="1" fillId="0" borderId="0" xfId="0" applyNumberFormat="1" applyFont="1"/>
    <xf numFmtId="0" fontId="0" fillId="2" borderId="4" xfId="0" applyFill="1" applyBorder="1"/>
    <xf numFmtId="0" fontId="1" fillId="2" borderId="0" xfId="0" applyFont="1" applyFill="1" applyBorder="1"/>
    <xf numFmtId="2" fontId="1" fillId="2" borderId="5" xfId="0" applyNumberFormat="1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2" borderId="0" xfId="0" applyFill="1" applyBorder="1"/>
    <xf numFmtId="0" fontId="0" fillId="2" borderId="0" xfId="0" applyFill="1"/>
    <xf numFmtId="0" fontId="0" fillId="2" borderId="6" xfId="0" applyFont="1" applyFill="1" applyBorder="1"/>
    <xf numFmtId="2" fontId="0" fillId="2" borderId="5" xfId="0" applyNumberFormat="1" applyFont="1" applyFill="1" applyBorder="1"/>
    <xf numFmtId="0" fontId="2" fillId="2" borderId="5" xfId="1" applyFill="1" applyBorder="1"/>
    <xf numFmtId="0" fontId="0" fillId="2" borderId="7" xfId="1" applyFont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ont="1" applyFill="1" applyBorder="1"/>
    <xf numFmtId="0" fontId="1" fillId="2" borderId="6" xfId="0" applyFont="1" applyFill="1" applyBorder="1"/>
    <xf numFmtId="0" fontId="0" fillId="0" borderId="6" xfId="0" applyFont="1" applyFill="1" applyBorder="1"/>
    <xf numFmtId="0" fontId="0" fillId="0" borderId="6" xfId="0" applyFont="1" applyBorder="1" applyAlignment="1">
      <alignment horizontal="left"/>
    </xf>
    <xf numFmtId="0" fontId="1" fillId="0" borderId="13" xfId="0" applyFont="1" applyBorder="1"/>
    <xf numFmtId="4" fontId="1" fillId="0" borderId="3" xfId="0" applyNumberFormat="1" applyFont="1" applyBorder="1" applyAlignment="1">
      <alignment wrapText="1"/>
    </xf>
    <xf numFmtId="4" fontId="1" fillId="2" borderId="0" xfId="0" applyNumberFormat="1" applyFont="1" applyFill="1" applyBorder="1" applyAlignment="1">
      <alignment wrapText="1"/>
    </xf>
    <xf numFmtId="4" fontId="0" fillId="0" borderId="0" xfId="0" applyNumberFormat="1" applyFont="1" applyBorder="1"/>
    <xf numFmtId="4" fontId="0" fillId="0" borderId="0" xfId="0" applyNumberFormat="1" applyBorder="1"/>
    <xf numFmtId="4" fontId="0" fillId="2" borderId="0" xfId="0" applyNumberFormat="1" applyFont="1" applyFill="1" applyBorder="1"/>
    <xf numFmtId="4" fontId="0" fillId="2" borderId="0" xfId="0" applyNumberFormat="1" applyFill="1" applyBorder="1"/>
    <xf numFmtId="4" fontId="0" fillId="0" borderId="0" xfId="0" applyNumberFormat="1" applyBorder="1" applyAlignment="1">
      <alignment horizontal="right"/>
    </xf>
    <xf numFmtId="0" fontId="1" fillId="0" borderId="12" xfId="0" applyFont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0" fillId="0" borderId="11" xfId="0" applyFont="1" applyBorder="1"/>
    <xf numFmtId="0" fontId="0" fillId="2" borderId="11" xfId="0" applyFont="1" applyFill="1" applyBorder="1"/>
    <xf numFmtId="0" fontId="0" fillId="2" borderId="11" xfId="0" applyFill="1" applyBorder="1"/>
    <xf numFmtId="0" fontId="1" fillId="0" borderId="11" xfId="0" applyFont="1" applyBorder="1"/>
    <xf numFmtId="0" fontId="1" fillId="2" borderId="11" xfId="0" applyFont="1" applyFill="1" applyBorder="1"/>
    <xf numFmtId="0" fontId="0" fillId="0" borderId="11" xfId="0" applyFill="1" applyBorder="1"/>
    <xf numFmtId="0" fontId="0" fillId="0" borderId="11" xfId="0" applyFont="1" applyFill="1" applyBorder="1"/>
    <xf numFmtId="0" fontId="0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2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/>
    <xf numFmtId="0" fontId="5" fillId="0" borderId="4" xfId="0" applyFont="1" applyBorder="1"/>
    <xf numFmtId="0" fontId="5" fillId="0" borderId="11" xfId="0" applyFont="1" applyBorder="1"/>
    <xf numFmtId="0" fontId="5" fillId="0" borderId="14" xfId="0" applyFont="1" applyBorder="1"/>
    <xf numFmtId="4" fontId="5" fillId="0" borderId="0" xfId="0" applyNumberFormat="1" applyFont="1"/>
    <xf numFmtId="0" fontId="5" fillId="0" borderId="7" xfId="0" applyFont="1" applyBorder="1"/>
    <xf numFmtId="0" fontId="0" fillId="0" borderId="6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penbuildspartstore.com/drag-chain-cable-carrier/" TargetMode="External"/><Relationship Id="rId21" Type="http://schemas.openxmlformats.org/officeDocument/2006/relationships/hyperlink" Target="https://shop.opentrons.com/products/ot-hood" TargetMode="External"/><Relationship Id="rId42" Type="http://schemas.openxmlformats.org/officeDocument/2006/relationships/hyperlink" Target="https://www.makerstore.com.au/product/cable-drag-chain-mounting-bracket/" TargetMode="External"/><Relationship Id="rId47" Type="http://schemas.openxmlformats.org/officeDocument/2006/relationships/hyperlink" Target="https://aluminiumprofile.com.au/product/profile-30x30-8mm-slot/" TargetMode="External"/><Relationship Id="rId63" Type="http://schemas.openxmlformats.org/officeDocument/2006/relationships/hyperlink" Target="https://openbuildspartstore.com/xtension-connectors/" TargetMode="External"/><Relationship Id="rId68" Type="http://schemas.openxmlformats.org/officeDocument/2006/relationships/hyperlink" Target="https://openbuildspartstore.com/xtension-connectors/" TargetMode="External"/><Relationship Id="rId84" Type="http://schemas.openxmlformats.org/officeDocument/2006/relationships/hyperlink" Target="https://openbuildspartstore.com/low-profile-screws-m5-10-pack/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www.schmalz.com/en/10.08.02.00206" TargetMode="External"/><Relationship Id="rId11" Type="http://schemas.openxmlformats.org/officeDocument/2006/relationships/hyperlink" Target="https://openbuildspartstore.com/xtension-connectors/" TargetMode="External"/><Relationship Id="rId32" Type="http://schemas.openxmlformats.org/officeDocument/2006/relationships/hyperlink" Target="https://www.adafruit.com/product/1330" TargetMode="External"/><Relationship Id="rId37" Type="http://schemas.openxmlformats.org/officeDocument/2006/relationships/hyperlink" Target="https://www.newark.com/nmb-technologies/3110kl-04w-b30-d00/axial-fan-80mm-12vdc-170ma/dp/29M8108" TargetMode="External"/><Relationship Id="rId53" Type="http://schemas.openxmlformats.org/officeDocument/2006/relationships/hyperlink" Target="https://aluminiumprofile.com.au/product/bolt-m8x16/" TargetMode="External"/><Relationship Id="rId58" Type="http://schemas.openxmlformats.org/officeDocument/2006/relationships/hyperlink" Target="https://openbuildspartstore.com/xtension-connectors/" TargetMode="External"/><Relationship Id="rId74" Type="http://schemas.openxmlformats.org/officeDocument/2006/relationships/hyperlink" Target="https://openbuildspartstore.com/90-degree-joining-plate/" TargetMode="External"/><Relationship Id="rId79" Type="http://schemas.openxmlformats.org/officeDocument/2006/relationships/hyperlink" Target="https://aluminiumprofile.com.au/product/nut-m5-slot-8/" TargetMode="External"/><Relationship Id="rId5" Type="http://schemas.openxmlformats.org/officeDocument/2006/relationships/hyperlink" Target="https://openbuildspartstore.com/nema-23-belt-pinion-actuator-bundle/" TargetMode="External"/><Relationship Id="rId14" Type="http://schemas.openxmlformats.org/officeDocument/2006/relationships/hyperlink" Target="https://www.schmalz.com/en/10.01.06.03511" TargetMode="External"/><Relationship Id="rId22" Type="http://schemas.openxmlformats.org/officeDocument/2006/relationships/hyperlink" Target="https://openbuildspartstore.com/tee-nuts-m5-10-pack/" TargetMode="External"/><Relationship Id="rId27" Type="http://schemas.openxmlformats.org/officeDocument/2006/relationships/hyperlink" Target="https://openbuildspartstore.com/drag-chain-cable-carrier/" TargetMode="External"/><Relationship Id="rId30" Type="http://schemas.openxmlformats.org/officeDocument/2006/relationships/hyperlink" Target="https://www.adafruit.com/product/3259" TargetMode="External"/><Relationship Id="rId35" Type="http://schemas.openxmlformats.org/officeDocument/2006/relationships/hyperlink" Target="https://www.newark.com/pro-signal/psg-bb-170w/breadboard-solderless-plastic/dp/71Y9231" TargetMode="External"/><Relationship Id="rId43" Type="http://schemas.openxmlformats.org/officeDocument/2006/relationships/hyperlink" Target="https://openbuildspartstore.com/drag-chain-cable-carrier/" TargetMode="External"/><Relationship Id="rId48" Type="http://schemas.openxmlformats.org/officeDocument/2006/relationships/hyperlink" Target="https://aluminiumprofile.com.au/product/profile-30x30-8mm-slot/" TargetMode="External"/><Relationship Id="rId56" Type="http://schemas.openxmlformats.org/officeDocument/2006/relationships/hyperlink" Target="https://www.newark.com/pro-power/pp001563/shld-flex-cable-4cond-0-5mm2-50m/dp/50AC7160" TargetMode="External"/><Relationship Id="rId64" Type="http://schemas.openxmlformats.org/officeDocument/2006/relationships/hyperlink" Target="https://www.mulfordplastics.com.au/products/acrylic-cast/" TargetMode="External"/><Relationship Id="rId69" Type="http://schemas.openxmlformats.org/officeDocument/2006/relationships/hyperlink" Target="https://www.mulfordplastics.com.au/products/acrylic-cast/" TargetMode="External"/><Relationship Id="rId77" Type="http://schemas.openxmlformats.org/officeDocument/2006/relationships/hyperlink" Target="https://aluminiumprofile.com.au/product/nut-m5-slot-8/" TargetMode="External"/><Relationship Id="rId8" Type="http://schemas.openxmlformats.org/officeDocument/2006/relationships/hyperlink" Target="https://openbuildspartstore.com/12v-29a-meanwell-power-supply-bundle/" TargetMode="External"/><Relationship Id="rId51" Type="http://schemas.openxmlformats.org/officeDocument/2006/relationships/hyperlink" Target="https://aluminiumprofile.com.au/product/clamping-angle-25x40/" TargetMode="External"/><Relationship Id="rId72" Type="http://schemas.openxmlformats.org/officeDocument/2006/relationships/hyperlink" Target="https://openbuildspartstore.com/black-angle-corner-connector/" TargetMode="External"/><Relationship Id="rId80" Type="http://schemas.openxmlformats.org/officeDocument/2006/relationships/hyperlink" Target="https://aluminiumprofile.com.au/product-category/connectors/connectors-bolts/" TargetMode="External"/><Relationship Id="rId85" Type="http://schemas.openxmlformats.org/officeDocument/2006/relationships/hyperlink" Target="https://openbuildspartstore.com/low-profile-screws-m5-10-pack/" TargetMode="External"/><Relationship Id="rId3" Type="http://schemas.openxmlformats.org/officeDocument/2006/relationships/hyperlink" Target="https://openbuildspartstore.com/c-beam-linear-actuator-bundle/" TargetMode="External"/><Relationship Id="rId12" Type="http://schemas.openxmlformats.org/officeDocument/2006/relationships/hyperlink" Target="https://openbuildspartstore.com/xtension-connectors/" TargetMode="External"/><Relationship Id="rId17" Type="http://schemas.openxmlformats.org/officeDocument/2006/relationships/hyperlink" Target="https://www.schmalz.com/en/10.09.02.00022" TargetMode="External"/><Relationship Id="rId25" Type="http://schemas.openxmlformats.org/officeDocument/2006/relationships/hyperlink" Target="https://openbuildspartstore.com/drag-chain-cable-carrier/" TargetMode="External"/><Relationship Id="rId33" Type="http://schemas.openxmlformats.org/officeDocument/2006/relationships/hyperlink" Target="https://www.sparkfun.com/products/11061" TargetMode="External"/><Relationship Id="rId38" Type="http://schemas.openxmlformats.org/officeDocument/2006/relationships/hyperlink" Target="https://www.newark.com/multicomp/mc32794/finger-guard/dp/56P2990?st=fan%20grid%2080" TargetMode="External"/><Relationship Id="rId46" Type="http://schemas.openxmlformats.org/officeDocument/2006/relationships/hyperlink" Target="https://openbuildspartstore.com/aluminum-spacers-10-pack/" TargetMode="External"/><Relationship Id="rId59" Type="http://schemas.openxmlformats.org/officeDocument/2006/relationships/hyperlink" Target="https://www.mulfordplastics.com.au/products/acrylic-cast/" TargetMode="External"/><Relationship Id="rId67" Type="http://schemas.openxmlformats.org/officeDocument/2006/relationships/hyperlink" Target="https://openbuildspartstore.com/xtension-connectors/" TargetMode="External"/><Relationship Id="rId20" Type="http://schemas.openxmlformats.org/officeDocument/2006/relationships/hyperlink" Target="https://www.flexfireleds.com/colorbright-uv-purple-led-strip-light-by-the-foot/" TargetMode="External"/><Relationship Id="rId41" Type="http://schemas.openxmlformats.org/officeDocument/2006/relationships/hyperlink" Target="https://www.mulfordplastics.com.au/products/acrylic-cast/" TargetMode="External"/><Relationship Id="rId54" Type="http://schemas.openxmlformats.org/officeDocument/2006/relationships/hyperlink" Target="https://aluminiumprofile.com.au/product/nut-m8-ss-slot-8/" TargetMode="External"/><Relationship Id="rId62" Type="http://schemas.openxmlformats.org/officeDocument/2006/relationships/hyperlink" Target="https://openbuildspartstore.com/xtension-connectors/" TargetMode="External"/><Relationship Id="rId70" Type="http://schemas.openxmlformats.org/officeDocument/2006/relationships/hyperlink" Target="https://www.mulfordplastics.com.au/products/acrylic-cast/" TargetMode="External"/><Relationship Id="rId75" Type="http://schemas.openxmlformats.org/officeDocument/2006/relationships/hyperlink" Target="https://openbuildspartstore.com/aluminum-spacers-10-pack/" TargetMode="External"/><Relationship Id="rId83" Type="http://schemas.openxmlformats.org/officeDocument/2006/relationships/hyperlink" Target="https://aluminiumprofile.com.au/product/clamping-angle-25x40/" TargetMode="External"/><Relationship Id="rId88" Type="http://schemas.openxmlformats.org/officeDocument/2006/relationships/hyperlink" Target="https://openbuildspartstore.com/low-profile-screws-m5-10-pack/" TargetMode="External"/><Relationship Id="rId1" Type="http://schemas.openxmlformats.org/officeDocument/2006/relationships/hyperlink" Target="https://openbuildspartstore.com/c-beam-xlarge-linear-actuator-bundle/" TargetMode="External"/><Relationship Id="rId6" Type="http://schemas.openxmlformats.org/officeDocument/2006/relationships/hyperlink" Target="https://openbuildspartstore.com/xtension-limit-switch-kit/" TargetMode="External"/><Relationship Id="rId15" Type="http://schemas.openxmlformats.org/officeDocument/2006/relationships/hyperlink" Target="https://www.schmalz.com/en/10.07.09.00003" TargetMode="External"/><Relationship Id="rId23" Type="http://schemas.openxmlformats.org/officeDocument/2006/relationships/hyperlink" Target="https://openbuildspartstore.com/90-degree-joining-plate/" TargetMode="External"/><Relationship Id="rId28" Type="http://schemas.openxmlformats.org/officeDocument/2006/relationships/hyperlink" Target="https://www.adafruit.com/product/3775" TargetMode="External"/><Relationship Id="rId36" Type="http://schemas.openxmlformats.org/officeDocument/2006/relationships/hyperlink" Target="https://shop.uberclock.com/products/smoothieboard" TargetMode="External"/><Relationship Id="rId49" Type="http://schemas.openxmlformats.org/officeDocument/2006/relationships/hyperlink" Target="https://openbuildspartstore.com/v-slot-20x20-linear-rail/" TargetMode="External"/><Relationship Id="rId57" Type="http://schemas.openxmlformats.org/officeDocument/2006/relationships/hyperlink" Target="https://openbuildspartstore.com/xtension-connectors/" TargetMode="External"/><Relationship Id="rId10" Type="http://schemas.openxmlformats.org/officeDocument/2006/relationships/hyperlink" Target="https://www.newark.com/pro-power/pp001563/shld-flex-cable-4cond-0-5mm2-50m/dp/50AC7160" TargetMode="External"/><Relationship Id="rId31" Type="http://schemas.openxmlformats.org/officeDocument/2006/relationships/hyperlink" Target="https://www.sparkfun.com/products/10213" TargetMode="External"/><Relationship Id="rId44" Type="http://schemas.openxmlformats.org/officeDocument/2006/relationships/hyperlink" Target="https://aluminiumprofile.com.au/product/profile-30x30-8mm-slot/" TargetMode="External"/><Relationship Id="rId52" Type="http://schemas.openxmlformats.org/officeDocument/2006/relationships/hyperlink" Target="https://openbuildspartstore.com/xtension-limit-switch-kit/" TargetMode="External"/><Relationship Id="rId60" Type="http://schemas.openxmlformats.org/officeDocument/2006/relationships/hyperlink" Target="https://www.newark.com/pro-power/pp001555/shld-flex-cable-2cond-0-5mm2-50m/dp/50AC7152" TargetMode="External"/><Relationship Id="rId65" Type="http://schemas.openxmlformats.org/officeDocument/2006/relationships/hyperlink" Target="https://www.newark.com/pro-power/pp001555/shld-flex-cable-2cond-0-5mm2-50m/dp/50AC7152" TargetMode="External"/><Relationship Id="rId73" Type="http://schemas.openxmlformats.org/officeDocument/2006/relationships/hyperlink" Target="https://openbuildspartstore.com/black-angle-corner-connector/" TargetMode="External"/><Relationship Id="rId78" Type="http://schemas.openxmlformats.org/officeDocument/2006/relationships/hyperlink" Target="https://aluminiumprofile.com.au/product/nut-m5-slot-8/" TargetMode="External"/><Relationship Id="rId81" Type="http://schemas.openxmlformats.org/officeDocument/2006/relationships/hyperlink" Target="https://aluminiumprofile.com.au/product-category/connectors/connectors-bolts/" TargetMode="External"/><Relationship Id="rId86" Type="http://schemas.openxmlformats.org/officeDocument/2006/relationships/hyperlink" Target="https://openbuildspartstore.com/low-profile-screws-m5-10-pack/" TargetMode="External"/><Relationship Id="rId4" Type="http://schemas.openxmlformats.org/officeDocument/2006/relationships/hyperlink" Target="https://openbuildspartstore.com/c-beam-linear-actuator-bundle/" TargetMode="External"/><Relationship Id="rId9" Type="http://schemas.openxmlformats.org/officeDocument/2006/relationships/hyperlink" Target="https://www.newark.com/pro-power/pp001555/shld-flex-cable-2cond-0-5mm2-50m/dp/50AC7152" TargetMode="External"/><Relationship Id="rId13" Type="http://schemas.openxmlformats.org/officeDocument/2006/relationships/hyperlink" Target="https://www.schmalz.com/en/10.02.01.00565" TargetMode="External"/><Relationship Id="rId18" Type="http://schemas.openxmlformats.org/officeDocument/2006/relationships/hyperlink" Target="https://au.rs-online.com/web/p/pneumatic-solenoid-pilot-operated-control-valves/7975093/" TargetMode="External"/><Relationship Id="rId39" Type="http://schemas.openxmlformats.org/officeDocument/2006/relationships/hyperlink" Target="https://www.mulfordplastics.com.au/products/acrylic-cast/" TargetMode="External"/><Relationship Id="rId34" Type="http://schemas.openxmlformats.org/officeDocument/2006/relationships/hyperlink" Target="https://www.adafruit.com/product/381" TargetMode="External"/><Relationship Id="rId50" Type="http://schemas.openxmlformats.org/officeDocument/2006/relationships/hyperlink" Target="https://openbuildspartstore.com/v-slot-20x20-linear-rail/" TargetMode="External"/><Relationship Id="rId55" Type="http://schemas.openxmlformats.org/officeDocument/2006/relationships/hyperlink" Target="https://www.newark.com/pro-power/pp001555/shld-flex-cable-2cond-0-5mm2-50m/dp/50AC7152" TargetMode="External"/><Relationship Id="rId76" Type="http://schemas.openxmlformats.org/officeDocument/2006/relationships/hyperlink" Target="https://openbuildspartstore.com/black-angle-corner-connector/" TargetMode="External"/><Relationship Id="rId7" Type="http://schemas.openxmlformats.org/officeDocument/2006/relationships/hyperlink" Target="https://openbuildspartstore.com/xtension-limit-switch-kit/" TargetMode="External"/><Relationship Id="rId71" Type="http://schemas.openxmlformats.org/officeDocument/2006/relationships/hyperlink" Target="https://openbuildspartstore.com/tee-nuts-m5-10-pack/" TargetMode="External"/><Relationship Id="rId2" Type="http://schemas.openxmlformats.org/officeDocument/2006/relationships/hyperlink" Target="https://openbuildspartstore.com/c-beam-linear-actuator-bundle/" TargetMode="External"/><Relationship Id="rId29" Type="http://schemas.openxmlformats.org/officeDocument/2006/relationships/hyperlink" Target="https://www.adafruit.com/product/1995" TargetMode="External"/><Relationship Id="rId24" Type="http://schemas.openxmlformats.org/officeDocument/2006/relationships/hyperlink" Target="https://openbuildspartstore.com/tee-nuts-m5-10-pack/" TargetMode="External"/><Relationship Id="rId40" Type="http://schemas.openxmlformats.org/officeDocument/2006/relationships/hyperlink" Target="https://www.mulfordplastics.com.au/products/acrylic-cast/" TargetMode="External"/><Relationship Id="rId45" Type="http://schemas.openxmlformats.org/officeDocument/2006/relationships/hyperlink" Target="https://openbuildspartstore.com/v-slot-20x20-linear-rail/" TargetMode="External"/><Relationship Id="rId66" Type="http://schemas.openxmlformats.org/officeDocument/2006/relationships/hyperlink" Target="https://www.newark.com/pro-power/pp001563/shld-flex-cable-4cond-0-5mm2-50m/dp/50AC7160" TargetMode="External"/><Relationship Id="rId87" Type="http://schemas.openxmlformats.org/officeDocument/2006/relationships/hyperlink" Target="https://openbuildspartstore.com/v-slot-20x40-linear-rail/" TargetMode="External"/><Relationship Id="rId61" Type="http://schemas.openxmlformats.org/officeDocument/2006/relationships/hyperlink" Target="https://www.newark.com/pro-power/pp001563/shld-flex-cable-4cond-0-5mm2-50m/dp/50AC7160" TargetMode="External"/><Relationship Id="rId82" Type="http://schemas.openxmlformats.org/officeDocument/2006/relationships/hyperlink" Target="https://aluminiumprofile.com.au/product/clamping-angle-25x40/" TargetMode="External"/><Relationship Id="rId19" Type="http://schemas.openxmlformats.org/officeDocument/2006/relationships/hyperlink" Target="https://au.rs-online.com/web/p/pneumatic-straight-threaded-to-tube-adaptors/081204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5734-9F43-4FBD-B5BE-41C216653F49}">
  <dimension ref="A1:M147"/>
  <sheetViews>
    <sheetView tabSelected="1" zoomScale="75" zoomScaleNormal="100" workbookViewId="0">
      <selection activeCell="A3" sqref="A3"/>
    </sheetView>
  </sheetViews>
  <sheetFormatPr baseColWidth="10" defaultColWidth="8.83203125" defaultRowHeight="15" x14ac:dyDescent="0.2"/>
  <cols>
    <col min="1" max="1" width="30.83203125" style="6" customWidth="1"/>
    <col min="2" max="2" width="28.83203125" customWidth="1"/>
    <col min="3" max="3" width="58.1640625" style="12" customWidth="1"/>
    <col min="4" max="4" width="37" style="44" customWidth="1"/>
    <col min="5" max="5" width="20.1640625" style="92" customWidth="1"/>
    <col min="6" max="6" width="11.1640625" style="44" customWidth="1"/>
    <col min="7" max="7" width="8.83203125" style="44" customWidth="1"/>
    <col min="8" max="8" width="13.33203125" style="53" customWidth="1"/>
    <col min="9" max="9" width="13.83203125" style="50" customWidth="1"/>
    <col min="10" max="10" width="86.6640625" customWidth="1"/>
    <col min="11" max="11" width="199.83203125" customWidth="1"/>
  </cols>
  <sheetData>
    <row r="1" spans="1:12" ht="33" thickBot="1" x14ac:dyDescent="0.25">
      <c r="A1" s="5" t="s">
        <v>152</v>
      </c>
      <c r="B1" s="3" t="s">
        <v>73</v>
      </c>
      <c r="C1" s="72" t="s">
        <v>74</v>
      </c>
      <c r="D1" s="43" t="s">
        <v>179</v>
      </c>
      <c r="E1" s="90" t="s">
        <v>51</v>
      </c>
      <c r="F1" s="80" t="s">
        <v>6</v>
      </c>
      <c r="G1" s="80" t="s">
        <v>170</v>
      </c>
      <c r="H1" s="73" t="s">
        <v>89</v>
      </c>
      <c r="I1" s="47" t="s">
        <v>68</v>
      </c>
      <c r="J1" s="37" t="s">
        <v>2</v>
      </c>
      <c r="K1" s="23" t="s">
        <v>50</v>
      </c>
      <c r="L1" s="11"/>
    </row>
    <row r="2" spans="1:12" s="61" customFormat="1" x14ac:dyDescent="0.2">
      <c r="A2" s="55" t="s">
        <v>147</v>
      </c>
      <c r="B2" s="56"/>
      <c r="C2" s="69"/>
      <c r="D2" s="86"/>
      <c r="E2" s="91"/>
      <c r="F2" s="81"/>
      <c r="G2" s="81"/>
      <c r="H2" s="74"/>
      <c r="I2" s="57"/>
      <c r="J2" s="58"/>
      <c r="K2" s="59"/>
      <c r="L2" s="60"/>
    </row>
    <row r="3" spans="1:12" x14ac:dyDescent="0.2">
      <c r="B3" s="11" t="s">
        <v>124</v>
      </c>
      <c r="C3" s="12" t="s">
        <v>75</v>
      </c>
      <c r="D3" s="44" t="s">
        <v>178</v>
      </c>
      <c r="E3" s="92">
        <v>3775</v>
      </c>
      <c r="F3" s="82">
        <v>1</v>
      </c>
      <c r="G3" s="82"/>
      <c r="H3" s="75">
        <v>35</v>
      </c>
      <c r="I3" s="49">
        <f>F3*H3</f>
        <v>35</v>
      </c>
      <c r="J3" s="38" t="s">
        <v>127</v>
      </c>
      <c r="K3" s="39"/>
      <c r="L3" s="11"/>
    </row>
    <row r="4" spans="1:12" x14ac:dyDescent="0.2">
      <c r="B4" s="11" t="s">
        <v>125</v>
      </c>
      <c r="C4" s="12" t="s">
        <v>76</v>
      </c>
      <c r="D4" s="44" t="s">
        <v>178</v>
      </c>
      <c r="E4" s="92">
        <v>1995</v>
      </c>
      <c r="F4" s="82">
        <v>1</v>
      </c>
      <c r="G4" s="82"/>
      <c r="H4" s="75">
        <v>7.5</v>
      </c>
      <c r="I4" s="49">
        <f t="shared" ref="I4:I8" si="0">F4*H4</f>
        <v>7.5</v>
      </c>
      <c r="J4" s="38" t="s">
        <v>128</v>
      </c>
      <c r="K4" s="39"/>
      <c r="L4" s="11"/>
    </row>
    <row r="5" spans="1:12" x14ac:dyDescent="0.2">
      <c r="B5" s="11" t="s">
        <v>126</v>
      </c>
      <c r="C5" s="13" t="s">
        <v>130</v>
      </c>
      <c r="D5" s="44" t="s">
        <v>178</v>
      </c>
      <c r="E5" s="20">
        <v>3259</v>
      </c>
      <c r="F5" s="82">
        <v>1</v>
      </c>
      <c r="G5" s="82"/>
      <c r="H5" s="75">
        <v>9.9499999999999993</v>
      </c>
      <c r="I5" s="49">
        <f t="shared" si="0"/>
        <v>9.9499999999999993</v>
      </c>
      <c r="J5" s="38" t="s">
        <v>129</v>
      </c>
      <c r="K5" s="39"/>
      <c r="L5" s="11"/>
    </row>
    <row r="6" spans="1:12" x14ac:dyDescent="0.2">
      <c r="B6" s="11" t="s">
        <v>95</v>
      </c>
      <c r="C6" s="12" t="s">
        <v>70</v>
      </c>
      <c r="D6" s="44" t="s">
        <v>176</v>
      </c>
      <c r="E6" s="92" t="s">
        <v>208</v>
      </c>
      <c r="F6" s="45">
        <v>1</v>
      </c>
      <c r="G6" s="45"/>
      <c r="H6" s="76">
        <v>38.950000000000003</v>
      </c>
      <c r="I6" s="49">
        <f t="shared" si="0"/>
        <v>38.950000000000003</v>
      </c>
      <c r="J6" s="38" t="s">
        <v>131</v>
      </c>
      <c r="K6" s="39"/>
      <c r="L6" s="11"/>
    </row>
    <row r="7" spans="1:12" x14ac:dyDescent="0.2">
      <c r="B7" s="11" t="s">
        <v>96</v>
      </c>
      <c r="C7" s="12" t="s">
        <v>71</v>
      </c>
      <c r="D7" s="44" t="s">
        <v>176</v>
      </c>
      <c r="E7" s="20" t="s">
        <v>209</v>
      </c>
      <c r="F7" s="45">
        <v>2</v>
      </c>
      <c r="G7" s="45"/>
      <c r="H7" s="76">
        <v>0.95</v>
      </c>
      <c r="I7" s="49">
        <f t="shared" si="0"/>
        <v>1.9</v>
      </c>
      <c r="J7" s="38" t="s">
        <v>132</v>
      </c>
      <c r="K7" s="39"/>
      <c r="L7" s="11"/>
    </row>
    <row r="8" spans="1:12" x14ac:dyDescent="0.2">
      <c r="B8" s="14" t="s">
        <v>99</v>
      </c>
      <c r="C8" s="12" t="s">
        <v>150</v>
      </c>
      <c r="D8" s="87" t="s">
        <v>177</v>
      </c>
      <c r="E8" s="93" t="s">
        <v>181</v>
      </c>
      <c r="F8" s="45">
        <v>2</v>
      </c>
      <c r="G8" s="45"/>
      <c r="H8" s="76">
        <v>1.53</v>
      </c>
      <c r="I8" s="49">
        <f t="shared" si="0"/>
        <v>3.06</v>
      </c>
      <c r="J8" s="38" t="s">
        <v>136</v>
      </c>
      <c r="K8" s="39"/>
      <c r="L8" s="11"/>
    </row>
    <row r="9" spans="1:12" x14ac:dyDescent="0.2">
      <c r="B9" s="11"/>
      <c r="F9" s="45"/>
      <c r="G9" s="45"/>
      <c r="H9" s="76"/>
      <c r="I9" s="49"/>
      <c r="J9" s="38"/>
      <c r="K9" s="39"/>
      <c r="L9" s="11"/>
    </row>
    <row r="10" spans="1:12" s="61" customFormat="1" x14ac:dyDescent="0.2">
      <c r="A10" s="55" t="s">
        <v>156</v>
      </c>
      <c r="B10" s="60"/>
      <c r="C10" s="62"/>
      <c r="D10" s="83"/>
      <c r="E10" s="94"/>
      <c r="F10" s="83"/>
      <c r="G10" s="83"/>
      <c r="H10" s="77"/>
      <c r="I10" s="63"/>
      <c r="J10" s="64"/>
      <c r="K10" s="65"/>
      <c r="L10" s="60"/>
    </row>
    <row r="11" spans="1:12" x14ac:dyDescent="0.2">
      <c r="B11" s="11" t="s">
        <v>123</v>
      </c>
      <c r="C11" s="70" t="s">
        <v>77</v>
      </c>
      <c r="D11" s="87" t="s">
        <v>180</v>
      </c>
      <c r="E11" s="95" t="s">
        <v>210</v>
      </c>
      <c r="F11" s="82">
        <v>1</v>
      </c>
      <c r="G11" s="82"/>
      <c r="H11" s="75">
        <v>189</v>
      </c>
      <c r="I11" s="49">
        <f>F11*H11</f>
        <v>189</v>
      </c>
      <c r="J11" s="38" t="s">
        <v>141</v>
      </c>
      <c r="K11" s="39"/>
      <c r="L11" s="11"/>
    </row>
    <row r="12" spans="1:12" x14ac:dyDescent="0.2">
      <c r="B12" s="11" t="s">
        <v>121</v>
      </c>
      <c r="C12" s="70" t="s">
        <v>142</v>
      </c>
      <c r="D12" s="87" t="s">
        <v>177</v>
      </c>
      <c r="E12" s="20" t="s">
        <v>211</v>
      </c>
      <c r="F12" s="82">
        <v>2</v>
      </c>
      <c r="G12" s="82"/>
      <c r="H12" s="76">
        <v>11.39</v>
      </c>
      <c r="I12" s="49">
        <f t="shared" ref="I12:I21" si="1">F12*H12</f>
        <v>22.78</v>
      </c>
      <c r="J12" s="38" t="s">
        <v>145</v>
      </c>
      <c r="K12" s="39"/>
      <c r="L12" s="11"/>
    </row>
    <row r="13" spans="1:12" x14ac:dyDescent="0.2">
      <c r="B13" s="11" t="s">
        <v>122</v>
      </c>
      <c r="C13" s="12" t="s">
        <v>143</v>
      </c>
      <c r="D13" s="87" t="s">
        <v>177</v>
      </c>
      <c r="E13" s="20" t="s">
        <v>212</v>
      </c>
      <c r="F13" s="82">
        <v>4</v>
      </c>
      <c r="G13" s="82"/>
      <c r="H13" s="76">
        <v>1.07</v>
      </c>
      <c r="I13" s="49">
        <f t="shared" si="1"/>
        <v>4.28</v>
      </c>
      <c r="J13" s="38" t="s">
        <v>144</v>
      </c>
      <c r="K13" s="39"/>
      <c r="L13" s="11"/>
    </row>
    <row r="14" spans="1:12" x14ac:dyDescent="0.2">
      <c r="B14" s="11" t="s">
        <v>82</v>
      </c>
      <c r="C14" s="42" t="s">
        <v>10</v>
      </c>
      <c r="D14" s="82" t="s">
        <v>54</v>
      </c>
      <c r="E14" s="20" t="s">
        <v>213</v>
      </c>
      <c r="F14" s="82">
        <v>1</v>
      </c>
      <c r="G14" s="82"/>
      <c r="H14" s="76">
        <v>59.99</v>
      </c>
      <c r="I14" s="49">
        <f t="shared" si="1"/>
        <v>59.99</v>
      </c>
      <c r="J14" s="38" t="s">
        <v>11</v>
      </c>
      <c r="K14" s="39"/>
      <c r="L14" s="11"/>
    </row>
    <row r="15" spans="1:12" x14ac:dyDescent="0.2">
      <c r="B15" s="11" t="s">
        <v>83</v>
      </c>
      <c r="C15" s="12" t="s">
        <v>15</v>
      </c>
      <c r="D15" s="87" t="s">
        <v>177</v>
      </c>
      <c r="E15" s="20" t="s">
        <v>214</v>
      </c>
      <c r="F15" s="82">
        <v>1</v>
      </c>
      <c r="G15" s="82"/>
      <c r="H15" s="76">
        <v>26.9</v>
      </c>
      <c r="I15" s="49">
        <f t="shared" si="1"/>
        <v>26.9</v>
      </c>
      <c r="J15" s="38" t="s">
        <v>140</v>
      </c>
      <c r="K15" s="39"/>
      <c r="L15" s="11"/>
    </row>
    <row r="16" spans="1:12" x14ac:dyDescent="0.2">
      <c r="B16" s="11" t="s">
        <v>84</v>
      </c>
      <c r="C16" s="12" t="s">
        <v>16</v>
      </c>
      <c r="D16" s="87" t="s">
        <v>177</v>
      </c>
      <c r="E16" s="20" t="s">
        <v>215</v>
      </c>
      <c r="F16" s="82">
        <v>1</v>
      </c>
      <c r="G16" s="82"/>
      <c r="H16" s="76">
        <v>50.6</v>
      </c>
      <c r="I16" s="49">
        <f t="shared" si="1"/>
        <v>50.6</v>
      </c>
      <c r="J16" s="38" t="s">
        <v>139</v>
      </c>
      <c r="K16" s="39"/>
      <c r="L16" s="11"/>
    </row>
    <row r="17" spans="1:12" x14ac:dyDescent="0.2">
      <c r="B17" s="11" t="s">
        <v>87</v>
      </c>
      <c r="C17" s="12" t="s">
        <v>12</v>
      </c>
      <c r="D17" s="82" t="s">
        <v>54</v>
      </c>
      <c r="E17" s="20" t="s">
        <v>216</v>
      </c>
      <c r="F17" s="82">
        <v>6</v>
      </c>
      <c r="G17" s="82"/>
      <c r="H17" s="76">
        <v>1.49</v>
      </c>
      <c r="I17" s="49">
        <f t="shared" si="1"/>
        <v>8.94</v>
      </c>
      <c r="J17" s="38" t="s">
        <v>14</v>
      </c>
      <c r="K17" s="39" t="s">
        <v>158</v>
      </c>
      <c r="L17" s="11"/>
    </row>
    <row r="18" spans="1:12" x14ac:dyDescent="0.2">
      <c r="B18" s="11" t="s">
        <v>88</v>
      </c>
      <c r="C18" s="12" t="s">
        <v>13</v>
      </c>
      <c r="D18" s="82" t="s">
        <v>54</v>
      </c>
      <c r="E18" s="20" t="s">
        <v>216</v>
      </c>
      <c r="F18" s="82">
        <v>5</v>
      </c>
      <c r="G18" s="82"/>
      <c r="H18" s="76">
        <v>3.49</v>
      </c>
      <c r="I18" s="49">
        <f t="shared" si="1"/>
        <v>17.450000000000003</v>
      </c>
      <c r="J18" s="38" t="s">
        <v>14</v>
      </c>
      <c r="K18" s="39" t="s">
        <v>157</v>
      </c>
      <c r="L18" s="11"/>
    </row>
    <row r="19" spans="1:12" x14ac:dyDescent="0.2">
      <c r="B19" s="11" t="s">
        <v>101</v>
      </c>
      <c r="C19" s="12" t="s">
        <v>217</v>
      </c>
      <c r="D19" s="82" t="s">
        <v>53</v>
      </c>
      <c r="E19" s="104" t="s">
        <v>58</v>
      </c>
      <c r="F19" s="82">
        <v>1</v>
      </c>
      <c r="G19" s="82"/>
      <c r="H19" s="76"/>
      <c r="I19" s="49">
        <f t="shared" si="1"/>
        <v>0</v>
      </c>
      <c r="J19" s="38" t="s">
        <v>7</v>
      </c>
      <c r="K19" s="39"/>
      <c r="L19" s="11"/>
    </row>
    <row r="20" spans="1:12" x14ac:dyDescent="0.2">
      <c r="B20" s="11" t="s">
        <v>101</v>
      </c>
      <c r="C20" s="12" t="s">
        <v>218</v>
      </c>
      <c r="D20" s="82" t="s">
        <v>53</v>
      </c>
      <c r="E20" s="104" t="s">
        <v>57</v>
      </c>
      <c r="F20" s="82">
        <v>1</v>
      </c>
      <c r="G20" s="82"/>
      <c r="H20" s="76"/>
      <c r="I20" s="49">
        <f t="shared" si="1"/>
        <v>0</v>
      </c>
      <c r="J20" s="38" t="s">
        <v>7</v>
      </c>
      <c r="K20" s="39"/>
      <c r="L20" s="11"/>
    </row>
    <row r="21" spans="1:12" x14ac:dyDescent="0.2">
      <c r="B21" s="11" t="s">
        <v>101</v>
      </c>
      <c r="C21" s="12" t="s">
        <v>243</v>
      </c>
      <c r="D21" s="82" t="s">
        <v>53</v>
      </c>
      <c r="E21" s="104" t="s">
        <v>146</v>
      </c>
      <c r="F21" s="82">
        <v>1</v>
      </c>
      <c r="G21" s="82"/>
      <c r="H21" s="76"/>
      <c r="I21" s="49">
        <f t="shared" si="1"/>
        <v>0</v>
      </c>
      <c r="J21" s="38" t="s">
        <v>7</v>
      </c>
      <c r="K21" s="39"/>
      <c r="L21" s="11"/>
    </row>
    <row r="22" spans="1:12" x14ac:dyDescent="0.2">
      <c r="B22" s="11"/>
      <c r="F22" s="82"/>
      <c r="G22" s="82"/>
      <c r="H22" s="76"/>
      <c r="I22" s="49"/>
      <c r="J22" s="38"/>
      <c r="K22" s="39"/>
      <c r="L22" s="11"/>
    </row>
    <row r="23" spans="1:12" x14ac:dyDescent="0.2">
      <c r="B23" s="11"/>
      <c r="F23" s="82"/>
      <c r="G23" s="82"/>
      <c r="H23" s="76"/>
      <c r="I23" s="49"/>
      <c r="J23" s="38"/>
      <c r="K23" s="39"/>
      <c r="L23" s="11"/>
    </row>
    <row r="24" spans="1:12" s="61" customFormat="1" x14ac:dyDescent="0.2">
      <c r="A24" s="55" t="s">
        <v>24</v>
      </c>
      <c r="B24" s="60"/>
      <c r="C24" s="66"/>
      <c r="D24" s="84"/>
      <c r="E24" s="96"/>
      <c r="F24" s="83"/>
      <c r="G24" s="83"/>
      <c r="H24" s="78"/>
      <c r="I24" s="63"/>
      <c r="J24" s="64"/>
      <c r="K24" s="65"/>
      <c r="L24" s="60"/>
    </row>
    <row r="25" spans="1:12" x14ac:dyDescent="0.2">
      <c r="B25" t="s">
        <v>100</v>
      </c>
      <c r="C25" s="12" t="s">
        <v>3</v>
      </c>
      <c r="D25" s="44" t="s">
        <v>52</v>
      </c>
      <c r="E25" s="20" t="s">
        <v>219</v>
      </c>
      <c r="F25" s="82"/>
      <c r="G25" s="82">
        <f>'frame-details'!N5</f>
        <v>4.84</v>
      </c>
      <c r="H25" s="76">
        <v>10.5</v>
      </c>
      <c r="I25" s="49">
        <f>G25*H25</f>
        <v>50.82</v>
      </c>
      <c r="J25" s="38" t="s">
        <v>161</v>
      </c>
      <c r="K25" s="39"/>
      <c r="L25" s="11"/>
    </row>
    <row r="26" spans="1:12" x14ac:dyDescent="0.2">
      <c r="B26" s="11" t="s">
        <v>103</v>
      </c>
      <c r="C26" s="13" t="s">
        <v>207</v>
      </c>
      <c r="D26" s="44" t="s">
        <v>52</v>
      </c>
      <c r="E26" s="20" t="s">
        <v>220</v>
      </c>
      <c r="F26" s="82">
        <v>12</v>
      </c>
      <c r="G26" s="82"/>
      <c r="H26" s="76">
        <v>2.4500000000000002</v>
      </c>
      <c r="I26" s="49">
        <f>F26*H26</f>
        <v>29.400000000000002</v>
      </c>
      <c r="J26" s="38" t="s">
        <v>191</v>
      </c>
      <c r="K26" s="39"/>
      <c r="L26" s="11"/>
    </row>
    <row r="27" spans="1:12" x14ac:dyDescent="0.2">
      <c r="B27" s="11" t="s">
        <v>104</v>
      </c>
      <c r="C27" s="13" t="s">
        <v>189</v>
      </c>
      <c r="D27" s="44" t="s">
        <v>52</v>
      </c>
      <c r="E27" s="20" t="s">
        <v>221</v>
      </c>
      <c r="F27" s="44">
        <v>1</v>
      </c>
      <c r="H27" s="76">
        <v>17</v>
      </c>
      <c r="I27" s="49">
        <f t="shared" ref="I27:I28" si="2">F27*H27</f>
        <v>17</v>
      </c>
      <c r="J27" s="38" t="s">
        <v>188</v>
      </c>
      <c r="K27" s="39"/>
      <c r="L27" s="11"/>
    </row>
    <row r="28" spans="1:12" x14ac:dyDescent="0.2">
      <c r="B28" s="11" t="s">
        <v>105</v>
      </c>
      <c r="C28" s="13" t="s">
        <v>190</v>
      </c>
      <c r="D28" s="44" t="s">
        <v>52</v>
      </c>
      <c r="E28" s="20" t="s">
        <v>222</v>
      </c>
      <c r="F28" s="44">
        <v>1</v>
      </c>
      <c r="H28" s="76">
        <v>4</v>
      </c>
      <c r="I28" s="49">
        <f t="shared" si="2"/>
        <v>4</v>
      </c>
      <c r="J28" s="38" t="s">
        <v>187</v>
      </c>
      <c r="K28" s="39"/>
      <c r="L28" s="11"/>
    </row>
    <row r="29" spans="1:12" x14ac:dyDescent="0.2">
      <c r="B29" s="11" t="s">
        <v>85</v>
      </c>
      <c r="C29" s="12" t="s">
        <v>148</v>
      </c>
      <c r="D29" s="82" t="s">
        <v>54</v>
      </c>
      <c r="E29" s="20">
        <v>2450</v>
      </c>
      <c r="F29" s="82">
        <v>2</v>
      </c>
      <c r="G29" s="82"/>
      <c r="H29" s="76">
        <v>15.99</v>
      </c>
      <c r="I29" s="49">
        <v>47.97</v>
      </c>
      <c r="J29" s="38" t="s">
        <v>119</v>
      </c>
      <c r="K29" s="39"/>
      <c r="L29" s="11"/>
    </row>
    <row r="30" spans="1:12" x14ac:dyDescent="0.2">
      <c r="B30" s="11" t="s">
        <v>86</v>
      </c>
      <c r="C30" s="12" t="s">
        <v>149</v>
      </c>
      <c r="D30" s="88" t="s">
        <v>183</v>
      </c>
      <c r="E30" s="20" t="s">
        <v>223</v>
      </c>
      <c r="F30" s="82">
        <v>6</v>
      </c>
      <c r="G30" s="82"/>
      <c r="H30" s="76">
        <v>3.7</v>
      </c>
      <c r="I30" s="49">
        <v>22</v>
      </c>
      <c r="J30" s="38" t="s">
        <v>67</v>
      </c>
      <c r="K30" s="39"/>
      <c r="L30" s="11"/>
    </row>
    <row r="31" spans="1:12" x14ac:dyDescent="0.2">
      <c r="B31" s="11"/>
      <c r="C31" s="13"/>
      <c r="D31" s="82"/>
      <c r="E31" s="89"/>
      <c r="F31" s="82"/>
      <c r="G31" s="82"/>
      <c r="H31" s="76"/>
      <c r="I31" s="49"/>
      <c r="J31" s="38"/>
      <c r="K31" s="39"/>
      <c r="L31" s="11"/>
    </row>
    <row r="32" spans="1:12" s="61" customFormat="1" x14ac:dyDescent="0.2">
      <c r="A32" s="55" t="s">
        <v>182</v>
      </c>
      <c r="B32" s="60"/>
      <c r="C32" s="66"/>
      <c r="D32" s="84"/>
      <c r="E32" s="96"/>
      <c r="F32" s="84"/>
      <c r="G32" s="84"/>
      <c r="H32" s="78"/>
      <c r="I32" s="63"/>
      <c r="J32" s="67"/>
      <c r="K32" s="68"/>
      <c r="L32" s="60"/>
    </row>
    <row r="33" spans="1:12" x14ac:dyDescent="0.2">
      <c r="B33" s="11" t="s">
        <v>78</v>
      </c>
      <c r="C33" s="12" t="s">
        <v>90</v>
      </c>
      <c r="D33" s="82" t="s">
        <v>54</v>
      </c>
      <c r="E33" s="20" t="s">
        <v>224</v>
      </c>
      <c r="F33" s="44">
        <v>1</v>
      </c>
      <c r="H33" s="76">
        <v>174.99</v>
      </c>
      <c r="I33" s="49">
        <f t="shared" ref="I33:I39" si="3">H33*F33</f>
        <v>174.99</v>
      </c>
      <c r="J33" s="38" t="s">
        <v>8</v>
      </c>
      <c r="K33" s="40"/>
      <c r="L33" s="11"/>
    </row>
    <row r="34" spans="1:12" x14ac:dyDescent="0.2">
      <c r="B34" s="11" t="s">
        <v>79</v>
      </c>
      <c r="C34" s="13" t="s">
        <v>80</v>
      </c>
      <c r="D34" s="82" t="s">
        <v>54</v>
      </c>
      <c r="E34" s="20" t="s">
        <v>225</v>
      </c>
      <c r="F34" s="44">
        <v>1</v>
      </c>
      <c r="H34" s="76">
        <v>4.99</v>
      </c>
      <c r="I34" s="49">
        <f t="shared" si="3"/>
        <v>4.99</v>
      </c>
      <c r="J34" s="38" t="s">
        <v>81</v>
      </c>
      <c r="K34" s="39"/>
      <c r="L34" s="11"/>
    </row>
    <row r="35" spans="1:12" x14ac:dyDescent="0.2">
      <c r="B35" s="14" t="s">
        <v>104</v>
      </c>
      <c r="C35" s="13" t="s">
        <v>197</v>
      </c>
      <c r="D35" s="82" t="s">
        <v>52</v>
      </c>
      <c r="E35" s="20" t="s">
        <v>226</v>
      </c>
      <c r="F35" s="44">
        <v>1</v>
      </c>
      <c r="H35" s="76">
        <v>3.55</v>
      </c>
      <c r="I35" s="49">
        <f t="shared" si="3"/>
        <v>3.55</v>
      </c>
      <c r="J35" s="38" t="s">
        <v>205</v>
      </c>
      <c r="K35" s="39"/>
      <c r="L35" s="11"/>
    </row>
    <row r="36" spans="1:12" x14ac:dyDescent="0.2">
      <c r="B36" s="97" t="s">
        <v>104</v>
      </c>
      <c r="C36" s="13" t="s">
        <v>195</v>
      </c>
      <c r="D36" s="82" t="s">
        <v>54</v>
      </c>
      <c r="E36" s="20" t="s">
        <v>227</v>
      </c>
      <c r="F36" s="44">
        <v>1</v>
      </c>
      <c r="H36" s="76">
        <v>2.99</v>
      </c>
      <c r="I36" s="49">
        <f t="shared" si="3"/>
        <v>2.99</v>
      </c>
      <c r="J36" s="38" t="s">
        <v>110</v>
      </c>
      <c r="K36" s="39"/>
      <c r="L36" s="11"/>
    </row>
    <row r="37" spans="1:12" x14ac:dyDescent="0.2">
      <c r="B37" s="97" t="s">
        <v>192</v>
      </c>
      <c r="C37" s="13" t="s">
        <v>193</v>
      </c>
      <c r="D37" s="82" t="s">
        <v>54</v>
      </c>
      <c r="E37" s="20" t="s">
        <v>228</v>
      </c>
      <c r="F37" s="44">
        <v>2</v>
      </c>
      <c r="H37" s="76">
        <v>1.59</v>
      </c>
      <c r="I37" s="49">
        <f t="shared" si="3"/>
        <v>3.18</v>
      </c>
      <c r="J37" s="38" t="s">
        <v>194</v>
      </c>
      <c r="K37" s="39"/>
      <c r="L37" s="11"/>
    </row>
    <row r="38" spans="1:12" x14ac:dyDescent="0.2">
      <c r="B38" s="97" t="s">
        <v>185</v>
      </c>
      <c r="C38" s="13" t="s">
        <v>199</v>
      </c>
      <c r="D38" s="82" t="s">
        <v>54</v>
      </c>
      <c r="E38" s="20">
        <v>540</v>
      </c>
      <c r="F38" s="44">
        <v>8</v>
      </c>
      <c r="H38" s="76">
        <v>2.99</v>
      </c>
      <c r="I38" s="49">
        <f t="shared" si="3"/>
        <v>23.92</v>
      </c>
      <c r="J38" s="38" t="s">
        <v>198</v>
      </c>
      <c r="K38" s="39"/>
      <c r="L38" s="11"/>
    </row>
    <row r="39" spans="1:12" x14ac:dyDescent="0.2">
      <c r="B39" s="11" t="s">
        <v>85</v>
      </c>
      <c r="C39" s="13" t="s">
        <v>120</v>
      </c>
      <c r="D39" s="82" t="s">
        <v>54</v>
      </c>
      <c r="E39" s="89">
        <v>2450</v>
      </c>
      <c r="F39" s="44">
        <v>3</v>
      </c>
      <c r="H39" s="79">
        <v>15.99</v>
      </c>
      <c r="I39" s="49">
        <f t="shared" si="3"/>
        <v>47.97</v>
      </c>
      <c r="J39" s="38" t="s">
        <v>119</v>
      </c>
      <c r="K39" s="39"/>
      <c r="L39" s="11"/>
    </row>
    <row r="40" spans="1:12" x14ac:dyDescent="0.2">
      <c r="B40" s="11"/>
      <c r="C40" s="13"/>
      <c r="D40" s="82"/>
      <c r="E40" s="89"/>
      <c r="H40" s="79"/>
      <c r="I40" s="49"/>
      <c r="J40" s="38"/>
      <c r="K40" s="39"/>
      <c r="L40" s="11"/>
    </row>
    <row r="41" spans="1:12" s="61" customFormat="1" x14ac:dyDescent="0.2">
      <c r="A41" s="55" t="s">
        <v>69</v>
      </c>
      <c r="B41" s="60"/>
      <c r="C41" s="62"/>
      <c r="D41" s="83"/>
      <c r="E41" s="94"/>
      <c r="F41" s="84"/>
      <c r="G41" s="84"/>
      <c r="H41" s="78"/>
      <c r="I41" s="63"/>
      <c r="J41" s="64"/>
      <c r="K41" s="65"/>
      <c r="L41" s="60"/>
    </row>
    <row r="42" spans="1:12" x14ac:dyDescent="0.2">
      <c r="B42" s="11" t="s">
        <v>94</v>
      </c>
      <c r="C42" s="13" t="s">
        <v>229</v>
      </c>
      <c r="D42" s="82" t="s">
        <v>184</v>
      </c>
      <c r="E42" s="13" t="s">
        <v>229</v>
      </c>
      <c r="F42" s="44">
        <v>1</v>
      </c>
      <c r="H42" s="76">
        <v>4000</v>
      </c>
      <c r="I42" s="49">
        <f t="shared" ref="I42:I48" si="4">F42*H42</f>
        <v>4000</v>
      </c>
      <c r="J42" s="38" t="s">
        <v>102</v>
      </c>
      <c r="K42" s="39"/>
      <c r="L42" s="11"/>
    </row>
    <row r="43" spans="1:12" x14ac:dyDescent="0.2">
      <c r="B43" s="14" t="s">
        <v>98</v>
      </c>
      <c r="C43" s="12" t="s">
        <v>72</v>
      </c>
      <c r="D43" s="44" t="s">
        <v>178</v>
      </c>
      <c r="E43" s="92">
        <v>381</v>
      </c>
      <c r="F43" s="45">
        <v>2</v>
      </c>
      <c r="G43" s="45"/>
      <c r="H43" s="76">
        <v>9.9499999999999993</v>
      </c>
      <c r="I43" s="49">
        <f t="shared" si="4"/>
        <v>19.899999999999999</v>
      </c>
      <c r="J43" s="38" t="s">
        <v>133</v>
      </c>
      <c r="K43" s="39"/>
      <c r="L43" s="11"/>
    </row>
    <row r="44" spans="1:12" x14ac:dyDescent="0.2">
      <c r="B44" s="14" t="s">
        <v>97</v>
      </c>
      <c r="C44" s="12" t="s">
        <v>135</v>
      </c>
      <c r="D44" s="44" t="s">
        <v>178</v>
      </c>
      <c r="E44" s="92">
        <v>1330</v>
      </c>
      <c r="F44" s="45">
        <v>4</v>
      </c>
      <c r="G44" s="45"/>
      <c r="H44" s="76">
        <v>11.95</v>
      </c>
      <c r="I44" s="49">
        <f t="shared" si="4"/>
        <v>47.8</v>
      </c>
      <c r="J44" s="38" t="s">
        <v>134</v>
      </c>
      <c r="K44" s="39"/>
      <c r="L44" s="11"/>
    </row>
    <row r="45" spans="1:12" x14ac:dyDescent="0.2">
      <c r="B45" s="11" t="s">
        <v>83</v>
      </c>
      <c r="C45" s="12" t="s">
        <v>15</v>
      </c>
      <c r="D45" s="87" t="s">
        <v>177</v>
      </c>
      <c r="E45" s="20" t="s">
        <v>214</v>
      </c>
      <c r="F45" s="82">
        <v>0</v>
      </c>
      <c r="G45" s="82"/>
      <c r="H45" s="76">
        <v>26.9</v>
      </c>
      <c r="I45" s="49">
        <f t="shared" si="4"/>
        <v>0</v>
      </c>
      <c r="J45" s="38" t="s">
        <v>140</v>
      </c>
      <c r="K45" s="39"/>
      <c r="L45" s="11"/>
    </row>
    <row r="46" spans="1:12" x14ac:dyDescent="0.2">
      <c r="B46" s="11" t="s">
        <v>84</v>
      </c>
      <c r="C46" s="12" t="s">
        <v>16</v>
      </c>
      <c r="D46" s="87" t="s">
        <v>177</v>
      </c>
      <c r="E46" s="20" t="s">
        <v>215</v>
      </c>
      <c r="F46" s="82">
        <v>0</v>
      </c>
      <c r="G46" s="82"/>
      <c r="H46" s="76">
        <v>50.6</v>
      </c>
      <c r="I46" s="49">
        <f t="shared" si="4"/>
        <v>0</v>
      </c>
      <c r="J46" s="38" t="s">
        <v>139</v>
      </c>
      <c r="K46" s="39"/>
      <c r="L46" s="11"/>
    </row>
    <row r="47" spans="1:12" x14ac:dyDescent="0.2">
      <c r="B47" s="11" t="s">
        <v>87</v>
      </c>
      <c r="C47" s="12" t="s">
        <v>12</v>
      </c>
      <c r="D47" s="82" t="s">
        <v>54</v>
      </c>
      <c r="E47" s="20" t="s">
        <v>216</v>
      </c>
      <c r="F47" s="82">
        <v>0</v>
      </c>
      <c r="G47" s="82"/>
      <c r="H47" s="76">
        <v>1.49</v>
      </c>
      <c r="I47" s="49">
        <f t="shared" si="4"/>
        <v>0</v>
      </c>
      <c r="J47" s="38" t="s">
        <v>14</v>
      </c>
      <c r="K47" s="39"/>
      <c r="L47" s="11"/>
    </row>
    <row r="48" spans="1:12" x14ac:dyDescent="0.2">
      <c r="B48" s="11" t="s">
        <v>88</v>
      </c>
      <c r="C48" s="12" t="s">
        <v>13</v>
      </c>
      <c r="D48" s="82" t="s">
        <v>54</v>
      </c>
      <c r="E48" s="20" t="s">
        <v>216</v>
      </c>
      <c r="F48" s="82">
        <v>0</v>
      </c>
      <c r="G48" s="82"/>
      <c r="H48" s="76">
        <v>3.49</v>
      </c>
      <c r="I48" s="49">
        <f t="shared" si="4"/>
        <v>0</v>
      </c>
      <c r="J48" s="38" t="s">
        <v>14</v>
      </c>
      <c r="K48" s="39"/>
      <c r="L48" s="11"/>
    </row>
    <row r="49" spans="1:12" x14ac:dyDescent="0.2">
      <c r="B49" s="11" t="s">
        <v>101</v>
      </c>
      <c r="C49" s="12" t="s">
        <v>218</v>
      </c>
      <c r="D49" s="82" t="s">
        <v>53</v>
      </c>
      <c r="E49" s="104" t="s">
        <v>57</v>
      </c>
      <c r="F49" s="82">
        <v>0</v>
      </c>
      <c r="G49" s="82"/>
      <c r="H49" s="76"/>
      <c r="I49" s="49">
        <f t="shared" ref="I49" si="5">F49*H49</f>
        <v>0</v>
      </c>
      <c r="J49" s="38" t="s">
        <v>7</v>
      </c>
      <c r="K49" s="39"/>
      <c r="L49" s="11"/>
    </row>
    <row r="50" spans="1:12" x14ac:dyDescent="0.2">
      <c r="B50" s="46"/>
      <c r="C50" s="13"/>
      <c r="D50" s="82"/>
      <c r="E50" s="89"/>
      <c r="F50" s="45"/>
      <c r="G50" s="45"/>
      <c r="H50" s="76"/>
      <c r="I50" s="49"/>
      <c r="J50" s="38"/>
      <c r="K50" s="39"/>
      <c r="L50" s="11"/>
    </row>
    <row r="51" spans="1:12" s="61" customFormat="1" x14ac:dyDescent="0.2">
      <c r="A51" s="55" t="s">
        <v>29</v>
      </c>
      <c r="B51" s="60"/>
      <c r="C51" s="62"/>
      <c r="D51" s="83"/>
      <c r="E51" s="94"/>
      <c r="F51" s="84"/>
      <c r="G51" s="84"/>
      <c r="H51" s="78"/>
      <c r="I51" s="63"/>
      <c r="J51" s="64"/>
      <c r="K51" s="65"/>
      <c r="L51" s="60"/>
    </row>
    <row r="52" spans="1:12" x14ac:dyDescent="0.2">
      <c r="B52" s="11" t="s">
        <v>78</v>
      </c>
      <c r="C52" s="12" t="s">
        <v>91</v>
      </c>
      <c r="D52" s="82" t="s">
        <v>54</v>
      </c>
      <c r="E52" t="s">
        <v>230</v>
      </c>
      <c r="F52" s="44">
        <v>1</v>
      </c>
      <c r="H52" s="49">
        <v>144.99</v>
      </c>
      <c r="I52" s="49">
        <f>H52*F52</f>
        <v>144.99</v>
      </c>
      <c r="J52" s="38" t="s">
        <v>66</v>
      </c>
      <c r="K52" s="39"/>
      <c r="L52" s="11"/>
    </row>
    <row r="53" spans="1:12" x14ac:dyDescent="0.2">
      <c r="B53" s="11" t="s">
        <v>78</v>
      </c>
      <c r="C53" s="13" t="s">
        <v>92</v>
      </c>
      <c r="D53" s="82" t="s">
        <v>54</v>
      </c>
      <c r="E53" t="s">
        <v>230</v>
      </c>
      <c r="F53" s="44">
        <v>1</v>
      </c>
      <c r="H53" s="49">
        <v>126.99</v>
      </c>
      <c r="I53" s="49">
        <f t="shared" ref="I53:I74" si="6">H53*F53</f>
        <v>126.99</v>
      </c>
      <c r="J53" s="38" t="s">
        <v>66</v>
      </c>
      <c r="K53" s="39"/>
      <c r="L53" s="11"/>
    </row>
    <row r="54" spans="1:12" x14ac:dyDescent="0.2">
      <c r="B54" s="11" t="s">
        <v>79</v>
      </c>
      <c r="C54" s="13" t="s">
        <v>80</v>
      </c>
      <c r="D54" s="82" t="s">
        <v>54</v>
      </c>
      <c r="E54" t="s">
        <v>225</v>
      </c>
      <c r="F54" s="44">
        <v>2</v>
      </c>
      <c r="H54" s="76">
        <v>4.99</v>
      </c>
      <c r="I54" s="49">
        <f t="shared" si="6"/>
        <v>9.98</v>
      </c>
      <c r="J54" s="38" t="s">
        <v>81</v>
      </c>
      <c r="K54" s="39"/>
      <c r="L54" s="11"/>
    </row>
    <row r="55" spans="1:12" x14ac:dyDescent="0.2">
      <c r="B55" t="s">
        <v>100</v>
      </c>
      <c r="C55" s="13" t="s">
        <v>3</v>
      </c>
      <c r="D55" s="88" t="s">
        <v>52</v>
      </c>
      <c r="E55" t="s">
        <v>219</v>
      </c>
      <c r="G55" s="44">
        <f>'frame-details'!N6</f>
        <v>4.26</v>
      </c>
      <c r="H55" s="76">
        <v>10.5</v>
      </c>
      <c r="I55" s="49">
        <f>G55*H55</f>
        <v>44.73</v>
      </c>
      <c r="J55" s="38" t="s">
        <v>161</v>
      </c>
      <c r="K55" s="39"/>
      <c r="L55" s="11"/>
    </row>
    <row r="56" spans="1:12" x14ac:dyDescent="0.2">
      <c r="B56" t="s">
        <v>100</v>
      </c>
      <c r="C56" s="13" t="s">
        <v>163</v>
      </c>
      <c r="D56" s="82" t="s">
        <v>54</v>
      </c>
      <c r="E56" t="s">
        <v>231</v>
      </c>
      <c r="F56" s="44">
        <v>3</v>
      </c>
      <c r="H56" s="76">
        <v>5.49</v>
      </c>
      <c r="I56" s="49">
        <f t="shared" si="6"/>
        <v>16.47</v>
      </c>
      <c r="J56" s="38" t="s">
        <v>162</v>
      </c>
      <c r="K56" s="39"/>
      <c r="L56" s="11"/>
    </row>
    <row r="57" spans="1:12" x14ac:dyDescent="0.2">
      <c r="B57" s="11" t="s">
        <v>103</v>
      </c>
      <c r="C57" s="13" t="s">
        <v>207</v>
      </c>
      <c r="D57" s="82" t="s">
        <v>52</v>
      </c>
      <c r="E57" t="s">
        <v>220</v>
      </c>
      <c r="F57" s="82">
        <v>4</v>
      </c>
      <c r="G57" s="82"/>
      <c r="H57" s="76">
        <v>2.4500000000000002</v>
      </c>
      <c r="I57" s="49">
        <f t="shared" si="6"/>
        <v>9.8000000000000007</v>
      </c>
      <c r="J57" s="38" t="s">
        <v>191</v>
      </c>
      <c r="K57" s="39"/>
      <c r="L57" s="11"/>
    </row>
    <row r="58" spans="1:12" x14ac:dyDescent="0.2">
      <c r="B58" s="14" t="s">
        <v>104</v>
      </c>
      <c r="C58" s="13" t="s">
        <v>197</v>
      </c>
      <c r="D58" s="82" t="s">
        <v>52</v>
      </c>
      <c r="E58" t="s">
        <v>226</v>
      </c>
      <c r="F58" s="44">
        <v>1</v>
      </c>
      <c r="H58" s="76">
        <v>3.55</v>
      </c>
      <c r="I58" s="49">
        <f t="shared" si="6"/>
        <v>3.55</v>
      </c>
      <c r="J58" s="38" t="s">
        <v>205</v>
      </c>
      <c r="K58" s="39"/>
      <c r="L58" s="11"/>
    </row>
    <row r="59" spans="1:12" x14ac:dyDescent="0.2">
      <c r="B59" s="11" t="s">
        <v>105</v>
      </c>
      <c r="C59" s="13" t="s">
        <v>196</v>
      </c>
      <c r="D59" s="82" t="s">
        <v>52</v>
      </c>
      <c r="E59" t="s">
        <v>232</v>
      </c>
      <c r="F59" s="44">
        <v>1</v>
      </c>
      <c r="H59" s="76">
        <v>2.88</v>
      </c>
      <c r="I59" s="49">
        <f t="shared" si="6"/>
        <v>2.88</v>
      </c>
      <c r="J59" s="38" t="s">
        <v>206</v>
      </c>
      <c r="K59" s="39"/>
      <c r="L59" s="11"/>
    </row>
    <row r="60" spans="1:12" x14ac:dyDescent="0.2">
      <c r="B60" s="97" t="s">
        <v>185</v>
      </c>
      <c r="C60" s="13" t="s">
        <v>199</v>
      </c>
      <c r="D60" s="82" t="s">
        <v>54</v>
      </c>
      <c r="E60" s="89">
        <v>540</v>
      </c>
      <c r="F60" s="44">
        <v>12</v>
      </c>
      <c r="H60" s="76">
        <v>2.99</v>
      </c>
      <c r="I60" s="49">
        <f t="shared" si="6"/>
        <v>35.880000000000003</v>
      </c>
      <c r="J60" s="38" t="s">
        <v>198</v>
      </c>
      <c r="K60" s="39"/>
      <c r="L60" s="11"/>
    </row>
    <row r="61" spans="1:12" x14ac:dyDescent="0.2">
      <c r="B61" s="11" t="s">
        <v>104</v>
      </c>
      <c r="C61" s="13" t="s">
        <v>195</v>
      </c>
      <c r="D61" s="82" t="s">
        <v>54</v>
      </c>
      <c r="E61" s="89" t="s">
        <v>227</v>
      </c>
      <c r="F61" s="44">
        <v>3</v>
      </c>
      <c r="H61" s="76">
        <v>2.99</v>
      </c>
      <c r="I61" s="49">
        <f t="shared" si="6"/>
        <v>8.9700000000000006</v>
      </c>
      <c r="J61" s="38" t="s">
        <v>110</v>
      </c>
      <c r="K61" s="39"/>
      <c r="L61" s="11"/>
    </row>
    <row r="62" spans="1:12" x14ac:dyDescent="0.2">
      <c r="B62" s="11" t="s">
        <v>106</v>
      </c>
      <c r="C62" s="13" t="s">
        <v>200</v>
      </c>
      <c r="D62" s="82" t="s">
        <v>54</v>
      </c>
      <c r="E62" t="s">
        <v>233</v>
      </c>
      <c r="F62" s="44">
        <v>3</v>
      </c>
      <c r="H62" s="76">
        <v>1.39</v>
      </c>
      <c r="I62" s="49">
        <f t="shared" si="6"/>
        <v>4.17</v>
      </c>
      <c r="J62" s="38" t="s">
        <v>194</v>
      </c>
      <c r="K62" s="39" t="s">
        <v>203</v>
      </c>
      <c r="L62" s="11"/>
    </row>
    <row r="63" spans="1:12" x14ac:dyDescent="0.2">
      <c r="B63" s="97" t="s">
        <v>106</v>
      </c>
      <c r="C63" s="13" t="s">
        <v>201</v>
      </c>
      <c r="D63" s="82" t="s">
        <v>54</v>
      </c>
      <c r="E63" t="s">
        <v>234</v>
      </c>
      <c r="F63" s="44">
        <v>3</v>
      </c>
      <c r="H63" s="76">
        <v>1.49</v>
      </c>
      <c r="I63" s="49">
        <f t="shared" si="6"/>
        <v>4.47</v>
      </c>
      <c r="J63" s="38" t="s">
        <v>194</v>
      </c>
      <c r="K63" s="39"/>
      <c r="L63" s="11"/>
    </row>
    <row r="64" spans="1:12" x14ac:dyDescent="0.2">
      <c r="B64" s="11" t="s">
        <v>106</v>
      </c>
      <c r="C64" s="13" t="s">
        <v>193</v>
      </c>
      <c r="D64" s="82" t="s">
        <v>54</v>
      </c>
      <c r="E64" t="s">
        <v>228</v>
      </c>
      <c r="F64" s="44">
        <v>3</v>
      </c>
      <c r="H64" s="76">
        <v>1.59</v>
      </c>
      <c r="I64" s="49">
        <f t="shared" si="6"/>
        <v>4.7700000000000005</v>
      </c>
      <c r="J64" s="38" t="s">
        <v>194</v>
      </c>
      <c r="K64" s="39"/>
      <c r="L64" s="11"/>
    </row>
    <row r="65" spans="1:12" x14ac:dyDescent="0.2">
      <c r="B65" s="11" t="s">
        <v>106</v>
      </c>
      <c r="C65" s="13" t="s">
        <v>202</v>
      </c>
      <c r="D65" s="82" t="s">
        <v>54</v>
      </c>
      <c r="E65" t="s">
        <v>235</v>
      </c>
      <c r="F65" s="44">
        <v>3</v>
      </c>
      <c r="H65" s="76">
        <v>1.69</v>
      </c>
      <c r="I65" s="49">
        <f t="shared" si="6"/>
        <v>5.07</v>
      </c>
      <c r="J65" s="38" t="s">
        <v>194</v>
      </c>
      <c r="K65" s="39"/>
      <c r="L65" s="11"/>
    </row>
    <row r="66" spans="1:12" x14ac:dyDescent="0.2">
      <c r="B66" s="11" t="s">
        <v>107</v>
      </c>
      <c r="C66" s="13" t="s">
        <v>108</v>
      </c>
      <c r="D66" s="82" t="s">
        <v>54</v>
      </c>
      <c r="E66" s="89">
        <v>610</v>
      </c>
      <c r="F66" s="44">
        <v>8</v>
      </c>
      <c r="H66" s="76">
        <v>4.99</v>
      </c>
      <c r="I66" s="49">
        <f t="shared" si="6"/>
        <v>39.92</v>
      </c>
      <c r="J66" s="38" t="s">
        <v>109</v>
      </c>
      <c r="K66" s="39"/>
      <c r="L66" s="11"/>
    </row>
    <row r="67" spans="1:12" x14ac:dyDescent="0.2">
      <c r="B67" s="11" t="s">
        <v>111</v>
      </c>
      <c r="C67" s="13" t="s">
        <v>164</v>
      </c>
      <c r="D67" s="82" t="s">
        <v>54</v>
      </c>
      <c r="E67" t="s">
        <v>236</v>
      </c>
      <c r="F67" s="44">
        <v>4</v>
      </c>
      <c r="H67" s="76">
        <v>2.99</v>
      </c>
      <c r="I67" s="49">
        <f t="shared" si="6"/>
        <v>11.96</v>
      </c>
      <c r="J67" s="38" t="s">
        <v>166</v>
      </c>
      <c r="K67" s="39" t="s">
        <v>165</v>
      </c>
      <c r="L67" s="11"/>
    </row>
    <row r="68" spans="1:12" x14ac:dyDescent="0.2">
      <c r="B68" s="11" t="s">
        <v>138</v>
      </c>
      <c r="C68" s="13" t="s">
        <v>137</v>
      </c>
      <c r="D68" s="87" t="s">
        <v>56</v>
      </c>
      <c r="E68" t="s">
        <v>237</v>
      </c>
      <c r="F68" s="44">
        <v>1</v>
      </c>
      <c r="H68" s="76">
        <v>175</v>
      </c>
      <c r="I68" s="49">
        <f t="shared" si="6"/>
        <v>175</v>
      </c>
      <c r="J68" s="38" t="s">
        <v>23</v>
      </c>
      <c r="K68" s="39"/>
      <c r="L68" s="11"/>
    </row>
    <row r="69" spans="1:12" x14ac:dyDescent="0.2">
      <c r="B69" s="11" t="s">
        <v>85</v>
      </c>
      <c r="C69" s="13" t="s">
        <v>118</v>
      </c>
      <c r="D69" s="82" t="s">
        <v>54</v>
      </c>
      <c r="E69" s="89">
        <v>2450</v>
      </c>
      <c r="F69" s="44">
        <v>3</v>
      </c>
      <c r="H69" s="79">
        <v>7.99</v>
      </c>
      <c r="I69" s="49">
        <f t="shared" si="6"/>
        <v>23.97</v>
      </c>
      <c r="J69" s="38" t="s">
        <v>119</v>
      </c>
      <c r="K69" s="40"/>
      <c r="L69" s="11"/>
    </row>
    <row r="70" spans="1:12" x14ac:dyDescent="0.2">
      <c r="B70" s="11" t="s">
        <v>83</v>
      </c>
      <c r="C70" s="12" t="s">
        <v>15</v>
      </c>
      <c r="D70" s="87" t="s">
        <v>177</v>
      </c>
      <c r="E70" s="20" t="s">
        <v>214</v>
      </c>
      <c r="F70" s="82">
        <v>0</v>
      </c>
      <c r="G70" s="82"/>
      <c r="H70" s="76">
        <v>26.9</v>
      </c>
      <c r="I70" s="49">
        <f t="shared" si="6"/>
        <v>0</v>
      </c>
      <c r="J70" s="38" t="s">
        <v>140</v>
      </c>
      <c r="K70" s="40"/>
      <c r="L70" s="11"/>
    </row>
    <row r="71" spans="1:12" x14ac:dyDescent="0.2">
      <c r="B71" s="11" t="s">
        <v>84</v>
      </c>
      <c r="C71" s="12" t="s">
        <v>16</v>
      </c>
      <c r="D71" s="87" t="s">
        <v>177</v>
      </c>
      <c r="E71" s="20" t="s">
        <v>215</v>
      </c>
      <c r="F71" s="82">
        <v>0</v>
      </c>
      <c r="G71" s="82"/>
      <c r="H71" s="76">
        <v>50.6</v>
      </c>
      <c r="I71" s="49">
        <f t="shared" si="6"/>
        <v>0</v>
      </c>
      <c r="J71" s="38" t="s">
        <v>139</v>
      </c>
      <c r="K71" s="40"/>
      <c r="L71" s="11"/>
    </row>
    <row r="72" spans="1:12" x14ac:dyDescent="0.2">
      <c r="B72" s="11" t="s">
        <v>87</v>
      </c>
      <c r="C72" s="12" t="s">
        <v>12</v>
      </c>
      <c r="D72" s="82" t="s">
        <v>54</v>
      </c>
      <c r="E72" s="20" t="s">
        <v>216</v>
      </c>
      <c r="F72" s="82">
        <v>0</v>
      </c>
      <c r="G72" s="82"/>
      <c r="H72" s="76">
        <v>1.49</v>
      </c>
      <c r="I72" s="49">
        <f t="shared" si="6"/>
        <v>0</v>
      </c>
      <c r="J72" s="38" t="s">
        <v>14</v>
      </c>
      <c r="K72" s="40"/>
      <c r="L72" s="11"/>
    </row>
    <row r="73" spans="1:12" x14ac:dyDescent="0.2">
      <c r="B73" s="11" t="s">
        <v>88</v>
      </c>
      <c r="C73" s="12" t="s">
        <v>13</v>
      </c>
      <c r="D73" s="82" t="s">
        <v>54</v>
      </c>
      <c r="E73" s="20" t="s">
        <v>216</v>
      </c>
      <c r="F73" s="82">
        <v>0</v>
      </c>
      <c r="G73" s="82"/>
      <c r="H73" s="76">
        <v>3.49</v>
      </c>
      <c r="I73" s="49">
        <f t="shared" si="6"/>
        <v>0</v>
      </c>
      <c r="J73" s="38" t="s">
        <v>14</v>
      </c>
      <c r="K73" s="40"/>
      <c r="L73" s="11"/>
    </row>
    <row r="74" spans="1:12" x14ac:dyDescent="0.2">
      <c r="B74" s="11" t="s">
        <v>101</v>
      </c>
      <c r="C74" s="12" t="s">
        <v>217</v>
      </c>
      <c r="D74" s="82" t="s">
        <v>53</v>
      </c>
      <c r="E74" s="104" t="s">
        <v>58</v>
      </c>
      <c r="F74" s="82">
        <v>0</v>
      </c>
      <c r="G74" s="82"/>
      <c r="H74" s="76"/>
      <c r="I74" s="49">
        <f t="shared" si="6"/>
        <v>0</v>
      </c>
      <c r="J74" s="38" t="s">
        <v>7</v>
      </c>
      <c r="K74" s="40"/>
      <c r="L74" s="11"/>
    </row>
    <row r="75" spans="1:12" x14ac:dyDescent="0.2">
      <c r="B75" s="11"/>
      <c r="C75" s="13"/>
      <c r="D75" s="82"/>
      <c r="E75" s="89"/>
      <c r="H75" s="76"/>
      <c r="I75" s="49"/>
      <c r="J75" s="38"/>
      <c r="K75" s="39"/>
      <c r="L75" s="11"/>
    </row>
    <row r="76" spans="1:12" s="61" customFormat="1" x14ac:dyDescent="0.2">
      <c r="A76" s="55" t="s">
        <v>30</v>
      </c>
      <c r="B76" s="60"/>
      <c r="C76" s="62"/>
      <c r="D76" s="83"/>
      <c r="E76" s="94"/>
      <c r="F76" s="84"/>
      <c r="G76" s="84"/>
      <c r="H76" s="78"/>
      <c r="I76" s="63"/>
      <c r="J76" s="64"/>
      <c r="K76" s="65"/>
      <c r="L76" s="60"/>
    </row>
    <row r="77" spans="1:12" x14ac:dyDescent="0.2">
      <c r="B77" s="11" t="s">
        <v>78</v>
      </c>
      <c r="C77" s="12" t="s">
        <v>91</v>
      </c>
      <c r="D77" s="82" t="s">
        <v>54</v>
      </c>
      <c r="E77" t="s">
        <v>230</v>
      </c>
      <c r="F77" s="44">
        <v>1</v>
      </c>
      <c r="H77" s="76">
        <v>144.99</v>
      </c>
      <c r="I77" s="49">
        <f>F77*H77</f>
        <v>144.99</v>
      </c>
      <c r="J77" s="38" t="s">
        <v>66</v>
      </c>
      <c r="K77" s="39"/>
      <c r="L77" s="11"/>
    </row>
    <row r="78" spans="1:12" x14ac:dyDescent="0.2">
      <c r="B78" s="11" t="s">
        <v>78</v>
      </c>
      <c r="C78" s="12" t="s">
        <v>93</v>
      </c>
      <c r="D78" s="82" t="s">
        <v>54</v>
      </c>
      <c r="E78" t="s">
        <v>238</v>
      </c>
      <c r="F78" s="44">
        <v>1</v>
      </c>
      <c r="H78" s="76">
        <v>109.99</v>
      </c>
      <c r="I78" s="49">
        <f t="shared" ref="I78:I109" si="7">F78*H78</f>
        <v>109.99</v>
      </c>
      <c r="J78" s="38" t="s">
        <v>9</v>
      </c>
      <c r="K78" s="39"/>
      <c r="L78" s="11"/>
    </row>
    <row r="79" spans="1:12" x14ac:dyDescent="0.2">
      <c r="B79" s="11" t="s">
        <v>79</v>
      </c>
      <c r="C79" s="13" t="s">
        <v>80</v>
      </c>
      <c r="D79" s="82" t="s">
        <v>54</v>
      </c>
      <c r="E79" t="s">
        <v>225</v>
      </c>
      <c r="F79" s="44">
        <v>2</v>
      </c>
      <c r="H79" s="76">
        <v>4.99</v>
      </c>
      <c r="I79" s="49">
        <f t="shared" si="7"/>
        <v>9.98</v>
      </c>
      <c r="J79" s="38" t="s">
        <v>81</v>
      </c>
      <c r="K79" s="39"/>
      <c r="L79" s="11"/>
    </row>
    <row r="80" spans="1:12" x14ac:dyDescent="0.2">
      <c r="B80" s="11" t="s">
        <v>100</v>
      </c>
      <c r="C80" s="12" t="s">
        <v>3</v>
      </c>
      <c r="D80" s="44" t="s">
        <v>52</v>
      </c>
      <c r="E80" t="s">
        <v>219</v>
      </c>
      <c r="G80" s="44">
        <f>'frame-details'!N7</f>
        <v>5.266</v>
      </c>
      <c r="H80" s="76">
        <v>10.5</v>
      </c>
      <c r="I80" s="49">
        <f t="shared" si="7"/>
        <v>0</v>
      </c>
      <c r="J80" s="38" t="s">
        <v>161</v>
      </c>
      <c r="K80" s="39"/>
      <c r="L80" s="11"/>
    </row>
    <row r="81" spans="1:13" x14ac:dyDescent="0.2">
      <c r="B81" s="11" t="s">
        <v>100</v>
      </c>
      <c r="C81" s="12" t="s">
        <v>163</v>
      </c>
      <c r="D81" s="82" t="s">
        <v>54</v>
      </c>
      <c r="E81" t="s">
        <v>231</v>
      </c>
      <c r="F81" s="44">
        <v>4</v>
      </c>
      <c r="H81" s="76">
        <v>5.49</v>
      </c>
      <c r="I81" s="49">
        <f t="shared" si="7"/>
        <v>21.96</v>
      </c>
      <c r="J81" s="38" t="s">
        <v>162</v>
      </c>
      <c r="K81" s="39"/>
      <c r="L81" s="11"/>
    </row>
    <row r="82" spans="1:13" x14ac:dyDescent="0.2">
      <c r="B82" s="11" t="s">
        <v>100</v>
      </c>
      <c r="C82" s="12" t="s">
        <v>167</v>
      </c>
      <c r="D82" s="82" t="s">
        <v>54</v>
      </c>
      <c r="E82" t="s">
        <v>231</v>
      </c>
      <c r="F82" s="44">
        <v>8</v>
      </c>
      <c r="H82" s="76">
        <v>3.29</v>
      </c>
      <c r="I82" s="49">
        <f t="shared" si="7"/>
        <v>26.32</v>
      </c>
      <c r="J82" s="38" t="s">
        <v>162</v>
      </c>
      <c r="K82" s="39"/>
      <c r="L82" s="11"/>
    </row>
    <row r="83" spans="1:13" x14ac:dyDescent="0.2">
      <c r="B83" s="11" t="s">
        <v>100</v>
      </c>
      <c r="C83" s="13" t="s">
        <v>168</v>
      </c>
      <c r="D83" s="82" t="s">
        <v>54</v>
      </c>
      <c r="E83" t="s">
        <v>239</v>
      </c>
      <c r="F83" s="44">
        <v>1</v>
      </c>
      <c r="H83" s="76">
        <v>3.99</v>
      </c>
      <c r="I83" s="49">
        <f t="shared" si="7"/>
        <v>3.99</v>
      </c>
      <c r="J83" s="38" t="s">
        <v>169</v>
      </c>
      <c r="K83" s="39"/>
      <c r="L83" s="11"/>
    </row>
    <row r="84" spans="1:13" x14ac:dyDescent="0.2">
      <c r="A84" s="99"/>
      <c r="B84" s="8" t="s">
        <v>103</v>
      </c>
      <c r="C84" s="13" t="s">
        <v>207</v>
      </c>
      <c r="D84" s="100" t="s">
        <v>52</v>
      </c>
      <c r="E84" t="s">
        <v>220</v>
      </c>
      <c r="F84" s="101">
        <v>4</v>
      </c>
      <c r="G84" s="101"/>
      <c r="H84" s="102">
        <v>2.4500000000000002</v>
      </c>
      <c r="I84" s="49">
        <f t="shared" si="7"/>
        <v>9.8000000000000007</v>
      </c>
      <c r="J84" s="38" t="s">
        <v>191</v>
      </c>
      <c r="K84" s="103"/>
      <c r="L84" s="98"/>
      <c r="M84" s="98"/>
    </row>
    <row r="85" spans="1:13" x14ac:dyDescent="0.2">
      <c r="B85" s="14" t="s">
        <v>104</v>
      </c>
      <c r="C85" s="13" t="s">
        <v>197</v>
      </c>
      <c r="D85" s="82" t="s">
        <v>52</v>
      </c>
      <c r="E85" t="s">
        <v>226</v>
      </c>
      <c r="F85" s="44">
        <v>1</v>
      </c>
      <c r="H85" s="76">
        <v>3.55</v>
      </c>
      <c r="I85" s="49">
        <f t="shared" si="7"/>
        <v>3.55</v>
      </c>
      <c r="J85" s="38" t="s">
        <v>205</v>
      </c>
      <c r="K85" s="39"/>
      <c r="L85" s="11"/>
    </row>
    <row r="86" spans="1:13" x14ac:dyDescent="0.2">
      <c r="B86" s="14" t="s">
        <v>105</v>
      </c>
      <c r="C86" s="13" t="s">
        <v>196</v>
      </c>
      <c r="D86" s="44" t="s">
        <v>52</v>
      </c>
      <c r="E86" t="s">
        <v>232</v>
      </c>
      <c r="F86" s="44">
        <v>1</v>
      </c>
      <c r="H86" s="76">
        <v>2.88</v>
      </c>
      <c r="I86" s="49">
        <f t="shared" si="7"/>
        <v>2.88</v>
      </c>
      <c r="J86" s="38" t="s">
        <v>206</v>
      </c>
      <c r="K86" s="39"/>
      <c r="L86" s="11"/>
    </row>
    <row r="87" spans="1:13" x14ac:dyDescent="0.2">
      <c r="B87" s="14" t="s">
        <v>104</v>
      </c>
      <c r="C87" s="13" t="s">
        <v>195</v>
      </c>
      <c r="D87" s="82" t="s">
        <v>54</v>
      </c>
      <c r="E87" s="89" t="s">
        <v>227</v>
      </c>
      <c r="F87" s="44">
        <v>3</v>
      </c>
      <c r="H87" s="76">
        <v>2.99</v>
      </c>
      <c r="I87" s="49">
        <f t="shared" si="7"/>
        <v>8.9700000000000006</v>
      </c>
      <c r="J87" s="38" t="s">
        <v>110</v>
      </c>
      <c r="K87" s="39"/>
      <c r="L87" s="11"/>
    </row>
    <row r="88" spans="1:13" x14ac:dyDescent="0.2">
      <c r="B88" s="97" t="s">
        <v>185</v>
      </c>
      <c r="C88" s="13" t="s">
        <v>199</v>
      </c>
      <c r="D88" s="82" t="s">
        <v>54</v>
      </c>
      <c r="E88" s="89">
        <v>540</v>
      </c>
      <c r="F88" s="44">
        <v>12</v>
      </c>
      <c r="H88" s="76">
        <v>2.99</v>
      </c>
      <c r="I88" s="49">
        <f t="shared" si="7"/>
        <v>35.880000000000003</v>
      </c>
      <c r="J88" s="38" t="s">
        <v>198</v>
      </c>
      <c r="K88" s="39"/>
      <c r="L88" s="11"/>
    </row>
    <row r="89" spans="1:13" x14ac:dyDescent="0.2">
      <c r="B89" s="11" t="s">
        <v>106</v>
      </c>
      <c r="C89" s="13" t="s">
        <v>200</v>
      </c>
      <c r="D89" s="82" t="s">
        <v>54</v>
      </c>
      <c r="E89" t="s">
        <v>233</v>
      </c>
      <c r="F89" s="44">
        <v>3</v>
      </c>
      <c r="H89" s="76">
        <v>1.39</v>
      </c>
      <c r="I89" s="49">
        <f t="shared" si="7"/>
        <v>4.17</v>
      </c>
      <c r="J89" s="38" t="s">
        <v>194</v>
      </c>
      <c r="K89" s="39"/>
      <c r="L89" s="11"/>
    </row>
    <row r="90" spans="1:13" x14ac:dyDescent="0.2">
      <c r="B90" s="97" t="s">
        <v>106</v>
      </c>
      <c r="C90" s="13" t="s">
        <v>201</v>
      </c>
      <c r="D90" s="82" t="s">
        <v>54</v>
      </c>
      <c r="E90" t="s">
        <v>234</v>
      </c>
      <c r="F90" s="44">
        <v>3</v>
      </c>
      <c r="H90" s="76">
        <v>1.49</v>
      </c>
      <c r="I90" s="49">
        <f t="shared" si="7"/>
        <v>4.47</v>
      </c>
      <c r="J90" s="38" t="s">
        <v>194</v>
      </c>
      <c r="K90" s="39"/>
      <c r="L90" s="11"/>
    </row>
    <row r="91" spans="1:13" x14ac:dyDescent="0.2">
      <c r="B91" s="11" t="s">
        <v>106</v>
      </c>
      <c r="C91" s="13" t="s">
        <v>193</v>
      </c>
      <c r="D91" s="82" t="s">
        <v>54</v>
      </c>
      <c r="E91" t="s">
        <v>228</v>
      </c>
      <c r="F91" s="44">
        <v>3</v>
      </c>
      <c r="H91" s="76">
        <v>1.59</v>
      </c>
      <c r="I91" s="49">
        <f t="shared" si="7"/>
        <v>4.7700000000000005</v>
      </c>
      <c r="J91" s="38" t="s">
        <v>194</v>
      </c>
      <c r="K91" s="39"/>
      <c r="L91" s="11"/>
    </row>
    <row r="92" spans="1:13" x14ac:dyDescent="0.2">
      <c r="B92" s="11" t="s">
        <v>106</v>
      </c>
      <c r="C92" s="13" t="s">
        <v>202</v>
      </c>
      <c r="D92" s="82" t="s">
        <v>54</v>
      </c>
      <c r="E92" t="s">
        <v>235</v>
      </c>
      <c r="F92" s="44">
        <v>3</v>
      </c>
      <c r="H92" s="76">
        <v>1.69</v>
      </c>
      <c r="I92" s="49">
        <f t="shared" si="7"/>
        <v>5.07</v>
      </c>
      <c r="J92" s="38" t="s">
        <v>194</v>
      </c>
      <c r="K92" s="39"/>
      <c r="L92" s="11"/>
    </row>
    <row r="93" spans="1:13" x14ac:dyDescent="0.2">
      <c r="B93" s="11" t="s">
        <v>106</v>
      </c>
      <c r="C93" s="13" t="s">
        <v>204</v>
      </c>
      <c r="D93" s="82" t="s">
        <v>54</v>
      </c>
      <c r="E93" s="89" t="s">
        <v>240</v>
      </c>
      <c r="F93" s="44">
        <v>1</v>
      </c>
      <c r="H93" s="76">
        <v>1.79</v>
      </c>
      <c r="I93" s="49">
        <f t="shared" si="7"/>
        <v>1.79</v>
      </c>
      <c r="J93" s="38" t="s">
        <v>194</v>
      </c>
      <c r="K93" s="39"/>
      <c r="L93" s="11"/>
    </row>
    <row r="94" spans="1:13" x14ac:dyDescent="0.2">
      <c r="B94" s="11" t="s">
        <v>107</v>
      </c>
      <c r="C94" s="13" t="s">
        <v>108</v>
      </c>
      <c r="D94" s="82" t="s">
        <v>54</v>
      </c>
      <c r="E94" s="89">
        <v>610</v>
      </c>
      <c r="F94" s="44">
        <v>12</v>
      </c>
      <c r="H94" s="76">
        <v>4.99</v>
      </c>
      <c r="I94" s="49">
        <f t="shared" si="7"/>
        <v>59.88</v>
      </c>
      <c r="J94" s="38" t="s">
        <v>109</v>
      </c>
      <c r="K94" s="39"/>
      <c r="L94" s="11"/>
    </row>
    <row r="95" spans="1:13" x14ac:dyDescent="0.2">
      <c r="B95" s="11" t="s">
        <v>111</v>
      </c>
      <c r="C95" s="13" t="s">
        <v>112</v>
      </c>
      <c r="D95" s="82" t="s">
        <v>54</v>
      </c>
      <c r="E95" t="s">
        <v>241</v>
      </c>
      <c r="F95" s="44">
        <v>4</v>
      </c>
      <c r="H95" s="76">
        <v>2.99</v>
      </c>
      <c r="I95" s="49">
        <f t="shared" si="7"/>
        <v>11.96</v>
      </c>
      <c r="J95" s="38" t="s">
        <v>166</v>
      </c>
      <c r="K95" s="39"/>
      <c r="L95" s="11"/>
    </row>
    <row r="96" spans="1:13" x14ac:dyDescent="0.2">
      <c r="B96" s="11" t="s">
        <v>113</v>
      </c>
      <c r="C96" s="12" t="s">
        <v>17</v>
      </c>
      <c r="D96" s="44" t="s">
        <v>174</v>
      </c>
      <c r="E96" s="92" t="s">
        <v>59</v>
      </c>
      <c r="F96" s="44">
        <v>1</v>
      </c>
      <c r="H96" s="76">
        <v>38.619999999999997</v>
      </c>
      <c r="I96" s="49">
        <f t="shared" si="7"/>
        <v>38.619999999999997</v>
      </c>
      <c r="J96" s="38" t="s">
        <v>0</v>
      </c>
      <c r="K96" s="39"/>
      <c r="L96" s="11"/>
    </row>
    <row r="97" spans="2:12" x14ac:dyDescent="0.2">
      <c r="B97" s="11" t="s">
        <v>114</v>
      </c>
      <c r="C97" s="12" t="s">
        <v>172</v>
      </c>
      <c r="D97" s="44" t="s">
        <v>174</v>
      </c>
      <c r="E97" s="92" t="s">
        <v>171</v>
      </c>
      <c r="F97" s="44">
        <v>2</v>
      </c>
      <c r="H97" s="76">
        <v>37.5</v>
      </c>
      <c r="I97" s="49">
        <f t="shared" si="7"/>
        <v>75</v>
      </c>
      <c r="J97" s="38" t="s">
        <v>115</v>
      </c>
      <c r="K97" s="39"/>
      <c r="L97" s="11"/>
    </row>
    <row r="98" spans="2:12" x14ac:dyDescent="0.2">
      <c r="B98" s="11" t="s">
        <v>116</v>
      </c>
      <c r="C98" s="12" t="s">
        <v>18</v>
      </c>
      <c r="D98" s="44" t="s">
        <v>174</v>
      </c>
      <c r="E98" s="92" t="s">
        <v>60</v>
      </c>
      <c r="G98" s="44">
        <v>10</v>
      </c>
      <c r="H98" s="76">
        <v>4.76</v>
      </c>
      <c r="I98" s="49">
        <f t="shared" si="7"/>
        <v>0</v>
      </c>
      <c r="J98" s="38" t="s">
        <v>1</v>
      </c>
      <c r="K98" s="39"/>
      <c r="L98" s="11"/>
    </row>
    <row r="99" spans="2:12" x14ac:dyDescent="0.2">
      <c r="B99" s="11" t="s">
        <v>175</v>
      </c>
      <c r="C99" s="12" t="s">
        <v>19</v>
      </c>
      <c r="D99" s="44" t="s">
        <v>174</v>
      </c>
      <c r="E99" s="93" t="s">
        <v>61</v>
      </c>
      <c r="F99" s="44">
        <v>2</v>
      </c>
      <c r="H99" s="76">
        <v>4.47</v>
      </c>
      <c r="I99" s="49">
        <f t="shared" si="7"/>
        <v>8.94</v>
      </c>
      <c r="J99" s="38" t="s">
        <v>20</v>
      </c>
      <c r="K99" s="39"/>
      <c r="L99" s="11"/>
    </row>
    <row r="100" spans="2:12" x14ac:dyDescent="0.2">
      <c r="B100" s="11" t="s">
        <v>175</v>
      </c>
      <c r="C100" s="12" t="s">
        <v>21</v>
      </c>
      <c r="D100" s="44" t="s">
        <v>174</v>
      </c>
      <c r="E100" s="92" t="s">
        <v>62</v>
      </c>
      <c r="F100" s="44">
        <v>1</v>
      </c>
      <c r="H100" s="76">
        <v>16.43</v>
      </c>
      <c r="I100" s="49">
        <f t="shared" si="7"/>
        <v>16.43</v>
      </c>
      <c r="J100" s="38" t="s">
        <v>22</v>
      </c>
      <c r="K100" s="39"/>
      <c r="L100" s="11"/>
    </row>
    <row r="101" spans="2:12" x14ac:dyDescent="0.2">
      <c r="B101" s="11" t="s">
        <v>117</v>
      </c>
      <c r="C101" s="12" t="s">
        <v>25</v>
      </c>
      <c r="D101" s="44" t="s">
        <v>55</v>
      </c>
      <c r="E101" s="92" t="s">
        <v>173</v>
      </c>
      <c r="F101" s="44">
        <v>1</v>
      </c>
      <c r="H101" s="76">
        <v>42</v>
      </c>
      <c r="I101" s="49">
        <f t="shared" si="7"/>
        <v>42</v>
      </c>
      <c r="J101" s="38" t="s">
        <v>26</v>
      </c>
      <c r="K101" s="39"/>
      <c r="L101" s="11"/>
    </row>
    <row r="102" spans="2:12" x14ac:dyDescent="0.2">
      <c r="B102" s="11" t="s">
        <v>186</v>
      </c>
      <c r="C102" s="12" t="s">
        <v>27</v>
      </c>
      <c r="D102" s="44" t="s">
        <v>55</v>
      </c>
      <c r="E102" t="s">
        <v>242</v>
      </c>
      <c r="F102" s="44">
        <v>2</v>
      </c>
      <c r="H102" s="76">
        <v>4.2</v>
      </c>
      <c r="I102" s="49">
        <f t="shared" si="7"/>
        <v>8.4</v>
      </c>
      <c r="J102" s="38" t="s">
        <v>28</v>
      </c>
      <c r="K102" s="39"/>
      <c r="L102" s="11"/>
    </row>
    <row r="103" spans="2:12" x14ac:dyDescent="0.2">
      <c r="B103" s="11" t="s">
        <v>85</v>
      </c>
      <c r="C103" s="13" t="s">
        <v>118</v>
      </c>
      <c r="D103" s="82" t="s">
        <v>54</v>
      </c>
      <c r="E103" s="89">
        <v>2450</v>
      </c>
      <c r="F103" s="44">
        <v>3</v>
      </c>
      <c r="H103" s="79">
        <v>7.99</v>
      </c>
      <c r="I103" s="49">
        <f t="shared" si="7"/>
        <v>23.97</v>
      </c>
      <c r="J103" s="38" t="s">
        <v>119</v>
      </c>
      <c r="K103" s="39"/>
      <c r="L103" s="11"/>
    </row>
    <row r="104" spans="2:12" x14ac:dyDescent="0.2">
      <c r="B104" s="11" t="s">
        <v>83</v>
      </c>
      <c r="C104" s="12" t="s">
        <v>15</v>
      </c>
      <c r="D104" s="87" t="s">
        <v>177</v>
      </c>
      <c r="E104" s="20" t="s">
        <v>214</v>
      </c>
      <c r="F104" s="82">
        <v>0</v>
      </c>
      <c r="G104" s="82"/>
      <c r="H104" s="76">
        <v>26.9</v>
      </c>
      <c r="I104" s="49">
        <f t="shared" si="7"/>
        <v>0</v>
      </c>
      <c r="J104" s="38" t="s">
        <v>140</v>
      </c>
      <c r="K104" s="40"/>
      <c r="L104" s="11"/>
    </row>
    <row r="105" spans="2:12" x14ac:dyDescent="0.2">
      <c r="B105" s="11" t="s">
        <v>84</v>
      </c>
      <c r="C105" s="12" t="s">
        <v>16</v>
      </c>
      <c r="D105" s="87" t="s">
        <v>177</v>
      </c>
      <c r="E105" s="20" t="s">
        <v>215</v>
      </c>
      <c r="F105" s="82">
        <v>0</v>
      </c>
      <c r="G105" s="82"/>
      <c r="H105" s="76">
        <v>50.6</v>
      </c>
      <c r="I105" s="49">
        <f t="shared" si="7"/>
        <v>0</v>
      </c>
      <c r="J105" s="38" t="s">
        <v>139</v>
      </c>
      <c r="K105" s="39" t="s">
        <v>63</v>
      </c>
      <c r="L105" s="11"/>
    </row>
    <row r="106" spans="2:12" x14ac:dyDescent="0.2">
      <c r="B106" s="11" t="s">
        <v>87</v>
      </c>
      <c r="C106" s="12" t="s">
        <v>12</v>
      </c>
      <c r="D106" s="82" t="s">
        <v>54</v>
      </c>
      <c r="E106" s="20" t="s">
        <v>216</v>
      </c>
      <c r="F106" s="82">
        <v>0</v>
      </c>
      <c r="G106" s="82"/>
      <c r="H106" s="76">
        <v>1.49</v>
      </c>
      <c r="I106" s="49">
        <f t="shared" si="7"/>
        <v>0</v>
      </c>
      <c r="J106" s="38" t="s">
        <v>14</v>
      </c>
      <c r="K106" s="40"/>
      <c r="L106" s="11"/>
    </row>
    <row r="107" spans="2:12" x14ac:dyDescent="0.2">
      <c r="B107" s="11" t="s">
        <v>88</v>
      </c>
      <c r="C107" s="12" t="s">
        <v>13</v>
      </c>
      <c r="D107" s="82" t="s">
        <v>54</v>
      </c>
      <c r="E107" s="20" t="s">
        <v>216</v>
      </c>
      <c r="F107" s="82">
        <v>0</v>
      </c>
      <c r="G107" s="82"/>
      <c r="H107" s="76">
        <v>3.49</v>
      </c>
      <c r="I107" s="49">
        <f t="shared" si="7"/>
        <v>0</v>
      </c>
      <c r="J107" s="38" t="s">
        <v>14</v>
      </c>
      <c r="K107" s="39"/>
      <c r="L107" s="11"/>
    </row>
    <row r="108" spans="2:12" x14ac:dyDescent="0.2">
      <c r="B108" s="11" t="s">
        <v>101</v>
      </c>
      <c r="C108" s="12" t="s">
        <v>218</v>
      </c>
      <c r="D108" s="82" t="s">
        <v>53</v>
      </c>
      <c r="E108" s="104" t="s">
        <v>57</v>
      </c>
      <c r="F108" s="82">
        <v>0</v>
      </c>
      <c r="G108" s="82"/>
      <c r="H108" s="76"/>
      <c r="I108" s="49">
        <f t="shared" si="7"/>
        <v>0</v>
      </c>
      <c r="J108" s="38" t="s">
        <v>7</v>
      </c>
      <c r="K108" s="39"/>
      <c r="L108" s="11"/>
    </row>
    <row r="109" spans="2:12" x14ac:dyDescent="0.2">
      <c r="B109" s="11" t="s">
        <v>101</v>
      </c>
      <c r="C109" s="12" t="s">
        <v>243</v>
      </c>
      <c r="D109" s="82" t="s">
        <v>53</v>
      </c>
      <c r="E109" s="104" t="s">
        <v>146</v>
      </c>
      <c r="F109" s="82">
        <v>0</v>
      </c>
      <c r="G109" s="82"/>
      <c r="H109" s="76"/>
      <c r="I109" s="49">
        <f t="shared" si="7"/>
        <v>0</v>
      </c>
      <c r="J109" s="38" t="s">
        <v>7</v>
      </c>
      <c r="K109" s="39"/>
      <c r="L109" s="11"/>
    </row>
    <row r="110" spans="2:12" x14ac:dyDescent="0.2">
      <c r="B110" s="14"/>
      <c r="F110" s="45"/>
      <c r="G110" s="45"/>
      <c r="H110" s="76"/>
      <c r="I110" s="49"/>
      <c r="J110" s="38"/>
      <c r="K110" s="40"/>
      <c r="L110" s="11"/>
    </row>
    <row r="111" spans="2:12" x14ac:dyDescent="0.2">
      <c r="B111" s="11"/>
      <c r="F111" s="45"/>
      <c r="G111" s="45"/>
      <c r="H111" s="76"/>
      <c r="I111" s="49"/>
      <c r="J111" s="38"/>
      <c r="K111" s="39"/>
      <c r="L111" s="11"/>
    </row>
    <row r="112" spans="2:12" x14ac:dyDescent="0.2">
      <c r="B112" s="11"/>
      <c r="F112" s="45"/>
      <c r="G112" s="45"/>
      <c r="H112" s="76"/>
      <c r="I112" s="49"/>
      <c r="J112" s="38"/>
      <c r="K112" s="39"/>
      <c r="L112" s="11"/>
    </row>
    <row r="113" spans="2:13" x14ac:dyDescent="0.2">
      <c r="B113" s="11"/>
      <c r="F113" s="45"/>
      <c r="G113" s="45"/>
      <c r="H113" s="76"/>
      <c r="I113" s="49"/>
      <c r="J113" s="38"/>
      <c r="K113" s="39"/>
      <c r="L113" s="11"/>
    </row>
    <row r="114" spans="2:13" x14ac:dyDescent="0.2">
      <c r="B114" s="11"/>
      <c r="F114" s="45"/>
      <c r="G114" s="45"/>
      <c r="H114" s="76"/>
      <c r="I114" s="49"/>
      <c r="J114" s="38"/>
      <c r="K114" s="39"/>
      <c r="L114" s="11"/>
    </row>
    <row r="115" spans="2:13" x14ac:dyDescent="0.2">
      <c r="B115" s="11"/>
      <c r="F115" s="45"/>
      <c r="G115" s="45"/>
      <c r="H115" s="76"/>
      <c r="I115" s="49"/>
      <c r="J115" s="38"/>
      <c r="K115" s="39"/>
      <c r="L115" s="11"/>
    </row>
    <row r="116" spans="2:13" x14ac:dyDescent="0.2">
      <c r="B116" s="11"/>
      <c r="H116" s="76"/>
      <c r="I116" s="49"/>
      <c r="J116" s="38"/>
      <c r="K116" s="39"/>
      <c r="L116" s="11"/>
    </row>
    <row r="117" spans="2:13" x14ac:dyDescent="0.2">
      <c r="B117" s="11"/>
      <c r="H117" s="76"/>
      <c r="I117" s="49"/>
      <c r="J117" s="38"/>
      <c r="K117" s="39"/>
      <c r="L117" s="11"/>
    </row>
    <row r="118" spans="2:13" x14ac:dyDescent="0.2">
      <c r="B118" s="11"/>
      <c r="H118" s="76"/>
      <c r="I118" s="49"/>
      <c r="J118" s="10"/>
      <c r="K118" s="40"/>
      <c r="L118" s="11"/>
    </row>
    <row r="119" spans="2:13" x14ac:dyDescent="0.2">
      <c r="B119" s="11"/>
      <c r="H119" s="76"/>
      <c r="I119" s="49"/>
      <c r="J119" s="10"/>
      <c r="K119" s="40"/>
      <c r="L119" s="11"/>
    </row>
    <row r="120" spans="2:13" x14ac:dyDescent="0.2">
      <c r="B120" s="11"/>
      <c r="H120" s="76"/>
      <c r="I120" s="49"/>
      <c r="J120" s="38"/>
      <c r="K120" s="39"/>
      <c r="L120" s="11"/>
    </row>
    <row r="121" spans="2:13" x14ac:dyDescent="0.2">
      <c r="B121" s="11"/>
      <c r="H121" s="76"/>
      <c r="I121" s="49"/>
      <c r="J121" s="38"/>
      <c r="K121" s="39"/>
      <c r="L121" s="11"/>
    </row>
    <row r="122" spans="2:13" x14ac:dyDescent="0.2">
      <c r="B122" s="11"/>
      <c r="H122" s="76"/>
      <c r="I122" s="49"/>
      <c r="J122" s="38"/>
      <c r="K122" s="39"/>
      <c r="L122" s="11"/>
    </row>
    <row r="123" spans="2:13" x14ac:dyDescent="0.2">
      <c r="B123" s="11"/>
      <c r="H123" s="76"/>
      <c r="I123" s="49"/>
      <c r="J123" s="38"/>
      <c r="K123" s="39"/>
      <c r="L123" s="11"/>
    </row>
    <row r="124" spans="2:13" x14ac:dyDescent="0.2">
      <c r="B124" s="11"/>
      <c r="H124" s="76"/>
      <c r="I124" s="49"/>
      <c r="J124" s="10"/>
      <c r="K124" s="40"/>
      <c r="L124" s="11"/>
    </row>
    <row r="125" spans="2:13" x14ac:dyDescent="0.2">
      <c r="B125" s="11"/>
      <c r="H125" s="76"/>
      <c r="I125" s="49"/>
      <c r="J125" s="38"/>
      <c r="K125" s="39"/>
      <c r="L125" s="11"/>
    </row>
    <row r="126" spans="2:13" x14ac:dyDescent="0.2">
      <c r="B126" s="11"/>
      <c r="H126" s="76"/>
      <c r="I126" s="49"/>
      <c r="J126" s="38"/>
      <c r="K126" s="39"/>
      <c r="L126" s="11"/>
    </row>
    <row r="127" spans="2:13" x14ac:dyDescent="0.2">
      <c r="B127" s="11"/>
      <c r="H127" s="76"/>
      <c r="I127" s="49"/>
      <c r="J127" s="38"/>
      <c r="K127" s="39"/>
      <c r="L127" s="11"/>
    </row>
    <row r="128" spans="2:13" x14ac:dyDescent="0.2">
      <c r="B128" s="11"/>
      <c r="F128" s="82"/>
      <c r="G128" s="82"/>
      <c r="H128" s="76"/>
      <c r="I128" s="49"/>
      <c r="J128" s="38"/>
      <c r="K128" s="39"/>
      <c r="L128" s="31"/>
      <c r="M128" s="8"/>
    </row>
    <row r="129" spans="2:13" x14ac:dyDescent="0.2">
      <c r="B129" s="11"/>
      <c r="C129" s="71"/>
      <c r="D129" s="89"/>
      <c r="E129" s="89"/>
      <c r="F129" s="82"/>
      <c r="G129" s="82"/>
      <c r="H129" s="76"/>
      <c r="I129" s="49"/>
      <c r="J129" s="38"/>
      <c r="K129" s="39"/>
      <c r="L129" s="31"/>
      <c r="M129" s="8"/>
    </row>
    <row r="130" spans="2:13" x14ac:dyDescent="0.2">
      <c r="B130" s="11"/>
      <c r="C130" s="71"/>
      <c r="D130" s="89"/>
      <c r="E130" s="89"/>
      <c r="F130" s="82"/>
      <c r="G130" s="82"/>
      <c r="H130" s="76"/>
      <c r="I130" s="49"/>
      <c r="J130" s="38"/>
      <c r="K130" s="39"/>
      <c r="L130" s="11"/>
    </row>
    <row r="131" spans="2:13" x14ac:dyDescent="0.2">
      <c r="B131" s="11"/>
      <c r="C131" s="13"/>
      <c r="D131" s="82"/>
      <c r="E131" s="89"/>
      <c r="F131" s="82"/>
      <c r="G131" s="82"/>
      <c r="H131" s="76"/>
      <c r="I131" s="49"/>
      <c r="J131" s="38"/>
      <c r="K131" s="39"/>
      <c r="L131" s="11"/>
    </row>
    <row r="132" spans="2:13" x14ac:dyDescent="0.2">
      <c r="B132" s="11"/>
      <c r="C132" s="13"/>
      <c r="D132" s="82"/>
      <c r="E132" s="89"/>
      <c r="F132" s="82"/>
      <c r="G132" s="82"/>
      <c r="H132" s="76"/>
      <c r="I132" s="49"/>
      <c r="J132" s="38"/>
      <c r="K132" s="39"/>
      <c r="L132" s="11"/>
    </row>
    <row r="133" spans="2:13" x14ac:dyDescent="0.2">
      <c r="B133" s="11"/>
      <c r="C133" s="13"/>
      <c r="D133" s="82"/>
      <c r="E133" s="89"/>
      <c r="F133" s="82"/>
      <c r="G133" s="82"/>
      <c r="H133" s="76"/>
      <c r="I133" s="49"/>
      <c r="J133" s="38"/>
      <c r="K133" s="39"/>
      <c r="L133" s="11"/>
    </row>
    <row r="134" spans="2:13" x14ac:dyDescent="0.2">
      <c r="B134" s="11"/>
      <c r="C134" s="13"/>
      <c r="D134" s="82"/>
      <c r="E134" s="89"/>
      <c r="F134" s="82"/>
      <c r="G134" s="82"/>
      <c r="H134" s="76"/>
      <c r="I134" s="49"/>
      <c r="J134" s="38"/>
      <c r="K134" s="39"/>
      <c r="L134" s="11"/>
    </row>
    <row r="135" spans="2:13" x14ac:dyDescent="0.2">
      <c r="B135" s="11"/>
      <c r="C135" s="13"/>
      <c r="D135" s="82"/>
      <c r="E135" s="89"/>
      <c r="F135" s="82"/>
      <c r="G135" s="82"/>
      <c r="H135" s="76"/>
      <c r="I135" s="49"/>
      <c r="J135" s="38"/>
      <c r="K135" s="39"/>
      <c r="L135" s="11"/>
    </row>
    <row r="136" spans="2:13" x14ac:dyDescent="0.2">
      <c r="B136" s="11"/>
      <c r="C136" s="13"/>
      <c r="D136" s="82"/>
      <c r="E136" s="89"/>
      <c r="F136" s="82"/>
      <c r="G136" s="82"/>
      <c r="H136" s="76"/>
      <c r="I136" s="49"/>
      <c r="J136" s="38"/>
      <c r="K136" s="39"/>
      <c r="L136" s="11"/>
    </row>
    <row r="137" spans="2:13" x14ac:dyDescent="0.2">
      <c r="B137" s="11"/>
      <c r="C137" s="13"/>
      <c r="D137" s="82"/>
      <c r="E137" s="89"/>
      <c r="F137" s="82"/>
      <c r="G137" s="82"/>
      <c r="H137" s="76"/>
      <c r="I137" s="49"/>
      <c r="J137" s="38"/>
      <c r="K137" s="39"/>
      <c r="L137" s="11"/>
    </row>
    <row r="138" spans="2:13" x14ac:dyDescent="0.2">
      <c r="B138" s="11"/>
      <c r="C138" s="13"/>
      <c r="D138" s="82"/>
      <c r="E138" s="89"/>
      <c r="F138" s="82"/>
      <c r="G138" s="82"/>
      <c r="H138" s="76"/>
      <c r="I138" s="49"/>
      <c r="J138" s="38"/>
      <c r="K138" s="39"/>
      <c r="L138" s="11"/>
    </row>
    <row r="139" spans="2:13" x14ac:dyDescent="0.2">
      <c r="B139" s="11"/>
      <c r="C139" s="13"/>
      <c r="D139" s="82"/>
      <c r="E139" s="89"/>
      <c r="F139" s="82"/>
      <c r="G139" s="82"/>
      <c r="H139" s="76"/>
      <c r="I139" s="49"/>
      <c r="J139" s="38"/>
      <c r="K139" s="39"/>
      <c r="L139" s="11"/>
    </row>
    <row r="140" spans="2:13" x14ac:dyDescent="0.2">
      <c r="B140" s="11"/>
      <c r="C140" s="13"/>
      <c r="D140" s="82"/>
      <c r="E140" s="89"/>
      <c r="F140" s="85"/>
      <c r="G140" s="85"/>
      <c r="H140" s="79"/>
      <c r="I140" s="49"/>
      <c r="J140" s="10"/>
      <c r="K140" s="40"/>
      <c r="L140" s="11"/>
    </row>
    <row r="141" spans="2:13" x14ac:dyDescent="0.2">
      <c r="B141" s="11"/>
      <c r="C141" s="13"/>
      <c r="D141" s="82"/>
      <c r="E141" s="89"/>
      <c r="F141" s="82"/>
      <c r="G141" s="82"/>
      <c r="H141" s="75"/>
      <c r="I141" s="49"/>
      <c r="J141" s="38"/>
      <c r="K141" s="39"/>
      <c r="L141" s="11"/>
    </row>
    <row r="142" spans="2:13" x14ac:dyDescent="0.2">
      <c r="B142" s="11"/>
      <c r="C142" s="13"/>
      <c r="D142" s="82"/>
      <c r="E142" s="89"/>
      <c r="F142" s="82"/>
      <c r="G142" s="82"/>
      <c r="H142" s="75"/>
      <c r="I142" s="49"/>
      <c r="J142" s="38"/>
      <c r="K142" s="39"/>
      <c r="L142" s="11"/>
    </row>
    <row r="143" spans="2:13" x14ac:dyDescent="0.2">
      <c r="H143" s="76"/>
      <c r="I143" s="49"/>
      <c r="J143" s="10"/>
      <c r="K143" s="40"/>
      <c r="L143" s="11"/>
    </row>
    <row r="144" spans="2:13" x14ac:dyDescent="0.2">
      <c r="H144" s="76"/>
      <c r="I144" s="49"/>
      <c r="J144" s="10"/>
      <c r="K144" s="41"/>
      <c r="L144" s="11"/>
    </row>
    <row r="146" spans="8:9" x14ac:dyDescent="0.2">
      <c r="H146" s="54"/>
    </row>
    <row r="147" spans="8:9" x14ac:dyDescent="0.2">
      <c r="I147" s="48"/>
    </row>
  </sheetData>
  <hyperlinks>
    <hyperlink ref="J33" r:id="rId1" xr:uid="{25F557E1-FF2C-4542-B705-6C53CE98BA29}"/>
    <hyperlink ref="J52" r:id="rId2" xr:uid="{FE7D2E1C-C1D6-4595-81D4-0D79F6AA2FE0}"/>
    <hyperlink ref="J53" r:id="rId3" xr:uid="{5A55AE7D-2023-4606-8382-4197C091147D}"/>
    <hyperlink ref="J77" r:id="rId4" xr:uid="{AD84A2D3-8C78-45FC-B241-BAD35CE558C1}"/>
    <hyperlink ref="J78" r:id="rId5" xr:uid="{6DBFDC45-A8A4-4C1A-8779-364151693CE3}"/>
    <hyperlink ref="J54" r:id="rId6" xr:uid="{50AB1807-E818-47D8-B93A-F4A1715F0B72}"/>
    <hyperlink ref="J79" r:id="rId7" xr:uid="{7B22F751-9EDE-40A3-AC78-6134850A97C9}"/>
    <hyperlink ref="J14" r:id="rId8" xr:uid="{DBD300BF-0C7A-4BD7-BF48-2D333A7E27D3}"/>
    <hyperlink ref="J15" r:id="rId9" xr:uid="{711757AC-13A6-4E51-8B5E-9933ADF84D05}"/>
    <hyperlink ref="J16" r:id="rId10" xr:uid="{FEDAB94A-FD2C-49CB-9FE3-8110A03A53DB}"/>
    <hyperlink ref="J17" r:id="rId11" xr:uid="{67B4E834-B640-4FA0-8BB2-CAE5BCD1F543}"/>
    <hyperlink ref="J18" r:id="rId12" xr:uid="{606D2409-F5B6-4B6B-9E0E-0B444D8EAC1C}"/>
    <hyperlink ref="J96" r:id="rId13" xr:uid="{92157BF2-2EF9-4E2F-A0A5-25410E0F637A}"/>
    <hyperlink ref="J97" r:id="rId14" xr:uid="{94B6C4A0-F3E3-4D81-86E8-EF2C94EA07F8}"/>
    <hyperlink ref="J98" r:id="rId15" xr:uid="{18C49290-6498-4B06-8C0D-931E40A0D2D0}"/>
    <hyperlink ref="J99" r:id="rId16" xr:uid="{4A0E9173-1441-4F42-A17D-35CFB6AF3394}"/>
    <hyperlink ref="J100" r:id="rId17" xr:uid="{46AD3661-BD85-4318-A37C-B18ADDFB56BC}"/>
    <hyperlink ref="J101" r:id="rId18" xr:uid="{B92C6C42-0FE9-4B93-A19C-1CFD592CB468}"/>
    <hyperlink ref="J102" r:id="rId19" xr:uid="{49A7107A-76CC-43CD-978B-D90C828DFDA6}"/>
    <hyperlink ref="J68" r:id="rId20" xr:uid="{BC510A7B-DEFB-4745-8C96-74663588FC7C}"/>
    <hyperlink ref="J42" r:id="rId21" xr:uid="{995B5A6B-6EA0-433A-810C-6FAAC66498FE}"/>
    <hyperlink ref="J87" r:id="rId22" xr:uid="{585FE04A-F516-44D2-9ADB-1F711664A9B7}"/>
    <hyperlink ref="J66" r:id="rId23" xr:uid="{90F51C1F-72D9-4634-BF1D-9F9EA3A6DE0B}"/>
    <hyperlink ref="J61" r:id="rId24" xr:uid="{658EAC96-E2E7-4A59-9B62-7771735E9CED}"/>
    <hyperlink ref="J69" r:id="rId25" xr:uid="{99E8AF53-8B64-4FF6-85E6-A3029E1731BD}"/>
    <hyperlink ref="J103" r:id="rId26" xr:uid="{382269CD-1109-48E9-8E96-A927840EE10F}"/>
    <hyperlink ref="J39" r:id="rId27" xr:uid="{E6F24FCA-EC38-4A5D-9EA1-2982EF20620A}"/>
    <hyperlink ref="J3" r:id="rId28" xr:uid="{1318D0E5-247A-6D4A-965F-6B25B44A3B55}"/>
    <hyperlink ref="J4" r:id="rId29" xr:uid="{CCEC7AC6-D6DC-AF47-AA47-C79309120FD0}"/>
    <hyperlink ref="J5" r:id="rId30" xr:uid="{2A2E74A5-AD45-B744-A222-DBDE0AF3B6ED}"/>
    <hyperlink ref="J7" r:id="rId31" xr:uid="{9CA57234-57BF-0648-ADD2-3E2170D0526E}"/>
    <hyperlink ref="J44" r:id="rId32" xr:uid="{0C721B27-91B4-1C47-A6F5-E986745047DA}"/>
    <hyperlink ref="J6" r:id="rId33" xr:uid="{7BC2568F-91CB-BA46-BB79-52E2FFCA95A8}"/>
    <hyperlink ref="J43" r:id="rId34" xr:uid="{3E80E96C-5F16-6B41-8892-1966340968E3}"/>
    <hyperlink ref="J8" r:id="rId35" xr:uid="{C701FA5A-6351-3749-8F10-AF8A25BE9A70}"/>
    <hyperlink ref="J11" r:id="rId36" xr:uid="{7D843E86-B019-C74F-B844-0F8BB3590BF4}"/>
    <hyperlink ref="J12" r:id="rId37" xr:uid="{FE9F5329-7EB0-0141-823D-95A78492DEC0}"/>
    <hyperlink ref="J13" r:id="rId38" xr:uid="{973B44C3-0B67-1147-A121-56A19986C61A}"/>
    <hyperlink ref="J19" r:id="rId39" xr:uid="{D067ABE4-D9AD-8145-878F-9DAE33D22C3C}"/>
    <hyperlink ref="J20" r:id="rId40" xr:uid="{50F10ADA-D48E-214D-9034-EE2767885F65}"/>
    <hyperlink ref="J21" r:id="rId41" xr:uid="{C17BFC63-E878-D84A-AD54-ED5D6FE1A361}"/>
    <hyperlink ref="J30" r:id="rId42" xr:uid="{29D95E61-781F-4D9E-BB7D-B60A842FB54B}"/>
    <hyperlink ref="J29" r:id="rId43" xr:uid="{F2D3BDB9-94C4-4A7C-BA50-90E926CB41DC}"/>
    <hyperlink ref="J25" r:id="rId44" xr:uid="{2E469E5B-41A2-411E-9F17-5B16FFFA1A11}"/>
    <hyperlink ref="J56" r:id="rId45" xr:uid="{9F490382-2BD0-48D4-B8D8-0013A56CAE8A}"/>
    <hyperlink ref="J67" r:id="rId46" xr:uid="{9FA2A157-1ADA-4638-BEAB-7C7F2AA16AA6}"/>
    <hyperlink ref="J55" r:id="rId47" xr:uid="{97F2824B-6A2F-4E9F-A9C2-A146F8716314}"/>
    <hyperlink ref="J80" r:id="rId48" xr:uid="{30F69C83-C243-40DA-8441-65F3AC3660E7}"/>
    <hyperlink ref="J81" r:id="rId49" xr:uid="{F8171F31-83A1-4B1F-AB46-64450A392ACE}"/>
    <hyperlink ref="J82" r:id="rId50" xr:uid="{769F6888-8044-499E-9F49-E3F9DDBBB392}"/>
    <hyperlink ref="J26" r:id="rId51" xr:uid="{B3A0212B-A78F-43D6-8CCE-EE9A9654AC79}"/>
    <hyperlink ref="J34" r:id="rId52" xr:uid="{D0777C5B-2FA1-41DB-A693-F3E2660C1497}"/>
    <hyperlink ref="J28" r:id="rId53" xr:uid="{967239C7-DA3D-4408-BB61-C840CE87D6CA}"/>
    <hyperlink ref="J27" r:id="rId54" xr:uid="{B07D5D2F-4B7C-4ADC-9392-183F7CCD9EF7}"/>
    <hyperlink ref="J70" r:id="rId55" xr:uid="{C2627734-B969-EC46-9731-5D9F000E7547}"/>
    <hyperlink ref="J71" r:id="rId56" xr:uid="{B24A547B-ACE2-2B4E-96AE-A554CDD4F771}"/>
    <hyperlink ref="J72" r:id="rId57" xr:uid="{259578B6-343B-9D41-A5B2-D759817873F0}"/>
    <hyperlink ref="J73" r:id="rId58" xr:uid="{5B4BE6C7-EC25-0843-8749-727FF3892F36}"/>
    <hyperlink ref="J74" r:id="rId59" xr:uid="{5B03CAD4-77A2-A84D-AB03-DCFB24D571B1}"/>
    <hyperlink ref="J45" r:id="rId60" xr:uid="{4C03FF13-1FE3-8F4C-A9A0-F8DE944E2E70}"/>
    <hyperlink ref="J46" r:id="rId61" xr:uid="{AB37721C-6650-2E4A-BF42-1CD537E6806C}"/>
    <hyperlink ref="J47" r:id="rId62" xr:uid="{052700AF-4EAA-9A45-AFD4-916A31D60B39}"/>
    <hyperlink ref="J48" r:id="rId63" xr:uid="{7D8A935E-0430-4C43-8F88-941A323035CB}"/>
    <hyperlink ref="J49" r:id="rId64" xr:uid="{71009FBE-4B0B-4C4B-AB3C-29EEFB4054DB}"/>
    <hyperlink ref="J104" r:id="rId65" xr:uid="{9FEEE41C-3277-1E41-8E7F-8BCC564E2312}"/>
    <hyperlink ref="J105" r:id="rId66" xr:uid="{879FB091-DE89-DB48-AB9C-8B0BCC9C247A}"/>
    <hyperlink ref="J106" r:id="rId67" xr:uid="{4AF1BD7E-53AA-FC4D-9D94-4FF0F4269D89}"/>
    <hyperlink ref="J107" r:id="rId68" xr:uid="{43A07113-6702-024D-A30D-AC72EDA3F84B}"/>
    <hyperlink ref="J108" r:id="rId69" xr:uid="{FC692A9B-5127-7A4F-A345-398A47C61FD0}"/>
    <hyperlink ref="J109" r:id="rId70" xr:uid="{35646E5D-58A8-4B46-884A-74A6FB2F8798}"/>
    <hyperlink ref="J36" r:id="rId71" xr:uid="{44934336-4434-964B-881E-DF95EFFD658F}"/>
    <hyperlink ref="J38" r:id="rId72" xr:uid="{BAA57140-1214-3D4C-BF93-37D0894E527A}"/>
    <hyperlink ref="J60" r:id="rId73" xr:uid="{E82CBB49-9D7C-B742-9A6E-9478A16B4B1C}"/>
    <hyperlink ref="J94" r:id="rId74" xr:uid="{2AF48D69-B8C5-364A-978B-68546E608A35}"/>
    <hyperlink ref="J95" r:id="rId75" xr:uid="{0DCF7056-EE80-874B-881E-EECA62E3274F}"/>
    <hyperlink ref="J88" r:id="rId76" xr:uid="{20903D97-D6BB-DF4A-A46C-872FD8FA8E2B}"/>
    <hyperlink ref="J58" r:id="rId77" xr:uid="{4A2B8976-CD24-3C4C-9F50-FFED1E347D70}"/>
    <hyperlink ref="J85" r:id="rId78" xr:uid="{9728AA9D-D16C-8A43-92E1-0E8EC230CD66}"/>
    <hyperlink ref="J35" r:id="rId79" xr:uid="{757A1553-C4C6-3548-9867-8CFB1133EAED}"/>
    <hyperlink ref="J59" r:id="rId80" xr:uid="{FF13D48C-30EE-224B-BB12-FD86E59331A5}"/>
    <hyperlink ref="J86" r:id="rId81" xr:uid="{F0B8B1BB-6FFE-5847-838C-FDA7D5777D6A}"/>
    <hyperlink ref="J57" r:id="rId82" xr:uid="{E023E538-15BF-4149-8EDB-B9C5F3D7E344}"/>
    <hyperlink ref="J84" r:id="rId83" xr:uid="{F7BA368E-8BA3-094D-8988-C83E5CA46437}"/>
    <hyperlink ref="J37" r:id="rId84" xr:uid="{6C2C29B4-28CB-4584-B70B-C38BCD25F45E}"/>
    <hyperlink ref="J62" r:id="rId85" xr:uid="{780D9397-0510-423D-B32A-F52E546805D3}"/>
    <hyperlink ref="J63" r:id="rId86" xr:uid="{739A638D-22FC-4761-BACB-71D6BF1FB7B5}"/>
    <hyperlink ref="J83" r:id="rId87" xr:uid="{6F693781-BA7C-4FBC-BE6E-E82B1C0ADC11}"/>
    <hyperlink ref="J93" r:id="rId88" xr:uid="{BDD5DB81-0BA2-4BA1-8499-16FAD8BECC6C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AEF7-E646-4FF1-9684-AD25D3D13083}">
  <dimension ref="A1:E51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28.1640625" customWidth="1"/>
    <col min="2" max="3" width="19.1640625" customWidth="1"/>
    <col min="4" max="4" width="31.83203125" customWidth="1"/>
  </cols>
  <sheetData>
    <row r="1" spans="1:5" ht="16" thickBot="1" x14ac:dyDescent="0.25">
      <c r="A1" s="22"/>
      <c r="B1" s="9" t="s">
        <v>33</v>
      </c>
      <c r="C1" s="9" t="s">
        <v>4</v>
      </c>
      <c r="D1" s="35" t="s">
        <v>5</v>
      </c>
    </row>
    <row r="2" spans="1:5" x14ac:dyDescent="0.2">
      <c r="A2" s="24" t="s">
        <v>34</v>
      </c>
      <c r="B2" s="8"/>
      <c r="C2" s="8"/>
      <c r="D2" s="6"/>
    </row>
    <row r="3" spans="1:5" x14ac:dyDescent="0.2">
      <c r="A3" s="24"/>
      <c r="B3" s="8"/>
      <c r="C3" s="8">
        <f>'frame-details'!H14/1000</f>
        <v>14.006</v>
      </c>
      <c r="D3" s="6">
        <v>16</v>
      </c>
    </row>
    <row r="4" spans="1:5" x14ac:dyDescent="0.2">
      <c r="A4" s="24" t="s">
        <v>64</v>
      </c>
      <c r="B4" s="8"/>
      <c r="C4" s="8"/>
      <c r="D4" s="6"/>
    </row>
    <row r="5" spans="1:5" x14ac:dyDescent="0.2">
      <c r="A5" s="24"/>
      <c r="B5" s="8"/>
      <c r="C5" s="8">
        <f>'frame-details'!H20/1000</f>
        <v>5.68</v>
      </c>
      <c r="D5" s="6">
        <v>11.5</v>
      </c>
    </row>
    <row r="6" spans="1:5" x14ac:dyDescent="0.2">
      <c r="A6" s="24" t="s">
        <v>65</v>
      </c>
      <c r="B6" s="8"/>
      <c r="C6" s="8"/>
      <c r="D6" s="6"/>
    </row>
    <row r="7" spans="1:5" x14ac:dyDescent="0.2">
      <c r="A7" s="24"/>
      <c r="B7" s="8"/>
      <c r="C7" s="8">
        <f>'frame-details'!H23/1000</f>
        <v>0.15</v>
      </c>
      <c r="D7" s="6">
        <v>17</v>
      </c>
    </row>
    <row r="8" spans="1:5" x14ac:dyDescent="0.2">
      <c r="A8" s="24" t="s">
        <v>35</v>
      </c>
      <c r="B8" s="8"/>
      <c r="C8" s="8"/>
      <c r="D8" s="6"/>
    </row>
    <row r="9" spans="1:5" x14ac:dyDescent="0.2">
      <c r="A9" s="26"/>
      <c r="B9" s="8">
        <f>SUM('frame-details'!B2:E22)</f>
        <v>54</v>
      </c>
      <c r="C9" s="8"/>
      <c r="D9" s="6">
        <v>3</v>
      </c>
      <c r="E9" s="2"/>
    </row>
    <row r="10" spans="1:5" x14ac:dyDescent="0.2">
      <c r="A10" s="27"/>
      <c r="B10" s="8"/>
      <c r="C10" s="8"/>
      <c r="D10" s="6"/>
    </row>
    <row r="11" spans="1:5" x14ac:dyDescent="0.2">
      <c r="A11" s="24" t="s">
        <v>36</v>
      </c>
      <c r="B11" s="8"/>
      <c r="C11" s="8"/>
      <c r="D11" s="6"/>
    </row>
    <row r="12" spans="1:5" x14ac:dyDescent="0.2">
      <c r="A12" s="19" t="s">
        <v>42</v>
      </c>
      <c r="B12" s="32" t="e">
        <f>'frame-details'!#REF!</f>
        <v>#REF!</v>
      </c>
      <c r="C12" s="8"/>
      <c r="D12" s="6">
        <v>3.3</v>
      </c>
      <c r="E12" s="2"/>
    </row>
    <row r="13" spans="1:5" x14ac:dyDescent="0.2">
      <c r="A13" s="19" t="s">
        <v>43</v>
      </c>
      <c r="B13" s="32" t="e">
        <f>'frame-details'!#REF!</f>
        <v>#REF!</v>
      </c>
      <c r="C13" s="8"/>
      <c r="D13" s="6">
        <v>3.3</v>
      </c>
      <c r="E13" s="2"/>
    </row>
    <row r="14" spans="1:5" x14ac:dyDescent="0.2">
      <c r="A14" s="19" t="s">
        <v>44</v>
      </c>
      <c r="B14" s="32" t="e">
        <f>'frame-details'!#REF!</f>
        <v>#REF!</v>
      </c>
      <c r="C14" s="8"/>
      <c r="D14" s="36">
        <v>2.2000000000000002</v>
      </c>
      <c r="E14" s="2"/>
    </row>
    <row r="15" spans="1:5" x14ac:dyDescent="0.2">
      <c r="A15" s="8" t="s">
        <v>46</v>
      </c>
      <c r="B15" s="32" t="e">
        <f>'frame-details'!#REF!/25</f>
        <v>#REF!</v>
      </c>
      <c r="C15" s="8"/>
      <c r="D15" s="36">
        <v>5.0999999999999996</v>
      </c>
      <c r="E15" s="2"/>
    </row>
    <row r="16" spans="1:5" x14ac:dyDescent="0.2">
      <c r="A16" s="8" t="s">
        <v>47</v>
      </c>
      <c r="B16" s="32" t="e">
        <f>'frame-details'!#REF!/25</f>
        <v>#REF!</v>
      </c>
      <c r="C16" s="8"/>
      <c r="D16" s="36">
        <v>5.0999999999999996</v>
      </c>
      <c r="E16" s="2"/>
    </row>
    <row r="17" spans="1:5" x14ac:dyDescent="0.2">
      <c r="A17" s="8" t="s">
        <v>48</v>
      </c>
      <c r="B17" s="32" t="e">
        <f>'frame-details'!#REF!/25</f>
        <v>#REF!</v>
      </c>
      <c r="C17" s="8"/>
      <c r="D17" s="6">
        <v>4.8</v>
      </c>
      <c r="E17" s="2"/>
    </row>
    <row r="18" spans="1:5" x14ac:dyDescent="0.2">
      <c r="A18" s="8" t="s">
        <v>49</v>
      </c>
      <c r="B18" s="32" t="e">
        <f>'frame-details'!#REF!/25</f>
        <v>#REF!</v>
      </c>
      <c r="C18" s="8"/>
      <c r="D18" s="36">
        <v>4.8</v>
      </c>
      <c r="E18" s="2"/>
    </row>
    <row r="19" spans="1:5" x14ac:dyDescent="0.2">
      <c r="A19" s="8"/>
      <c r="B19" s="32"/>
      <c r="C19" s="8"/>
      <c r="D19" s="36"/>
      <c r="E19" s="2"/>
    </row>
    <row r="20" spans="1:5" x14ac:dyDescent="0.2">
      <c r="A20" s="8"/>
      <c r="B20" s="32"/>
      <c r="C20" s="8"/>
      <c r="D20" s="6"/>
      <c r="E20" s="2"/>
    </row>
    <row r="21" spans="1:5" ht="16" thickBot="1" x14ac:dyDescent="0.25">
      <c r="A21" s="33"/>
      <c r="B21" s="34"/>
      <c r="C21" s="28"/>
      <c r="D21" s="22"/>
      <c r="E21" s="2"/>
    </row>
    <row r="22" spans="1:5" x14ac:dyDescent="0.2">
      <c r="A22" s="2"/>
      <c r="B22" s="8"/>
      <c r="C22" s="8"/>
      <c r="E22" s="2"/>
    </row>
    <row r="23" spans="1:5" ht="16" x14ac:dyDescent="0.2">
      <c r="A23" s="2"/>
      <c r="B23" s="8"/>
      <c r="C23" s="8"/>
      <c r="D23" s="29"/>
    </row>
    <row r="24" spans="1:5" x14ac:dyDescent="0.2">
      <c r="A24" s="2"/>
      <c r="B24" s="8"/>
      <c r="C24" s="8"/>
    </row>
    <row r="25" spans="1:5" x14ac:dyDescent="0.2">
      <c r="A25" s="2"/>
      <c r="B25" s="1"/>
      <c r="C25" s="1"/>
    </row>
    <row r="26" spans="1:5" x14ac:dyDescent="0.2">
      <c r="A26" s="2"/>
      <c r="B26" s="1"/>
      <c r="C26" s="1"/>
    </row>
    <row r="27" spans="1:5" x14ac:dyDescent="0.2">
      <c r="A27" s="2"/>
      <c r="B27" s="8"/>
      <c r="C27" s="8"/>
    </row>
    <row r="28" spans="1:5" x14ac:dyDescent="0.2">
      <c r="A28" s="30"/>
      <c r="B28" s="8"/>
      <c r="C28" s="8"/>
    </row>
    <row r="29" spans="1:5" x14ac:dyDescent="0.2">
      <c r="A29" s="1"/>
      <c r="B29" s="8"/>
      <c r="C29" s="8"/>
    </row>
    <row r="30" spans="1:5" x14ac:dyDescent="0.2">
      <c r="A30" s="1"/>
      <c r="B30" s="8"/>
      <c r="C30" s="8"/>
    </row>
    <row r="31" spans="1:5" x14ac:dyDescent="0.2">
      <c r="B31" s="8"/>
      <c r="C31" s="8"/>
    </row>
    <row r="32" spans="1:5" x14ac:dyDescent="0.2">
      <c r="A32" s="1"/>
      <c r="B32" s="8"/>
      <c r="C32" s="8"/>
    </row>
    <row r="33" spans="1:3" x14ac:dyDescent="0.2">
      <c r="A33" s="1"/>
      <c r="B33" s="8"/>
      <c r="C33" s="8"/>
    </row>
    <row r="34" spans="1:3" x14ac:dyDescent="0.2">
      <c r="B34" s="8"/>
      <c r="C34" s="8"/>
    </row>
    <row r="35" spans="1:3" x14ac:dyDescent="0.2">
      <c r="A35" s="1"/>
      <c r="B35" s="8"/>
      <c r="C35" s="8"/>
    </row>
    <row r="36" spans="1:3" x14ac:dyDescent="0.2">
      <c r="A36" s="30"/>
      <c r="B36" s="1"/>
      <c r="C36" s="1"/>
    </row>
    <row r="37" spans="1:3" x14ac:dyDescent="0.2">
      <c r="A37" s="30"/>
      <c r="B37" s="8"/>
      <c r="C37" s="8"/>
    </row>
    <row r="38" spans="1:3" x14ac:dyDescent="0.2">
      <c r="A38" s="30"/>
      <c r="B38" s="8"/>
      <c r="C38" s="8"/>
    </row>
    <row r="39" spans="1:3" x14ac:dyDescent="0.2">
      <c r="A39" s="30"/>
      <c r="B39" s="8"/>
      <c r="C39" s="8"/>
    </row>
    <row r="40" spans="1:3" x14ac:dyDescent="0.2">
      <c r="A40" s="30"/>
      <c r="B40" s="8"/>
      <c r="C40" s="8"/>
    </row>
    <row r="41" spans="1:3" x14ac:dyDescent="0.2">
      <c r="A41" s="30"/>
      <c r="B41" s="8"/>
      <c r="C41" s="8"/>
    </row>
    <row r="42" spans="1:3" x14ac:dyDescent="0.2">
      <c r="A42" s="30"/>
      <c r="B42" s="1"/>
      <c r="C42" s="1"/>
    </row>
    <row r="43" spans="1:3" x14ac:dyDescent="0.2">
      <c r="A43" s="30"/>
      <c r="B43" s="1"/>
      <c r="C43" s="1"/>
    </row>
    <row r="44" spans="1:3" x14ac:dyDescent="0.2">
      <c r="A44" s="30"/>
      <c r="B44" s="1"/>
      <c r="C44" s="1"/>
    </row>
    <row r="45" spans="1:3" x14ac:dyDescent="0.2">
      <c r="A45" s="30"/>
      <c r="B45" s="1"/>
      <c r="C45" s="1"/>
    </row>
    <row r="46" spans="1:3" x14ac:dyDescent="0.2">
      <c r="A46" s="30"/>
      <c r="B46" s="1"/>
      <c r="C46" s="1"/>
    </row>
    <row r="47" spans="1:3" x14ac:dyDescent="0.2">
      <c r="A47" s="30"/>
      <c r="B47" s="8"/>
      <c r="C47" s="8"/>
    </row>
    <row r="48" spans="1:3" x14ac:dyDescent="0.2">
      <c r="A48" s="30"/>
      <c r="B48" s="8"/>
      <c r="C48" s="8"/>
    </row>
    <row r="49" spans="1:3" x14ac:dyDescent="0.2">
      <c r="A49" s="30"/>
      <c r="B49" s="1"/>
      <c r="C49" s="1"/>
    </row>
    <row r="50" spans="1:3" x14ac:dyDescent="0.2">
      <c r="A50" s="30"/>
      <c r="B50" s="1"/>
      <c r="C50" s="1"/>
    </row>
    <row r="51" spans="1:3" x14ac:dyDescent="0.2">
      <c r="B51" s="8"/>
      <c r="C5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2F29-F5AB-4310-9BD1-BB5E5B5D0015}">
  <dimension ref="A1:N23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30.6640625" customWidth="1"/>
    <col min="3" max="3" width="21.33203125" customWidth="1"/>
    <col min="4" max="4" width="22.5" customWidth="1"/>
    <col min="5" max="6" width="18.83203125" customWidth="1"/>
    <col min="7" max="7" width="20.1640625" customWidth="1"/>
    <col min="8" max="8" width="17.5" style="11" customWidth="1"/>
    <col min="10" max="10" width="28.6640625" customWidth="1"/>
    <col min="11" max="11" width="13.83203125" customWidth="1"/>
    <col min="12" max="12" width="10" customWidth="1"/>
    <col min="13" max="13" width="26.5" customWidth="1"/>
  </cols>
  <sheetData>
    <row r="1" spans="1:14" ht="16" thickBot="1" x14ac:dyDescent="0.25">
      <c r="A1" s="9" t="s">
        <v>32</v>
      </c>
      <c r="B1" s="21" t="s">
        <v>24</v>
      </c>
      <c r="C1" s="9" t="s">
        <v>41</v>
      </c>
      <c r="D1" s="9" t="s">
        <v>29</v>
      </c>
      <c r="E1" s="9" t="s">
        <v>30</v>
      </c>
      <c r="F1" s="21" t="s">
        <v>45</v>
      </c>
      <c r="G1" s="4" t="s">
        <v>37</v>
      </c>
      <c r="H1" s="23" t="s">
        <v>31</v>
      </c>
    </row>
    <row r="2" spans="1:14" x14ac:dyDescent="0.2">
      <c r="A2" s="16" t="s">
        <v>40</v>
      </c>
      <c r="B2" s="18"/>
      <c r="C2" s="31"/>
      <c r="D2" s="8"/>
      <c r="E2" s="14"/>
      <c r="F2" s="10"/>
      <c r="G2" s="10"/>
      <c r="H2" s="25"/>
      <c r="J2" t="s">
        <v>155</v>
      </c>
      <c r="K2">
        <v>10</v>
      </c>
    </row>
    <row r="3" spans="1:14" x14ac:dyDescent="0.2">
      <c r="A3" s="19">
        <v>53</v>
      </c>
      <c r="B3" s="18"/>
      <c r="C3" s="31"/>
      <c r="D3" s="8"/>
      <c r="E3" s="14">
        <v>2</v>
      </c>
      <c r="F3" s="10">
        <f t="shared" ref="F3:F22" si="0">SUM(B3:E3)</f>
        <v>2</v>
      </c>
      <c r="G3" s="10">
        <f t="shared" ref="G3:G22" si="1">F3*A3</f>
        <v>106</v>
      </c>
      <c r="H3" s="25"/>
    </row>
    <row r="4" spans="1:14" x14ac:dyDescent="0.2">
      <c r="A4" s="19">
        <v>60</v>
      </c>
      <c r="B4" s="18"/>
      <c r="C4" s="31"/>
      <c r="D4" s="8"/>
      <c r="E4" s="14"/>
      <c r="F4" s="10">
        <f t="shared" si="0"/>
        <v>0</v>
      </c>
      <c r="G4" s="10">
        <f t="shared" si="1"/>
        <v>0</v>
      </c>
      <c r="H4" s="25"/>
      <c r="J4" s="1" t="s">
        <v>152</v>
      </c>
      <c r="K4" s="1" t="s">
        <v>154</v>
      </c>
      <c r="L4" s="1" t="s">
        <v>153</v>
      </c>
      <c r="M4" s="51" t="s">
        <v>159</v>
      </c>
      <c r="N4" s="51" t="s">
        <v>160</v>
      </c>
    </row>
    <row r="5" spans="1:14" x14ac:dyDescent="0.2">
      <c r="A5" s="19">
        <v>90</v>
      </c>
      <c r="B5" s="18"/>
      <c r="C5" s="31"/>
      <c r="D5" s="8"/>
      <c r="E5" s="14"/>
      <c r="F5" s="10">
        <f t="shared" si="0"/>
        <v>0</v>
      </c>
      <c r="G5" s="10">
        <f t="shared" si="1"/>
        <v>0</v>
      </c>
      <c r="H5" s="25"/>
      <c r="J5" t="s">
        <v>24</v>
      </c>
      <c r="K5">
        <f>B8*A8+B9*A9+B11*A11+B13*A13</f>
        <v>4760</v>
      </c>
      <c r="L5">
        <f>SUM(B2:B13)</f>
        <v>8</v>
      </c>
      <c r="M5">
        <f>K5+L5*K2</f>
        <v>4840</v>
      </c>
      <c r="N5">
        <f>M5/1000</f>
        <v>4.84</v>
      </c>
    </row>
    <row r="6" spans="1:14" x14ac:dyDescent="0.2">
      <c r="A6" s="19">
        <v>130</v>
      </c>
      <c r="B6" s="18"/>
      <c r="C6" s="31"/>
      <c r="D6" s="8"/>
      <c r="E6" s="14">
        <v>2</v>
      </c>
      <c r="F6" s="10">
        <f t="shared" si="0"/>
        <v>2</v>
      </c>
      <c r="G6" s="10">
        <f t="shared" si="1"/>
        <v>260</v>
      </c>
      <c r="H6" s="25"/>
      <c r="J6" t="s">
        <v>151</v>
      </c>
      <c r="K6">
        <f>D7*A7+D9*A9+D12*A12</f>
        <v>4140</v>
      </c>
      <c r="L6">
        <f>SUM(D7:D12)</f>
        <v>12</v>
      </c>
      <c r="M6">
        <f>K6+L6*K2</f>
        <v>4260</v>
      </c>
      <c r="N6">
        <f t="shared" ref="N6:N7" si="2">M6/1000</f>
        <v>4.26</v>
      </c>
    </row>
    <row r="7" spans="1:14" x14ac:dyDescent="0.2">
      <c r="A7" s="19">
        <v>140</v>
      </c>
      <c r="B7" s="18"/>
      <c r="C7" s="31"/>
      <c r="D7" s="8">
        <v>5</v>
      </c>
      <c r="E7" s="52"/>
      <c r="F7" s="10">
        <f t="shared" si="0"/>
        <v>5</v>
      </c>
      <c r="G7" s="10">
        <f t="shared" si="1"/>
        <v>700</v>
      </c>
      <c r="H7" s="25"/>
      <c r="J7" t="s">
        <v>30</v>
      </c>
      <c r="K7">
        <f>E3*A3+E6*A6+E8*A8+E9*A9+E12*A12</f>
        <v>5106</v>
      </c>
      <c r="L7">
        <f>SUM(E2:E13)</f>
        <v>16</v>
      </c>
      <c r="M7">
        <f>K7+L7*K2</f>
        <v>5266</v>
      </c>
      <c r="N7">
        <f t="shared" si="2"/>
        <v>5.266</v>
      </c>
    </row>
    <row r="8" spans="1:14" x14ac:dyDescent="0.2">
      <c r="A8" s="19">
        <v>260</v>
      </c>
      <c r="B8" s="18">
        <v>1</v>
      </c>
      <c r="C8" s="31"/>
      <c r="D8" s="8"/>
      <c r="E8" s="14">
        <v>5</v>
      </c>
      <c r="F8" s="10">
        <f t="shared" si="0"/>
        <v>6</v>
      </c>
      <c r="G8" s="10">
        <f t="shared" si="1"/>
        <v>1560</v>
      </c>
      <c r="H8" s="25"/>
    </row>
    <row r="9" spans="1:14" x14ac:dyDescent="0.2">
      <c r="A9" s="17">
        <v>400</v>
      </c>
      <c r="B9" s="18">
        <v>3</v>
      </c>
      <c r="C9" s="31"/>
      <c r="D9" s="8">
        <v>3</v>
      </c>
      <c r="E9" s="14">
        <v>3</v>
      </c>
      <c r="F9" s="10">
        <f t="shared" si="0"/>
        <v>9</v>
      </c>
      <c r="G9" s="10">
        <f t="shared" si="1"/>
        <v>3600</v>
      </c>
      <c r="H9" s="25"/>
    </row>
    <row r="10" spans="1:14" x14ac:dyDescent="0.2">
      <c r="A10" s="17">
        <v>460</v>
      </c>
      <c r="B10" s="18"/>
      <c r="C10" s="31"/>
      <c r="D10" s="8"/>
      <c r="E10" s="14"/>
      <c r="F10" s="10">
        <f t="shared" si="0"/>
        <v>0</v>
      </c>
      <c r="G10" s="10">
        <f t="shared" si="1"/>
        <v>0</v>
      </c>
      <c r="H10" s="25"/>
    </row>
    <row r="11" spans="1:14" x14ac:dyDescent="0.2">
      <c r="A11" s="20">
        <v>520</v>
      </c>
      <c r="B11" s="18">
        <v>2</v>
      </c>
      <c r="C11" s="31"/>
      <c r="D11" s="8"/>
      <c r="E11" s="14"/>
      <c r="F11" s="10">
        <f t="shared" si="0"/>
        <v>2</v>
      </c>
      <c r="G11" s="10">
        <f t="shared" si="1"/>
        <v>1040</v>
      </c>
      <c r="H11" s="25"/>
    </row>
    <row r="12" spans="1:14" x14ac:dyDescent="0.2">
      <c r="A12" s="20">
        <v>560</v>
      </c>
      <c r="B12" s="18"/>
      <c r="C12" s="31"/>
      <c r="D12" s="8">
        <v>4</v>
      </c>
      <c r="E12" s="14">
        <v>4</v>
      </c>
      <c r="F12" s="10">
        <f t="shared" si="0"/>
        <v>8</v>
      </c>
      <c r="G12" s="10">
        <f t="shared" si="1"/>
        <v>4480</v>
      </c>
      <c r="H12" s="25"/>
    </row>
    <row r="13" spans="1:14" x14ac:dyDescent="0.2">
      <c r="A13" s="20">
        <v>1130</v>
      </c>
      <c r="B13" s="18">
        <v>2</v>
      </c>
      <c r="C13" s="31"/>
      <c r="D13" s="8"/>
      <c r="E13" s="14"/>
      <c r="F13" s="10">
        <f t="shared" si="0"/>
        <v>2</v>
      </c>
      <c r="G13" s="10">
        <f t="shared" si="1"/>
        <v>2260</v>
      </c>
      <c r="H13" s="25"/>
    </row>
    <row r="14" spans="1:14" x14ac:dyDescent="0.2">
      <c r="B14" s="32"/>
      <c r="C14" s="14"/>
      <c r="D14" s="8"/>
      <c r="E14" s="8"/>
      <c r="F14" s="10"/>
      <c r="G14" s="10"/>
      <c r="H14" s="15">
        <f>SUM(G3:G13)</f>
        <v>14006</v>
      </c>
    </row>
    <row r="15" spans="1:14" x14ac:dyDescent="0.2">
      <c r="A15" s="16" t="s">
        <v>39</v>
      </c>
      <c r="B15" s="32"/>
      <c r="C15" s="14"/>
      <c r="D15" s="8"/>
      <c r="E15" s="8"/>
      <c r="F15" s="10"/>
      <c r="G15" s="10"/>
      <c r="H15" s="25"/>
    </row>
    <row r="16" spans="1:14" x14ac:dyDescent="0.2">
      <c r="A16" s="19">
        <v>150</v>
      </c>
      <c r="B16" s="32"/>
      <c r="C16" s="14"/>
      <c r="D16" s="8"/>
      <c r="E16" s="8">
        <v>4</v>
      </c>
      <c r="F16" s="10">
        <f t="shared" si="0"/>
        <v>4</v>
      </c>
      <c r="G16" s="10">
        <f t="shared" si="1"/>
        <v>600</v>
      </c>
      <c r="H16" s="25"/>
    </row>
    <row r="17" spans="1:11" x14ac:dyDescent="0.2">
      <c r="A17" s="19">
        <v>170</v>
      </c>
      <c r="B17" s="32"/>
      <c r="C17" s="14"/>
      <c r="D17" s="8"/>
      <c r="E17" s="8">
        <v>4</v>
      </c>
      <c r="F17" s="10">
        <f t="shared" si="0"/>
        <v>4</v>
      </c>
      <c r="G17" s="10">
        <f t="shared" si="1"/>
        <v>680</v>
      </c>
      <c r="H17" s="25"/>
    </row>
    <row r="18" spans="1:11" x14ac:dyDescent="0.2">
      <c r="A18" s="19">
        <v>400</v>
      </c>
      <c r="B18" s="32"/>
      <c r="C18" s="14"/>
      <c r="D18" s="8">
        <v>1</v>
      </c>
      <c r="E18" s="8"/>
      <c r="F18" s="10">
        <f t="shared" si="0"/>
        <v>1</v>
      </c>
      <c r="G18" s="10">
        <f t="shared" si="1"/>
        <v>400</v>
      </c>
      <c r="H18" s="25"/>
    </row>
    <row r="19" spans="1:11" x14ac:dyDescent="0.2">
      <c r="A19" s="19">
        <v>500</v>
      </c>
      <c r="B19" s="32"/>
      <c r="C19" s="14"/>
      <c r="D19" s="8">
        <v>4</v>
      </c>
      <c r="E19" s="8">
        <v>4</v>
      </c>
      <c r="F19" s="10">
        <f t="shared" si="0"/>
        <v>8</v>
      </c>
      <c r="G19" s="10">
        <f t="shared" si="1"/>
        <v>4000</v>
      </c>
      <c r="H19" s="15"/>
    </row>
    <row r="20" spans="1:11" x14ac:dyDescent="0.2">
      <c r="A20" s="19"/>
      <c r="B20" s="32"/>
      <c r="C20" s="14"/>
      <c r="D20" s="8"/>
      <c r="E20" s="8"/>
      <c r="F20" s="10"/>
      <c r="G20" s="10"/>
      <c r="H20" s="15">
        <f>SUM(G16:G19)</f>
        <v>5680</v>
      </c>
      <c r="J20" s="7"/>
      <c r="K20" s="8"/>
    </row>
    <row r="21" spans="1:11" x14ac:dyDescent="0.2">
      <c r="A21" s="16" t="s">
        <v>38</v>
      </c>
      <c r="B21" s="32"/>
      <c r="C21" s="14"/>
      <c r="D21" s="8"/>
      <c r="E21" s="8"/>
      <c r="F21" s="10"/>
      <c r="G21" s="10"/>
      <c r="H21" s="15"/>
      <c r="J21" s="7"/>
      <c r="K21" s="8"/>
    </row>
    <row r="22" spans="1:11" x14ac:dyDescent="0.2">
      <c r="A22" s="19">
        <v>150</v>
      </c>
      <c r="B22" s="32"/>
      <c r="C22" s="14"/>
      <c r="D22" s="8"/>
      <c r="E22" s="8">
        <v>1</v>
      </c>
      <c r="F22" s="10">
        <f t="shared" si="0"/>
        <v>1</v>
      </c>
      <c r="G22" s="10">
        <f t="shared" si="1"/>
        <v>150</v>
      </c>
      <c r="H22" s="15"/>
      <c r="J22" s="7"/>
      <c r="K22" s="8"/>
    </row>
    <row r="23" spans="1:11" x14ac:dyDescent="0.2">
      <c r="B23" s="32"/>
      <c r="C23" s="14"/>
      <c r="D23" s="8"/>
      <c r="E23" s="8"/>
      <c r="F23" s="10"/>
      <c r="G23" s="10"/>
      <c r="H23" s="15">
        <f>SUM(G22)</f>
        <v>150</v>
      </c>
      <c r="J23" s="7"/>
      <c r="K2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bom_modules</vt:lpstr>
      <vt:lpstr>frame-summary</vt:lpstr>
      <vt:lpstr>frame-details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Eggert</dc:creator>
  <cp:lastModifiedBy>Sebastian Eggert</cp:lastModifiedBy>
  <dcterms:created xsi:type="dcterms:W3CDTF">2019-03-05T05:21:32Z</dcterms:created>
  <dcterms:modified xsi:type="dcterms:W3CDTF">2020-01-20T00:33:41Z</dcterms:modified>
</cp:coreProperties>
</file>