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julia_start\src\data\"/>
    </mc:Choice>
  </mc:AlternateContent>
  <xr:revisionPtr revIDLastSave="0" documentId="13_ncr:1_{E4C260D5-B917-42D8-A4A0-EE27AC850E5D}" xr6:coauthVersionLast="47" xr6:coauthVersionMax="47" xr10:uidLastSave="{00000000-0000-0000-0000-000000000000}"/>
  <bookViews>
    <workbookView xWindow="-28920" yWindow="-2850" windowWidth="29040" windowHeight="15720" activeTab="3" xr2:uid="{00000000-000D-0000-FFFF-FFFF00000000}"/>
  </bookViews>
  <sheets>
    <sheet name="TL_Geometry" sheetId="1" r:id="rId1"/>
    <sheet name="Neighboring" sheetId="3" r:id="rId2"/>
    <sheet name="TL_data_set" sheetId="2" r:id="rId3"/>
    <sheet name="Conductors" sheetId="7" r:id="rId4"/>
    <sheet name="Validation" sheetId="4" r:id="rId5"/>
    <sheet name="Sources" sheetId="5" r:id="rId6"/>
    <sheet name="TL_Geometry (2)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1" i="2" l="1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D202" i="2" s="1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Z202" i="2" s="1"/>
  <c r="BY4" i="2"/>
  <c r="BX4" i="2"/>
  <c r="BW4" i="2"/>
  <c r="BV4" i="2"/>
  <c r="BU4" i="2"/>
  <c r="BT4" i="2"/>
  <c r="BS4" i="2"/>
  <c r="BR4" i="2"/>
  <c r="BQ4" i="2"/>
  <c r="BP4" i="2"/>
  <c r="BP202" i="2" s="1"/>
  <c r="BO4" i="2"/>
  <c r="BO202" i="2" s="1"/>
  <c r="BN4" i="2"/>
  <c r="BN202" i="2" s="1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H202" i="2" s="1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W202" i="2" s="1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BA202" i="2" s="1"/>
  <c r="AZ3" i="2"/>
  <c r="AY3" i="2"/>
  <c r="AX3" i="2"/>
  <c r="AW3" i="2"/>
  <c r="AV3" i="2"/>
  <c r="AU3" i="2"/>
  <c r="AT3" i="2"/>
  <c r="AS3" i="2"/>
  <c r="AS202" i="2" s="1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E202" i="2" s="1"/>
  <c r="AD3" i="2"/>
  <c r="AC3" i="2"/>
  <c r="AB3" i="2"/>
  <c r="AA3" i="2"/>
  <c r="Z3" i="2"/>
  <c r="Y3" i="2"/>
  <c r="CH2" i="2"/>
  <c r="CH202" i="2" s="1"/>
  <c r="CG2" i="2"/>
  <c r="CG202" i="2" s="1"/>
  <c r="CF2" i="2"/>
  <c r="CF202" i="2" s="1"/>
  <c r="CE2" i="2"/>
  <c r="CE202" i="2" s="1"/>
  <c r="CD2" i="2"/>
  <c r="CD202" i="2" s="1"/>
  <c r="CC2" i="2"/>
  <c r="CC202" i="2" s="1"/>
  <c r="CB2" i="2"/>
  <c r="CB202" i="2" s="1"/>
  <c r="CA2" i="2"/>
  <c r="CA202" i="2" s="1"/>
  <c r="BZ2" i="2"/>
  <c r="BY2" i="2"/>
  <c r="BY202" i="2" s="1"/>
  <c r="BX2" i="2"/>
  <c r="BX202" i="2" s="1"/>
  <c r="BW2" i="2"/>
  <c r="BV2" i="2"/>
  <c r="BV202" i="2" s="1"/>
  <c r="BU2" i="2"/>
  <c r="BU202" i="2" s="1"/>
  <c r="BT2" i="2"/>
  <c r="BT202" i="2" s="1"/>
  <c r="BS2" i="2"/>
  <c r="BS202" i="2" s="1"/>
  <c r="BR2" i="2"/>
  <c r="BR202" i="2" s="1"/>
  <c r="BQ2" i="2"/>
  <c r="BQ202" i="2" s="1"/>
  <c r="BP2" i="2"/>
  <c r="BO2" i="2"/>
  <c r="BN2" i="2"/>
  <c r="BM2" i="2"/>
  <c r="BM202" i="2" s="1"/>
  <c r="BL2" i="2"/>
  <c r="BL202" i="2" s="1"/>
  <c r="BK2" i="2"/>
  <c r="BK202" i="2" s="1"/>
  <c r="BJ2" i="2"/>
  <c r="BJ202" i="2" s="1"/>
  <c r="BI2" i="2"/>
  <c r="BI202" i="2" s="1"/>
  <c r="BH2" i="2"/>
  <c r="BH202" i="2" s="1"/>
  <c r="BG2" i="2"/>
  <c r="BG202" i="2" s="1"/>
  <c r="BF2" i="2"/>
  <c r="BF202" i="2" s="1"/>
  <c r="BE2" i="2"/>
  <c r="BE202" i="2" s="1"/>
  <c r="BD2" i="2"/>
  <c r="BC2" i="2"/>
  <c r="BC202" i="2" s="1"/>
  <c r="BB2" i="2"/>
  <c r="BB202" i="2" s="1"/>
  <c r="BA2" i="2"/>
  <c r="AZ2" i="2"/>
  <c r="AZ202" i="2" s="1"/>
  <c r="AY2" i="2"/>
  <c r="AY202" i="2" s="1"/>
  <c r="AX2" i="2"/>
  <c r="AX202" i="2" s="1"/>
  <c r="AW2" i="2"/>
  <c r="AW202" i="2" s="1"/>
  <c r="AV2" i="2"/>
  <c r="AV202" i="2" s="1"/>
  <c r="AU2" i="2"/>
  <c r="AU202" i="2" s="1"/>
  <c r="AT2" i="2"/>
  <c r="AT202" i="2" s="1"/>
  <c r="AS2" i="2"/>
  <c r="AR2" i="2"/>
  <c r="AR202" i="2" s="1"/>
  <c r="AQ2" i="2"/>
  <c r="AQ202" i="2" s="1"/>
  <c r="AP2" i="2"/>
  <c r="AP202" i="2" s="1"/>
  <c r="AO2" i="2"/>
  <c r="AO202" i="2" s="1"/>
  <c r="AN2" i="2"/>
  <c r="AN202" i="2" s="1"/>
  <c r="AM2" i="2"/>
  <c r="AM202" i="2" s="1"/>
  <c r="AL2" i="2"/>
  <c r="AL202" i="2" s="1"/>
  <c r="AK2" i="2"/>
  <c r="AK202" i="2" s="1"/>
  <c r="AJ2" i="2"/>
  <c r="AJ202" i="2" s="1"/>
  <c r="AI2" i="2"/>
  <c r="AI202" i="2" s="1"/>
  <c r="AH2" i="2"/>
  <c r="AG2" i="2"/>
  <c r="AG202" i="2" s="1"/>
  <c r="AF2" i="2"/>
  <c r="AF202" i="2" s="1"/>
  <c r="AE2" i="2"/>
  <c r="AD2" i="2"/>
  <c r="AD202" i="2" s="1"/>
  <c r="AC2" i="2"/>
  <c r="AC202" i="2" s="1"/>
  <c r="AB2" i="2"/>
  <c r="AB202" i="2" s="1"/>
  <c r="AA2" i="2"/>
  <c r="AA202" i="2" s="1"/>
  <c r="Z2" i="2"/>
  <c r="Z202" i="2" s="1"/>
  <c r="Y2" i="2"/>
  <c r="Y202" i="2" s="1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X202" i="2" s="1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O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O29" i="7" s="1"/>
  <c r="J29" i="7"/>
  <c r="H29" i="7"/>
  <c r="G29" i="7"/>
  <c r="O30" i="7"/>
  <c r="K28" i="7"/>
  <c r="O28" i="7" s="1"/>
  <c r="J28" i="7"/>
  <c r="H28" i="7"/>
  <c r="G28" i="7"/>
  <c r="K27" i="7"/>
  <c r="O27" i="7" s="1"/>
  <c r="J27" i="7"/>
  <c r="H27" i="7"/>
  <c r="G27" i="7"/>
  <c r="K25" i="7"/>
  <c r="O25" i="7" s="1"/>
  <c r="J25" i="7"/>
  <c r="H25" i="7"/>
  <c r="G25" i="7"/>
  <c r="G22" i="7"/>
  <c r="J22" i="7"/>
  <c r="K22" i="7"/>
  <c r="O22" i="7" s="1"/>
  <c r="F22" i="7"/>
  <c r="O21" i="7"/>
  <c r="O38" i="7"/>
  <c r="O39" i="7"/>
  <c r="O40" i="7"/>
  <c r="O41" i="7"/>
  <c r="O42" i="7"/>
  <c r="O43" i="7"/>
  <c r="O45" i="7"/>
  <c r="O46" i="7"/>
  <c r="O47" i="7"/>
  <c r="O48" i="7"/>
  <c r="O35" i="7"/>
  <c r="O36" i="7"/>
  <c r="O37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3" i="7"/>
  <c r="O24" i="7"/>
  <c r="O26" i="7"/>
  <c r="O31" i="7"/>
  <c r="O32" i="7"/>
  <c r="O33" i="7"/>
  <c r="O34" i="7"/>
  <c r="O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AA66" i="1"/>
  <c r="Z66" i="1"/>
  <c r="Y66" i="1"/>
  <c r="X66" i="1"/>
  <c r="U66" i="1"/>
  <c r="T66" i="1"/>
  <c r="S66" i="1"/>
  <c r="R66" i="1"/>
  <c r="Q66" i="1"/>
  <c r="P66" i="1"/>
  <c r="O66" i="1"/>
  <c r="K66" i="1"/>
  <c r="N66" i="1" s="1"/>
  <c r="AA65" i="1"/>
  <c r="Z65" i="1"/>
  <c r="Y65" i="1"/>
  <c r="U65" i="1"/>
  <c r="T65" i="1"/>
  <c r="S65" i="1"/>
  <c r="R65" i="1"/>
  <c r="Q65" i="1"/>
  <c r="P65" i="1"/>
  <c r="O65" i="1"/>
  <c r="K65" i="1"/>
  <c r="V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C61" i="1"/>
  <c r="L61" i="1" s="1"/>
  <c r="AA61" i="1"/>
  <c r="Z61" i="1"/>
  <c r="Y61" i="1"/>
  <c r="X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V48" i="1" s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I4" i="2" l="1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V66" i="1"/>
  <c r="N43" i="1"/>
  <c r="X7" i="1"/>
  <c r="L22" i="1"/>
  <c r="L36" i="1"/>
  <c r="L44" i="1"/>
  <c r="AC59" i="1"/>
  <c r="L59" i="1" s="1"/>
  <c r="W66" i="1"/>
  <c r="BA55" i="1"/>
  <c r="W55" i="1" s="1"/>
  <c r="BC55" i="1"/>
  <c r="X55" i="1" s="1"/>
  <c r="N65" i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W65" i="1"/>
  <c r="L19" i="1"/>
  <c r="L27" i="1"/>
  <c r="W16" i="1"/>
  <c r="X65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L66" i="1"/>
  <c r="X20" i="1"/>
  <c r="X40" i="1"/>
  <c r="X46" i="1"/>
  <c r="V62" i="1"/>
  <c r="AC64" i="1"/>
  <c r="L64" i="1" s="1"/>
  <c r="M66" i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L65" i="1"/>
  <c r="N30" i="1"/>
  <c r="N31" i="1"/>
  <c r="M65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<sst xmlns="http://schemas.openxmlformats.org/spreadsheetml/2006/main" count="1755" uniqueCount="549">
  <si>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</si>
  <si>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</si>
  <si>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</si>
  <si>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</si>
  <si>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</si>
  <si>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</si>
  <si>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</si>
  <si>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</si>
  <si>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</si>
  <si>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</si>
  <si>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</si>
  <si>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</si>
  <si>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</si>
  <si>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</si>
  <si>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</si>
  <si>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</si>
  <si>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</si>
  <si>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</si>
  <si>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</si>
  <si>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</si>
  <si>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</si>
  <si>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</si>
  <si>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</si>
  <si>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</si>
  <si>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</si>
  <si>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</si>
  <si>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</si>
  <si>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</si>
  <si>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</si>
  <si>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</si>
  <si>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</si>
  <si>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</si>
  <si>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</si>
  <si>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</si>
  <si>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</si>
  <si>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</si>
  <si>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</si>
  <si>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</si>
  <si>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</si>
  <si>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</si>
  <si>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</si>
  <si>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</si>
  <si>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</si>
  <si>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</si>
  <si>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</si>
  <si>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</si>
  <si>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</si>
  <si>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</si>
  <si>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</si>
  <si>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</si>
  <si>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</si>
  <si>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</si>
  <si>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</si>
  <si>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</si>
  <si>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</si>
  <si>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</si>
  <si>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</si>
  <si>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</si>
  <si>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</si>
  <si>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</si>
  <si>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</si>
  <si>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</si>
  <si>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</si>
  <si>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</si>
  <si>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</si>
  <si>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</si>
  <si>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</si>
  <si>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</si>
  <si>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</si>
  <si>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</si>
  <si>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</si>
  <si>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</si>
  <si>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</si>
  <si>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</si>
  <si>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</si>
  <si>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</si>
  <si>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</si>
  <si>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</si>
  <si>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</si>
  <si>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</si>
  <si>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</si>
  <si>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</si>
  <si>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</si>
  <si>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</si>
  <si>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</si>
  <si>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</si>
  <si>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</si>
  <si>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</si>
  <si>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</si>
  <si>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</si>
  <si>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</si>
  <si>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</si>
  <si>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</si>
  <si>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</si>
  <si>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</si>
  <si>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</si>
  <si>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</si>
  <si>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</si>
  <si>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</si>
  <si>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</si>
  <si>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</si>
  <si>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</si>
  <si>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</si>
  <si>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</si>
  <si>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</si>
  <si>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</si>
  <si>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</si>
  <si>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</si>
  <si>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</si>
  <si>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</si>
  <si>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</si>
  <si>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</si>
  <si>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</si>
  <si>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</si>
  <si>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</si>
  <si>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</si>
  <si>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</si>
  <si>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</si>
  <si>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</si>
  <si>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</si>
  <si>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</si>
  <si>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</si>
  <si>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</si>
  <si>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</si>
  <si>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</si>
  <si>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</si>
  <si>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</si>
  <si>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</si>
  <si>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</si>
  <si>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</si>
  <si>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</si>
  <si>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</si>
  <si>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</si>
  <si>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</si>
  <si>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</si>
  <si>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</si>
  <si>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</si>
  <si>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</si>
  <si>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</si>
  <si>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</si>
  <si>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</si>
  <si>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</si>
  <si>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</si>
  <si>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</si>
  <si>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</si>
  <si>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</si>
  <si>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</si>
  <si>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</si>
  <si>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</si>
  <si>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</si>
  <si>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</si>
  <si>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</si>
  <si>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</si>
  <si>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</si>
  <si>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</si>
  <si>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</si>
  <si>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</si>
  <si>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</si>
  <si>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</si>
  <si>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</si>
  <si>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</si>
  <si>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</si>
  <si>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</si>
  <si>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</si>
  <si>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</si>
  <si>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</si>
  <si>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</si>
  <si>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</si>
  <si>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</si>
  <si>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</si>
  <si>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</si>
  <si>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</si>
  <si>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</si>
  <si>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</si>
  <si>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</si>
  <si>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</si>
  <si>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</si>
  <si>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</si>
  <si>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</si>
  <si>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</si>
  <si>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</si>
  <si>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</si>
  <si>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</si>
  <si>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</si>
  <si>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</si>
  <si>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</si>
  <si>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</si>
  <si>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</si>
  <si>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</si>
  <si>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</si>
  <si>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</si>
  <si>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</si>
  <si>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</si>
  <si>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</si>
  <si>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</si>
  <si>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</si>
  <si>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</si>
  <si>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</si>
  <si>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</si>
  <si>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</si>
  <si>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</si>
  <si>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</si>
  <si>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</si>
  <si>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</si>
  <si>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</si>
  <si>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</si>
  <si>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</si>
  <si>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</si>
  <si>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</si>
  <si>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</si>
  <si>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</si>
  <si>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</si>
  <si>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</si>
  <si>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</si>
  <si>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</si>
  <si>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</si>
  <si>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</si>
  <si>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</si>
  <si>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</si>
  <si>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</si>
  <si>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</si>
  <si>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</si>
  <si>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</si>
  <si>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</si>
  <si>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</si>
  <si>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</si>
  <si>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</si>
  <si>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</si>
  <si>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</si>
  <si>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</si>
  <si>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</si>
  <si>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</si>
  <si>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</si>
  <si>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</si>
  <si>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</si>
  <si>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</si>
  <si>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</si>
  <si>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</si>
  <si>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</si>
  <si>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</si>
  <si>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</si>
  <si>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</si>
  <si>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</si>
  <si>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</si>
  <si>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</si>
  <si>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</si>
  <si>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</si>
  <si>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</si>
  <si>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</si>
  <si>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</si>
  <si>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</si>
  <si>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</si>
  <si>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</si>
  <si>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</si>
  <si>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</si>
  <si>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</si>
  <si>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</si>
  <si>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</si>
  <si>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</si>
  <si>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</si>
  <si>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</si>
  <si>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</si>
  <si>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</si>
  <si>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</si>
  <si>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</si>
  <si>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</si>
  <si>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</si>
  <si>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</si>
  <si>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</si>
  <si>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</si>
  <si>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</si>
  <si>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</si>
  <si>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</si>
  <si>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</si>
  <si>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</si>
  <si>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</si>
  <si>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</si>
  <si>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</si>
  <si>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</si>
  <si>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</si>
  <si>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</si>
  <si>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</si>
  <si>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</si>
  <si>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</si>
  <si>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</si>
  <si>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</si>
  <si>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</si>
  <si>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</si>
  <si>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</si>
  <si>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</si>
  <si>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</si>
  <si>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</si>
  <si>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</si>
  <si>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</si>
  <si>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</si>
  <si>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</si>
  <si>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</si>
  <si>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</si>
  <si>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</si>
  <si>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</si>
  <si>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</si>
  <si>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</si>
  <si>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</si>
  <si>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</si>
  <si>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</si>
  <si>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</si>
  <si>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</si>
  <si>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</si>
  <si>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</si>
  <si>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</si>
  <si>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</si>
  <si>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</si>
  <si>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</si>
  <si>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</si>
  <si>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</si>
  <si>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</si>
  <si>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</si>
  <si>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</si>
  <si>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</si>
  <si>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</si>
  <si>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</si>
  <si>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</si>
  <si>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</si>
  <si>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</si>
  <si>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</si>
  <si>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</si>
  <si>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</si>
  <si>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</si>
  <si>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</si>
  <si>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</si>
  <si>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</si>
  <si>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</si>
  <si>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</si>
  <si>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</si>
  <si>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</si>
  <si>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</si>
  <si>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</si>
  <si>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</si>
  <si>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</si>
  <si>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</si>
  <si>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</si>
  <si>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</si>
  <si>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</si>
  <si>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</si>
  <si>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</si>
  <si>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</si>
  <si>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</si>
  <si>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</si>
  <si>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</si>
  <si>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</si>
  <si>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</si>
  <si>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</si>
  <si>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</si>
  <si>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</si>
  <si>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</si>
  <si>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</si>
  <si>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</si>
  <si>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</si>
  <si>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</si>
  <si>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</si>
  <si>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</si>
  <si>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</si>
  <si>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</si>
  <si>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</si>
  <si>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</si>
  <si>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</si>
  <si>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</si>
  <si>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</si>
  <si>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</si>
  <si>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</si>
  <si>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</si>
  <si>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</si>
  <si>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</si>
  <si>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</si>
  <si>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</si>
  <si>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</si>
  <si>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</si>
  <si>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</si>
  <si>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</si>
  <si>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</si>
  <si>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</si>
  <si>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</si>
  <si>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</si>
  <si>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</si>
  <si>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</si>
  <si>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</si>
  <si>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</si>
  <si>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</si>
  <si>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Size_kcmil</t>
  </si>
  <si>
    <t>R_20DC_ohm_kft</t>
  </si>
  <si>
    <t>R_75AC_ohm_kft</t>
  </si>
  <si>
    <t>R_25AC_ohm_kft</t>
  </si>
  <si>
    <t>R_50AC_ohm_kft</t>
  </si>
  <si>
    <t>C_60Hz_Mohm_kft</t>
  </si>
  <si>
    <t>L_60Hz_25C_ohm_kft</t>
  </si>
  <si>
    <t>Ampacity (A)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</si>
  <si>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</si>
  <si>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</si>
  <si>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</si>
  <si>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</si>
  <si>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</si>
  <si>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</si>
  <si>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</si>
  <si>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</si>
  <si>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</si>
  <si>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</si>
  <si>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</si>
  <si>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</si>
  <si>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</si>
  <si>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</si>
  <si>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</si>
  <si>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</si>
  <si>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</si>
  <si>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</si>
  <si>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</si>
  <si>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</si>
  <si>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</si>
  <si>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</si>
  <si>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</si>
  <si>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</si>
  <si>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</si>
  <si>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</si>
  <si>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</si>
  <si>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</si>
  <si>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</si>
  <si>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</si>
  <si>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</si>
  <si>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</si>
  <si>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</si>
  <si>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</si>
  <si>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</si>
  <si>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</si>
  <si>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</si>
  <si>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</si>
  <si>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</si>
  <si>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</si>
  <si>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</si>
  <si>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</si>
  <si>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</si>
  <si>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</si>
  <si>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</si>
  <si>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</si>
  <si>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</si>
  <si>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</si>
  <si>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</si>
  <si>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</si>
  <si>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</si>
  <si>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</si>
  <si>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</si>
  <si>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</si>
  <si>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</si>
  <si>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</si>
  <si>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</si>
  <si>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</si>
  <si>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</si>
  <si>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</si>
  <si>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</si>
  <si>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</si>
  <si>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</si>
  <si>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</si>
  <si>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</si>
  <si>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</si>
  <si>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</si>
  <si>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</si>
  <si>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</si>
  <si>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</si>
  <si>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</si>
  <si>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</si>
  <si>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</si>
  <si>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</si>
  <si>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</si>
  <si>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</si>
  <si>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</si>
  <si>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</si>
  <si>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</si>
  <si>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</si>
  <si>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</si>
  <si>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</si>
  <si>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</si>
  <si>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</si>
  <si>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</si>
  <si>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</si>
  <si>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</si>
  <si>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</si>
  <si>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</si>
  <si>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</si>
  <si>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</si>
  <si>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</si>
  <si>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</si>
  <si>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</si>
  <si>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</si>
  <si>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R from ASTM (dc)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</si>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</sst>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8" formatCode="0.00000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8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8" fontId="12" fillId="0" borderId="0" xfId="0" applyNumberFormat="1" applyFont="1"/>
    <xf numFmtId="168" fontId="13" fillId="0" borderId="0" xfId="0" applyNumberFormat="1" applyFont="1"/>
    <xf numFmtId="168" fontId="10" fillId="0" borderId="0" xfId="0" applyNumberFormat="1" applyFont="1"/>
    <xf numFmtId="0" fontId="14" fillId="0" borderId="8" xfId="0" applyFont="1" applyFill="1" applyBorder="1"/>
    <xf numFmtId="0" fontId="14" fillId="0" borderId="0" xfId="0" applyFont="1"/>
    <xf numFmtId="168" fontId="0" fillId="7" borderId="0" xfId="0" applyNumberFormat="1" applyFill="1"/>
    <xf numFmtId="168" fontId="0" fillId="0" borderId="2" xfId="0" applyNumberFormat="1" applyFill="1" applyBorder="1"/>
    <xf numFmtId="0" fontId="12" fillId="0" borderId="7" xfId="0" applyFont="1" applyBorder="1"/>
    <xf numFmtId="0" fontId="0" fillId="0" borderId="0" xfId="0" applyFill="1"/>
    <xf numFmtId="0" fontId="11" fillId="0" borderId="0" xfId="0" applyFont="1" applyFill="1"/>
    <xf numFmtId="0" fontId="0" fillId="7" borderId="0" xfId="0" applyFill="1"/>
    <xf numFmtId="0" fontId="1" fillId="0" borderId="3" xfId="0" applyFont="1" applyFill="1" applyBorder="1" applyAlignment="1">
      <alignment horizontal="left"/>
    </xf>
    <xf numFmtId="2" fontId="14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66"/>
  <sheetViews>
    <sheetView workbookViewId="0">
      <pane ySplit="1" topLeftCell="A2" activePane="bottomLeft" state="frozen"/>
      <selection pane="bottomLeft" activeCell="A25" sqref="A25:XFD25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2" width="5.5546875" style="73" bestFit="1" customWidth="1"/>
    <col min="13" max="18" width="5.33203125" style="73" bestFit="1" customWidth="1"/>
    <col min="19" max="19" width="5.77734375" style="73" customWidth="1"/>
    <col min="20" max="21" width="5.33203125" style="73" bestFit="1" customWidth="1"/>
    <col min="22" max="22" width="5.88671875" style="73" customWidth="1"/>
    <col min="23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505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506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507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410</v>
      </c>
      <c r="D12" t="s">
        <v>508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509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510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511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-9</v>
      </c>
      <c r="Z22" s="55">
        <f t="shared" si="15"/>
        <v>-13</v>
      </c>
      <c r="AA22" s="56">
        <f t="shared" si="16"/>
        <v>-9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-9</v>
      </c>
      <c r="BF22" s="55">
        <v>0</v>
      </c>
      <c r="BG22" s="55">
        <v>-13</v>
      </c>
      <c r="BH22" s="55">
        <v>0</v>
      </c>
      <c r="BI22" s="55">
        <v>-9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512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513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514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515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6" si="34">((G36*H36)/I36)*J36*(1/304.8)</f>
        <v>10.840634357325053</v>
      </c>
      <c r="L36" s="46">
        <f t="shared" ref="L36:L66" si="35">AC36+(AD36*(1/12))-K36</f>
        <v>116.15936564267494</v>
      </c>
      <c r="M36" s="47">
        <f t="shared" ref="M36:M66" si="36">AE36+(AF36*(1/12))-K36</f>
        <v>94.159365642674942</v>
      </c>
      <c r="N36" s="47">
        <f t="shared" ref="N36:N66" si="37">AG36+(AH36*(1/12))-K36</f>
        <v>94.159365642674942</v>
      </c>
      <c r="O36" s="48">
        <f t="shared" ref="O36:O66" si="38">AI36+(AJ36*(1/12))</f>
        <v>0</v>
      </c>
      <c r="P36" s="47">
        <f t="shared" ref="P36:P66" si="39">AK36+(AL36*(1/12))</f>
        <v>-13.5</v>
      </c>
      <c r="Q36" s="49">
        <f t="shared" ref="Q36:Q66" si="40">AM36+(AN36*(1/12))</f>
        <v>13.5</v>
      </c>
      <c r="R36" s="59">
        <f t="shared" ref="R36:R66" si="41">AP36+((1/12)*AQ36)</f>
        <v>127</v>
      </c>
      <c r="S36" s="60">
        <f t="shared" ref="S36:S66" si="42">AR36+((1/12)*AS36)</f>
        <v>-10</v>
      </c>
      <c r="T36" s="60">
        <f t="shared" ref="T36:T66" si="43">AT36+((1/12)*AU36)</f>
        <v>127</v>
      </c>
      <c r="U36" s="62">
        <f t="shared" ref="U36:U66" si="44">AV36+((1/12)*AW36)</f>
        <v>10</v>
      </c>
      <c r="V36" s="53">
        <f t="shared" ref="V36:V66" si="45">AY36+(AZ36*(1/12))-K36</f>
        <v>-10.840634357325053</v>
      </c>
      <c r="W36" s="54">
        <f t="shared" ref="W36:W66" si="46">BA36+(BB36*(1/12))-K36</f>
        <v>-10.840634357325053</v>
      </c>
      <c r="X36" s="54">
        <f t="shared" ref="X36:X66" si="47">BC36+(BD36*(1/12))-K36</f>
        <v>-10.840634357325053</v>
      </c>
      <c r="Y36" s="55">
        <f t="shared" ref="Y36:Y66" si="48">BE36+(BF36*(1/12))</f>
        <v>0</v>
      </c>
      <c r="Z36" s="55">
        <f t="shared" ref="Z36:Z66" si="49">BG36+(BH36*(1/12))</f>
        <v>0</v>
      </c>
      <c r="AA36" s="56">
        <f t="shared" ref="AA36:AA66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516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356</v>
      </c>
      <c r="E65" s="69"/>
      <c r="F65" s="69"/>
      <c r="G65" s="45">
        <v>735</v>
      </c>
      <c r="H65" s="44">
        <v>20</v>
      </c>
      <c r="I65" s="44">
        <v>355</v>
      </c>
      <c r="J65" s="44">
        <v>170</v>
      </c>
      <c r="K65" s="43">
        <f t="shared" si="34"/>
        <v>23.095264500388154</v>
      </c>
      <c r="L65" s="46">
        <f t="shared" si="35"/>
        <v>-23.095264500388154</v>
      </c>
      <c r="M65" s="47">
        <f t="shared" si="36"/>
        <v>-23.095264500388154</v>
      </c>
      <c r="N65" s="47">
        <f t="shared" si="37"/>
        <v>-23.095264500388154</v>
      </c>
      <c r="O65" s="48">
        <f t="shared" si="38"/>
        <v>0</v>
      </c>
      <c r="P65" s="48">
        <f t="shared" si="39"/>
        <v>0</v>
      </c>
      <c r="Q65" s="58">
        <f t="shared" si="40"/>
        <v>0</v>
      </c>
      <c r="R65" s="59">
        <f t="shared" si="41"/>
        <v>0</v>
      </c>
      <c r="S65" s="60">
        <f t="shared" si="42"/>
        <v>0</v>
      </c>
      <c r="T65" s="60">
        <f t="shared" si="43"/>
        <v>0</v>
      </c>
      <c r="U65" s="62">
        <f t="shared" si="44"/>
        <v>0</v>
      </c>
      <c r="V65" s="53">
        <f t="shared" si="45"/>
        <v>-23.095264500388154</v>
      </c>
      <c r="W65" s="54">
        <f t="shared" si="46"/>
        <v>-23.095264500388154</v>
      </c>
      <c r="X65" s="54">
        <f t="shared" si="47"/>
        <v>-23.095264500388154</v>
      </c>
      <c r="Y65" s="55">
        <f t="shared" si="48"/>
        <v>0</v>
      </c>
      <c r="Z65" s="55">
        <f t="shared" si="49"/>
        <v>0</v>
      </c>
      <c r="AA65" s="56">
        <f t="shared" si="50"/>
        <v>0</v>
      </c>
      <c r="AB65" s="9"/>
      <c r="AC65" s="63"/>
      <c r="AD65" s="15"/>
      <c r="AE65" s="63"/>
      <c r="AF65" s="15"/>
      <c r="AG65" s="63"/>
      <c r="AH65" s="15"/>
      <c r="AI65" s="15"/>
      <c r="AJ65" s="15"/>
      <c r="AK65" s="15"/>
      <c r="AL65" s="15"/>
      <c r="AM65" s="15"/>
      <c r="AN65" s="15"/>
      <c r="AO65" s="9"/>
      <c r="AP65" s="15"/>
      <c r="AQ65" s="15"/>
      <c r="AR65" s="15"/>
      <c r="AS65" s="15"/>
      <c r="AT65" s="15"/>
      <c r="AU65" s="15"/>
      <c r="AV65" s="15"/>
      <c r="AW65" s="15"/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357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si="35"/>
        <v>-23.095264500388154</v>
      </c>
      <c r="M66" s="47">
        <f t="shared" si="36"/>
        <v>-23.095264500388154</v>
      </c>
      <c r="N66" s="47">
        <f t="shared" si="37"/>
        <v>-23.095264500388154</v>
      </c>
      <c r="O66" s="48">
        <f t="shared" si="38"/>
        <v>0</v>
      </c>
      <c r="P66" s="48">
        <f t="shared" si="39"/>
        <v>0</v>
      </c>
      <c r="Q66" s="58">
        <f t="shared" si="40"/>
        <v>0</v>
      </c>
      <c r="R66" s="59">
        <f t="shared" si="41"/>
        <v>0</v>
      </c>
      <c r="S66" s="60">
        <f t="shared" si="42"/>
        <v>0</v>
      </c>
      <c r="T66" s="60">
        <f t="shared" si="43"/>
        <v>0</v>
      </c>
      <c r="U66" s="62">
        <f t="shared" si="44"/>
        <v>0</v>
      </c>
      <c r="V66" s="53">
        <f t="shared" si="45"/>
        <v>-23.095264500388154</v>
      </c>
      <c r="W66" s="54">
        <f t="shared" si="46"/>
        <v>-23.095264500388154</v>
      </c>
      <c r="X66" s="54">
        <f t="shared" si="47"/>
        <v>-23.095264500388154</v>
      </c>
      <c r="Y66" s="55">
        <f t="shared" si="48"/>
        <v>0</v>
      </c>
      <c r="Z66" s="55">
        <f t="shared" si="49"/>
        <v>0</v>
      </c>
      <c r="AA66" s="56">
        <f t="shared" si="50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B8" sqref="B8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U1" sqref="AU1:AU1048576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470</v>
      </c>
      <c r="J1" s="7" t="s">
        <v>166</v>
      </c>
      <c r="K1" s="7" t="s">
        <v>414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422</v>
      </c>
      <c r="T1" s="74" t="s">
        <v>504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98"/>
    </row>
    <row r="2" spans="1:87" x14ac:dyDescent="0.3">
      <c r="A2" t="s">
        <v>245</v>
      </c>
      <c r="B2" t="s">
        <v>228</v>
      </c>
      <c r="C2" t="s">
        <v>411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IF(OR(COUNTIF(T2,"*"&amp;Conductors!$M$2:$M$200&amp;"*")), 1, 0)</f>
        <v>1</v>
      </c>
      <c r="J2">
        <v>1.165</v>
      </c>
      <c r="K2">
        <v>954</v>
      </c>
      <c r="L2" t="s">
        <v>412</v>
      </c>
      <c r="M2">
        <v>2</v>
      </c>
      <c r="N2">
        <v>18</v>
      </c>
      <c r="O2" t="s">
        <v>413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s="95" customFormat="1" x14ac:dyDescent="0.3">
      <c r="A3" s="95" t="s">
        <v>363</v>
      </c>
      <c r="B3" s="95" t="s">
        <v>228</v>
      </c>
      <c r="C3" s="95" t="s">
        <v>305</v>
      </c>
      <c r="D3" s="95" t="s">
        <v>71</v>
      </c>
      <c r="E3" s="96">
        <v>18</v>
      </c>
      <c r="F3" s="96">
        <v>345</v>
      </c>
      <c r="G3" s="96" t="s">
        <v>261</v>
      </c>
      <c r="H3" s="96" t="s">
        <v>384</v>
      </c>
      <c r="I3" cm="1">
        <f t="array" ref="I3">IF(OR(COUNTIF(T3,"*"&amp;Conductors!$M$2:$M$200&amp;"*")), 1, 0)</f>
        <v>1</v>
      </c>
      <c r="J3" s="96">
        <v>1.504</v>
      </c>
      <c r="K3" s="96">
        <v>1703</v>
      </c>
      <c r="L3" s="96" t="s">
        <v>415</v>
      </c>
      <c r="M3" s="95">
        <v>2</v>
      </c>
      <c r="N3" s="95">
        <v>18</v>
      </c>
      <c r="O3" s="95" t="s">
        <v>413</v>
      </c>
      <c r="P3" s="95">
        <v>0.34300000000000003</v>
      </c>
      <c r="Q3" s="95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  <c r="CI3"/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IF(OR(COUNTIF(T4,"*"&amp;Conductors!$M$2:$M$200&amp;"*")), 1, 0)</f>
        <v>1</v>
      </c>
      <c r="J4" s="79">
        <v>1.5449999999999999</v>
      </c>
      <c r="K4" s="79">
        <v>1590</v>
      </c>
      <c r="L4" s="79" t="s">
        <v>416</v>
      </c>
      <c r="M4">
        <v>2</v>
      </c>
      <c r="N4">
        <v>18</v>
      </c>
      <c r="O4" t="s">
        <v>413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417</v>
      </c>
      <c r="D5" t="s">
        <v>65</v>
      </c>
      <c r="E5">
        <v>86.8</v>
      </c>
      <c r="F5">
        <v>345</v>
      </c>
      <c r="G5" t="s">
        <v>303</v>
      </c>
      <c r="H5" s="81" t="s">
        <v>444</v>
      </c>
      <c r="I5" cm="1">
        <f t="array" ref="I5">IF(OR(COUNTIF(T5,"*"&amp;Conductors!$M$2:$M$200&amp;"*")), 1, 0)</f>
        <v>1</v>
      </c>
      <c r="J5" s="79">
        <v>1.1000000000000001</v>
      </c>
      <c r="K5" s="81">
        <v>1192.5</v>
      </c>
      <c r="L5" s="79" t="s">
        <v>418</v>
      </c>
      <c r="M5">
        <v>2</v>
      </c>
      <c r="N5">
        <v>18</v>
      </c>
      <c r="O5" t="s">
        <v>413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419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IF(OR(COUNTIF(T6,"*"&amp;Conductors!$M$2:$M$200&amp;"*")), 1, 0)</f>
        <v>1</v>
      </c>
      <c r="J6">
        <v>1.175</v>
      </c>
      <c r="K6" s="79">
        <v>954</v>
      </c>
      <c r="L6" s="81" t="s">
        <v>420</v>
      </c>
      <c r="M6">
        <v>2</v>
      </c>
      <c r="N6">
        <v>18</v>
      </c>
      <c r="O6" t="s">
        <v>413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419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IF(OR(COUNTIF(T7,"*"&amp;Conductors!$M$2:$M$200&amp;"*")), 1, 0)</f>
        <v>1</v>
      </c>
      <c r="J7">
        <v>1.175</v>
      </c>
      <c r="K7" s="79">
        <v>957</v>
      </c>
      <c r="L7" s="81" t="s">
        <v>420</v>
      </c>
      <c r="M7">
        <v>2</v>
      </c>
      <c r="N7">
        <v>18</v>
      </c>
      <c r="O7" t="s">
        <v>413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438</v>
      </c>
      <c r="I8" cm="1">
        <f t="array" ref="I8">IF(OR(COUNTIF(T8,"*"&amp;Conductors!$M$2:$M$200&amp;"*")), 1, 0)</f>
        <v>1</v>
      </c>
      <c r="J8">
        <v>1.302</v>
      </c>
      <c r="K8" s="79">
        <v>1277</v>
      </c>
      <c r="L8" s="79" t="s">
        <v>421</v>
      </c>
      <c r="M8">
        <v>2</v>
      </c>
      <c r="N8">
        <v>18</v>
      </c>
      <c r="O8" t="s">
        <v>413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438</v>
      </c>
      <c r="I9" cm="1">
        <f t="array" ref="I9">IF(OR(COUNTIF(T9,"*"&amp;Conductors!$M$2:$M$200&amp;"*")), 1, 0)</f>
        <v>1</v>
      </c>
      <c r="J9">
        <v>1.302</v>
      </c>
      <c r="K9" s="79">
        <v>1277</v>
      </c>
      <c r="L9" s="79" t="s">
        <v>421</v>
      </c>
      <c r="M9">
        <v>2</v>
      </c>
      <c r="N9">
        <v>18</v>
      </c>
      <c r="O9" t="s">
        <v>413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423</v>
      </c>
      <c r="D10" t="s">
        <v>103</v>
      </c>
      <c r="E10">
        <v>19</v>
      </c>
      <c r="F10">
        <v>345</v>
      </c>
      <c r="G10" t="s">
        <v>261</v>
      </c>
      <c r="H10" t="s">
        <v>500</v>
      </c>
      <c r="I10" cm="1">
        <f t="array" ref="I10">IF(OR(COUNTIF(T10,"*"&amp;Conductors!$M$2:$M$200&amp;"*")), 1, 0)</f>
        <v>1</v>
      </c>
      <c r="J10">
        <v>1.821</v>
      </c>
      <c r="K10">
        <v>2500</v>
      </c>
      <c r="L10" s="79" t="s">
        <v>424</v>
      </c>
      <c r="M10">
        <v>2</v>
      </c>
      <c r="N10">
        <v>18</v>
      </c>
      <c r="O10" t="s">
        <v>413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423</v>
      </c>
      <c r="D11" t="s">
        <v>103</v>
      </c>
      <c r="E11">
        <v>25</v>
      </c>
      <c r="F11">
        <v>345</v>
      </c>
      <c r="G11" t="s">
        <v>261</v>
      </c>
      <c r="H11" t="s">
        <v>500</v>
      </c>
      <c r="I11" cm="1">
        <f t="array" ref="I11">IF(OR(COUNTIF(T11,"*"&amp;Conductors!$M$2:$M$200&amp;"*")), 1, 0)</f>
        <v>1</v>
      </c>
      <c r="J11">
        <v>1.821</v>
      </c>
      <c r="K11">
        <v>2500</v>
      </c>
      <c r="L11" s="79" t="s">
        <v>424</v>
      </c>
      <c r="M11">
        <v>2</v>
      </c>
      <c r="N11">
        <v>18</v>
      </c>
      <c r="O11" t="s">
        <v>413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423</v>
      </c>
      <c r="D12" t="s">
        <v>103</v>
      </c>
      <c r="E12">
        <v>150</v>
      </c>
      <c r="F12">
        <v>345</v>
      </c>
      <c r="G12" t="s">
        <v>230</v>
      </c>
      <c r="H12" s="81" t="s">
        <v>452</v>
      </c>
      <c r="I12" cm="1">
        <f t="array" ref="I12">IF(OR(COUNTIF(T12,"*"&amp;Conductors!$M$2:$M$200&amp;"*")), 1, 0)</f>
        <v>1</v>
      </c>
      <c r="J12" s="81">
        <v>1.82</v>
      </c>
      <c r="K12" s="78">
        <v>2167</v>
      </c>
      <c r="L12" s="79" t="s">
        <v>425</v>
      </c>
      <c r="M12">
        <v>2</v>
      </c>
      <c r="N12">
        <v>18</v>
      </c>
      <c r="O12" t="s">
        <v>413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IF(OR(COUNTIF(T13,"*"&amp;Conductors!$M$2:$M$200&amp;"*")), 1, 0)</f>
        <v>1</v>
      </c>
      <c r="J13" s="79">
        <v>1.762</v>
      </c>
      <c r="K13" s="79">
        <v>2156</v>
      </c>
      <c r="L13" s="79" t="s">
        <v>427</v>
      </c>
      <c r="M13">
        <v>1</v>
      </c>
      <c r="N13">
        <v>0</v>
      </c>
      <c r="O13" t="s">
        <v>429</v>
      </c>
      <c r="P13">
        <f>7/16</f>
        <v>0.4375</v>
      </c>
      <c r="Q13" s="79">
        <f t="shared" si="1"/>
        <v>191.40625</v>
      </c>
      <c r="R13" s="80" t="s">
        <v>430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IF(OR(COUNTIF(T14,"*"&amp;Conductors!$M$2:$M$200&amp;"*")), 1, 0)</f>
        <v>1</v>
      </c>
      <c r="J14" s="79">
        <v>1.762</v>
      </c>
      <c r="K14" s="79">
        <v>2156</v>
      </c>
      <c r="L14" s="79" t="s">
        <v>427</v>
      </c>
      <c r="M14">
        <v>1</v>
      </c>
      <c r="N14">
        <v>0</v>
      </c>
      <c r="O14" t="s">
        <v>429</v>
      </c>
      <c r="P14">
        <f>7/16</f>
        <v>0.4375</v>
      </c>
      <c r="Q14" s="79">
        <f t="shared" si="1"/>
        <v>191.40625</v>
      </c>
      <c r="R14" s="80" t="s">
        <v>430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445</v>
      </c>
      <c r="I15" cm="1">
        <f t="array" ref="I15">IF(OR(COUNTIF(T15,"*"&amp;Conductors!$M$2:$M$200&amp;"*")), 1, 0)</f>
        <v>1</v>
      </c>
      <c r="J15" s="79">
        <v>1.427</v>
      </c>
      <c r="K15" s="79">
        <v>1431</v>
      </c>
      <c r="L15" s="79" t="s">
        <v>412</v>
      </c>
      <c r="M15">
        <v>2</v>
      </c>
      <c r="N15">
        <v>18</v>
      </c>
      <c r="O15" t="s">
        <v>429</v>
      </c>
      <c r="P15">
        <f>7/16</f>
        <v>0.4375</v>
      </c>
      <c r="Q15" s="79">
        <f t="shared" si="1"/>
        <v>191.40625</v>
      </c>
      <c r="R15" s="80" t="s">
        <v>430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426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IF(OR(COUNTIF(T16,"*"&amp;Conductors!$M$2:$M$200&amp;"*")), 1, 0)</f>
        <v>1</v>
      </c>
      <c r="J16">
        <v>1.165</v>
      </c>
      <c r="K16">
        <v>1024.5</v>
      </c>
      <c r="L16" s="79" t="s">
        <v>428</v>
      </c>
      <c r="M16">
        <v>2</v>
      </c>
      <c r="N16">
        <v>18</v>
      </c>
      <c r="O16" t="s">
        <v>432</v>
      </c>
      <c r="P16">
        <f>3/8</f>
        <v>0.375</v>
      </c>
      <c r="Q16" s="79">
        <f t="shared" si="1"/>
        <v>140.625</v>
      </c>
      <c r="R16" s="80" t="s">
        <v>431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426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IF(OR(COUNTIF(T17,"*"&amp;Conductors!$M$2:$M$200&amp;"*")), 1, 0)</f>
        <v>1</v>
      </c>
      <c r="J17">
        <v>1.165</v>
      </c>
      <c r="K17">
        <v>1024.5</v>
      </c>
      <c r="L17" s="79" t="s">
        <v>428</v>
      </c>
      <c r="M17">
        <v>2</v>
      </c>
      <c r="N17">
        <v>18</v>
      </c>
      <c r="O17" t="s">
        <v>432</v>
      </c>
      <c r="P17">
        <f>3/8</f>
        <v>0.375</v>
      </c>
      <c r="Q17" s="79">
        <f t="shared" si="1"/>
        <v>140.625</v>
      </c>
      <c r="R17" s="80" t="s">
        <v>431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445</v>
      </c>
      <c r="I18" cm="1">
        <f t="array" ref="I18">IF(OR(COUNTIF(T18,"*"&amp;Conductors!$M$2:$M$200&amp;"*")), 1, 0)</f>
        <v>1</v>
      </c>
      <c r="J18" s="79">
        <v>1.427</v>
      </c>
      <c r="K18" s="79">
        <v>1431</v>
      </c>
      <c r="L18" s="79" t="s">
        <v>412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433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IF(OR(COUNTIF(T19,"*"&amp;Conductors!$M$2:$M$200&amp;"*")), 1, 0)</f>
        <v>1</v>
      </c>
      <c r="J19">
        <v>1.0629999999999999</v>
      </c>
      <c r="K19" s="79">
        <v>795</v>
      </c>
      <c r="L19" s="79" t="s">
        <v>412</v>
      </c>
      <c r="M19">
        <v>2</v>
      </c>
      <c r="N19">
        <v>18</v>
      </c>
      <c r="O19" t="s">
        <v>436</v>
      </c>
      <c r="P19">
        <f>3/8</f>
        <v>0.375</v>
      </c>
      <c r="Q19" s="79">
        <f t="shared" si="1"/>
        <v>140.625</v>
      </c>
      <c r="R19" s="80" t="s">
        <v>431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434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IF(OR(COUNTIF(T20,"*"&amp;Conductors!$M$2:$M$200&amp;"*")), 1, 0)</f>
        <v>1</v>
      </c>
      <c r="J20" s="79">
        <v>1.1080000000000001</v>
      </c>
      <c r="K20" s="79">
        <v>795</v>
      </c>
      <c r="L20" s="79" t="s">
        <v>435</v>
      </c>
      <c r="M20" s="79">
        <v>2</v>
      </c>
      <c r="N20" s="79">
        <v>18</v>
      </c>
      <c r="O20" s="79" t="s">
        <v>432</v>
      </c>
      <c r="P20" s="79">
        <f>3/8</f>
        <v>0.375</v>
      </c>
      <c r="Q20" s="79">
        <f t="shared" si="1"/>
        <v>140.625</v>
      </c>
      <c r="R20" s="82" t="s">
        <v>431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434</v>
      </c>
      <c r="D21" t="s">
        <v>136</v>
      </c>
      <c r="E21">
        <v>18</v>
      </c>
      <c r="F21">
        <v>345</v>
      </c>
      <c r="G21" t="s">
        <v>230</v>
      </c>
      <c r="H21" t="s">
        <v>452</v>
      </c>
      <c r="I21" cm="1">
        <f t="array" ref="I21">IF(OR(COUNTIF(T21,"*"&amp;Conductors!$M$2:$M$200&amp;"*")), 1, 0)</f>
        <v>1</v>
      </c>
      <c r="J21">
        <v>1.7370000000000001</v>
      </c>
      <c r="K21" s="79">
        <v>2167</v>
      </c>
      <c r="L21" s="79" t="s">
        <v>425</v>
      </c>
      <c r="M21">
        <v>2</v>
      </c>
      <c r="N21">
        <v>18</v>
      </c>
      <c r="O21" t="s">
        <v>432</v>
      </c>
      <c r="P21">
        <f>3/8</f>
        <v>0.375</v>
      </c>
      <c r="Q21" s="79">
        <f t="shared" si="1"/>
        <v>140.625</v>
      </c>
      <c r="R21" s="80" t="s">
        <v>431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434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IF(OR(COUNTIF(T22,"*"&amp;Conductors!$M$2:$M$200&amp;"*")), 1, 0)</f>
        <v>1</v>
      </c>
      <c r="J22" s="79">
        <v>1.1080000000000001</v>
      </c>
      <c r="K22" s="79">
        <v>795</v>
      </c>
      <c r="L22" s="79" t="s">
        <v>435</v>
      </c>
      <c r="M22">
        <v>2</v>
      </c>
      <c r="N22">
        <v>18</v>
      </c>
      <c r="O22" t="s">
        <v>432</v>
      </c>
      <c r="P22">
        <f>3/8</f>
        <v>0.375</v>
      </c>
      <c r="Q22" s="79">
        <f t="shared" si="1"/>
        <v>140.625</v>
      </c>
      <c r="R22" s="80" t="s">
        <v>431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IF(OR(COUNTIF(T23,"*"&amp;Conductors!$M$2:$M$200&amp;"*")), 1, 0)</f>
        <v>1</v>
      </c>
      <c r="J23" s="79">
        <v>1.762</v>
      </c>
      <c r="K23" s="79">
        <v>2156</v>
      </c>
      <c r="L23" s="79" t="s">
        <v>427</v>
      </c>
      <c r="M23">
        <v>1</v>
      </c>
      <c r="N23">
        <v>0</v>
      </c>
      <c r="O23" t="s">
        <v>413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IF(OR(COUNTIF(T24,"*"&amp;Conductors!$M$2:$M$200&amp;"*")), 1, 0)</f>
        <v>1</v>
      </c>
      <c r="J24">
        <v>1.2929999999999999</v>
      </c>
      <c r="K24" s="79">
        <v>1590</v>
      </c>
      <c r="L24" t="s">
        <v>416</v>
      </c>
      <c r="M24">
        <v>2</v>
      </c>
      <c r="N24">
        <v>18</v>
      </c>
      <c r="O24" t="s">
        <v>413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437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IF(OR(COUNTIF(T25,"*"&amp;Conductors!$M$2:$M$200&amp;"*")), 1, 0)</f>
        <v>1</v>
      </c>
      <c r="J25">
        <v>1.165</v>
      </c>
      <c r="K25">
        <v>954</v>
      </c>
      <c r="L25" t="s">
        <v>412</v>
      </c>
      <c r="M25">
        <v>2</v>
      </c>
      <c r="N25">
        <v>18</v>
      </c>
      <c r="O25" t="s">
        <v>413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437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IF(OR(COUNTIF(T26,"*"&amp;Conductors!$M$2:$M$200&amp;"*")), 1, 0)</f>
        <v>1</v>
      </c>
      <c r="J26">
        <v>1.165</v>
      </c>
      <c r="K26">
        <v>954</v>
      </c>
      <c r="L26" t="s">
        <v>412</v>
      </c>
      <c r="M26">
        <v>2</v>
      </c>
      <c r="N26">
        <v>18</v>
      </c>
      <c r="O26" t="s">
        <v>413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437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IF(OR(COUNTIF(T27,"*"&amp;Conductors!$M$2:$M$200&amp;"*")), 1, 0)</f>
        <v>1</v>
      </c>
      <c r="J27">
        <v>1.165</v>
      </c>
      <c r="K27">
        <v>954</v>
      </c>
      <c r="L27" t="s">
        <v>412</v>
      </c>
      <c r="M27">
        <v>2</v>
      </c>
      <c r="N27">
        <v>18</v>
      </c>
      <c r="O27" t="s">
        <v>413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IF(OR(COUNTIF(T28,"*"&amp;Conductors!$M$2:$M$200&amp;"*")), 1, 0)</f>
        <v>1</v>
      </c>
      <c r="J28" s="79">
        <v>1.1080000000000001</v>
      </c>
      <c r="K28" s="79">
        <v>795</v>
      </c>
      <c r="L28" s="79" t="s">
        <v>435</v>
      </c>
      <c r="M28">
        <v>2</v>
      </c>
      <c r="N28">
        <v>18</v>
      </c>
      <c r="O28" t="s">
        <v>432</v>
      </c>
      <c r="P28">
        <f>3/8</f>
        <v>0.375</v>
      </c>
      <c r="Q28" s="79">
        <f t="shared" si="1"/>
        <v>140.625</v>
      </c>
      <c r="R28" s="80" t="s">
        <v>431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439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IF(OR(COUNTIF(T29,"*"&amp;Conductors!$M$2:$M$200&amp;"*")), 1, 0)</f>
        <v>1</v>
      </c>
      <c r="J29">
        <v>1.165</v>
      </c>
      <c r="K29">
        <v>954</v>
      </c>
      <c r="L29" t="s">
        <v>412</v>
      </c>
      <c r="M29">
        <v>2</v>
      </c>
      <c r="N29">
        <v>18</v>
      </c>
      <c r="O29" t="s">
        <v>432</v>
      </c>
      <c r="P29">
        <f>3/8</f>
        <v>0.375</v>
      </c>
      <c r="Q29" s="79">
        <f t="shared" si="1"/>
        <v>140.625</v>
      </c>
      <c r="R29" s="80" t="s">
        <v>431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454</v>
      </c>
      <c r="I30" cm="1">
        <f t="array" ref="I30">IF(OR(COUNTIF(T30,"*"&amp;Conductors!$M$2:$M$200&amp;"*")), 1, 0)</f>
        <v>1</v>
      </c>
      <c r="J30">
        <v>1.216</v>
      </c>
      <c r="K30" s="79">
        <v>1113</v>
      </c>
      <c r="L30" t="s">
        <v>418</v>
      </c>
      <c r="M30">
        <v>2</v>
      </c>
      <c r="N30">
        <v>16</v>
      </c>
      <c r="O30" t="s">
        <v>413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440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IF(OR(COUNTIF(T31,"*"&amp;Conductors!$M$2:$M$200&amp;"*")), 1, 0)</f>
        <v>1</v>
      </c>
      <c r="J31" s="79">
        <v>1.762</v>
      </c>
      <c r="K31" s="79">
        <v>2156</v>
      </c>
      <c r="L31" s="79" t="s">
        <v>427</v>
      </c>
      <c r="M31">
        <v>1</v>
      </c>
      <c r="N31">
        <v>0</v>
      </c>
      <c r="O31" t="s">
        <v>432</v>
      </c>
      <c r="P31">
        <f>7/16</f>
        <v>0.4375</v>
      </c>
      <c r="Q31" s="79">
        <f t="shared" si="1"/>
        <v>191.40625</v>
      </c>
      <c r="R31" s="80" t="s">
        <v>430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440</v>
      </c>
      <c r="D32" t="s">
        <v>103</v>
      </c>
      <c r="E32">
        <v>56.9</v>
      </c>
      <c r="F32">
        <v>345</v>
      </c>
      <c r="G32" t="s">
        <v>230</v>
      </c>
      <c r="H32" t="s">
        <v>453</v>
      </c>
      <c r="I32" cm="1">
        <f t="array" ref="I32">IF(OR(COUNTIF(T32,"*"&amp;Conductors!$M$2:$M$200&amp;"*")), 1, 0)</f>
        <v>1</v>
      </c>
      <c r="J32">
        <v>1.212</v>
      </c>
      <c r="K32" s="79">
        <v>1033.5</v>
      </c>
      <c r="L32" t="s">
        <v>412</v>
      </c>
      <c r="M32">
        <v>2</v>
      </c>
      <c r="N32">
        <v>18</v>
      </c>
      <c r="O32" t="s">
        <v>432</v>
      </c>
      <c r="P32">
        <f>7/16</f>
        <v>0.4375</v>
      </c>
      <c r="Q32" s="79">
        <f t="shared" si="1"/>
        <v>191.40625</v>
      </c>
      <c r="R32" s="80" t="s">
        <v>430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441</v>
      </c>
      <c r="D33" t="s">
        <v>103</v>
      </c>
      <c r="E33">
        <v>83</v>
      </c>
      <c r="F33">
        <v>345</v>
      </c>
      <c r="G33" s="79" t="s">
        <v>230</v>
      </c>
      <c r="H33" s="79" t="s">
        <v>438</v>
      </c>
      <c r="I33" cm="1">
        <f t="array" ref="I33">IF(OR(COUNTIF(T33,"*"&amp;Conductors!$M$2:$M$200&amp;"*")), 1, 0)</f>
        <v>1</v>
      </c>
      <c r="J33" s="79">
        <v>1.302</v>
      </c>
      <c r="K33" s="79">
        <v>1192.5</v>
      </c>
      <c r="L33" s="79" t="s">
        <v>412</v>
      </c>
      <c r="M33">
        <v>2</v>
      </c>
      <c r="N33">
        <v>18</v>
      </c>
      <c r="O33" t="s">
        <v>432</v>
      </c>
      <c r="P33">
        <f>7/16</f>
        <v>0.4375</v>
      </c>
      <c r="Q33" s="79">
        <f t="shared" si="1"/>
        <v>191.40625</v>
      </c>
      <c r="R33" s="80" t="s">
        <v>430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442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IF(OR(COUNTIF(T34,"*"&amp;Conductors!$M$2:$M$200&amp;"*")), 1, 0)</f>
        <v>1</v>
      </c>
      <c r="J34">
        <v>1.165</v>
      </c>
      <c r="K34">
        <v>954</v>
      </c>
      <c r="L34" t="s">
        <v>412</v>
      </c>
      <c r="M34">
        <v>2</v>
      </c>
      <c r="N34">
        <v>18</v>
      </c>
      <c r="O34" t="s">
        <v>413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442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IF(OR(COUNTIF(T35,"*"&amp;Conductors!$M$2:$M$200&amp;"*")), 1, 0)</f>
        <v>1</v>
      </c>
      <c r="J35" s="79">
        <v>1.345</v>
      </c>
      <c r="K35" s="79">
        <v>1272</v>
      </c>
      <c r="L35" s="79" t="s">
        <v>412</v>
      </c>
      <c r="M35">
        <v>2</v>
      </c>
      <c r="N35">
        <v>18</v>
      </c>
      <c r="O35" t="s">
        <v>413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443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IF(OR(COUNTIF(T36,"*"&amp;Conductors!$M$2:$M$200&amp;"*")), 1, 0)</f>
        <v>1</v>
      </c>
      <c r="J36">
        <v>1.762</v>
      </c>
      <c r="K36" s="79">
        <f t="shared" ref="K36" si="12">(J36^2)*1000</f>
        <v>3104.6439999999998</v>
      </c>
      <c r="L36" t="s">
        <v>427</v>
      </c>
      <c r="M36">
        <v>1</v>
      </c>
      <c r="N36">
        <v>0</v>
      </c>
      <c r="O36" t="s">
        <v>432</v>
      </c>
      <c r="P36">
        <f>7/16</f>
        <v>0.4375</v>
      </c>
      <c r="Q36" s="79">
        <f t="shared" ref="Q36:Q38" si="13">(P36^2)*1000</f>
        <v>191.40625</v>
      </c>
      <c r="R36" s="80" t="s">
        <v>430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446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IF(OR(COUNTIF(T37,"*"&amp;Conductors!$M$2:$M$200&amp;"*")), 1, 0)</f>
        <v>1</v>
      </c>
      <c r="J37" s="79">
        <v>1.1080000000000001</v>
      </c>
      <c r="K37" s="79">
        <v>795</v>
      </c>
      <c r="L37" s="79" t="s">
        <v>435</v>
      </c>
      <c r="M37">
        <v>2</v>
      </c>
      <c r="N37">
        <v>18</v>
      </c>
      <c r="O37" t="s">
        <v>432</v>
      </c>
      <c r="P37">
        <f>3/8</f>
        <v>0.375</v>
      </c>
      <c r="Q37" s="79">
        <f t="shared" si="13"/>
        <v>140.625</v>
      </c>
      <c r="R37" s="80" t="s">
        <v>431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446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IF(OR(COUNTIF(T38,"*"&amp;Conductors!$M$2:$M$200&amp;"*")), 1, 0)</f>
        <v>1</v>
      </c>
      <c r="J38" s="79">
        <v>1.196</v>
      </c>
      <c r="K38" s="79">
        <v>954</v>
      </c>
      <c r="L38" s="79" t="s">
        <v>421</v>
      </c>
      <c r="M38">
        <v>2</v>
      </c>
      <c r="N38">
        <v>18</v>
      </c>
      <c r="O38" t="s">
        <v>413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447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IF(OR(COUNTIF(T39,"*"&amp;Conductors!$M$2:$M$200&amp;"*")), 1, 0)</f>
        <v>1</v>
      </c>
      <c r="J39" s="79">
        <v>1.1080000000000001</v>
      </c>
      <c r="K39" s="79">
        <v>795</v>
      </c>
      <c r="L39" s="79" t="s">
        <v>435</v>
      </c>
      <c r="M39">
        <v>2</v>
      </c>
      <c r="N39">
        <v>18</v>
      </c>
      <c r="O39" t="s">
        <v>432</v>
      </c>
      <c r="P39">
        <f>3/8</f>
        <v>0.375</v>
      </c>
      <c r="Q39" s="79">
        <f t="shared" ref="Q39:Q45" si="15">(P39^2)*1000</f>
        <v>140.625</v>
      </c>
      <c r="R39" s="80" t="s">
        <v>431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448</v>
      </c>
      <c r="D40" t="s">
        <v>157</v>
      </c>
      <c r="E40">
        <v>471.2</v>
      </c>
      <c r="F40">
        <v>345</v>
      </c>
      <c r="G40" t="s">
        <v>230</v>
      </c>
      <c r="H40" s="79" t="s">
        <v>456</v>
      </c>
      <c r="I40" cm="1">
        <f t="array" ref="I40">IF(OR(COUNTIF(T40,"*"&amp;Conductors!$M$2:$M$200&amp;"*")), 1, 0)</f>
        <v>1</v>
      </c>
      <c r="J40" s="79">
        <v>1.3160000000000001</v>
      </c>
      <c r="K40" s="79">
        <v>1272</v>
      </c>
      <c r="L40" s="79" t="s">
        <v>450</v>
      </c>
      <c r="M40">
        <v>2</v>
      </c>
      <c r="N40">
        <v>18</v>
      </c>
      <c r="O40" t="s">
        <v>432</v>
      </c>
      <c r="P40">
        <f>3/8</f>
        <v>0.375</v>
      </c>
      <c r="Q40" s="79">
        <f t="shared" si="15"/>
        <v>140.625</v>
      </c>
      <c r="R40" s="80" t="s">
        <v>431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449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IF(OR(COUNTIF(T41,"*"&amp;Conductors!$M$2:$M$200&amp;"*")), 1, 0)</f>
        <v>1</v>
      </c>
      <c r="J41" s="79">
        <v>1.246</v>
      </c>
      <c r="K41" s="79">
        <v>1033.5</v>
      </c>
      <c r="L41" s="79" t="s">
        <v>421</v>
      </c>
      <c r="M41">
        <v>2</v>
      </c>
      <c r="N41">
        <v>18</v>
      </c>
      <c r="O41" t="s">
        <v>432</v>
      </c>
      <c r="P41">
        <f>31/2</f>
        <v>15.5</v>
      </c>
      <c r="Q41" s="79">
        <f t="shared" si="15"/>
        <v>240250</v>
      </c>
      <c r="R41" s="80" t="s">
        <v>431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455</v>
      </c>
      <c r="I42" cm="1">
        <f t="array" ref="I42">IF(OR(COUNTIF(T42,"*"&amp;Conductors!$M$2:$M$200&amp;"*")), 1, 0)</f>
        <v>1</v>
      </c>
      <c r="J42" s="79">
        <v>1.2929999999999999</v>
      </c>
      <c r="K42" s="79">
        <v>1113</v>
      </c>
      <c r="L42" s="79" t="s">
        <v>416</v>
      </c>
      <c r="M42">
        <v>2</v>
      </c>
      <c r="N42">
        <v>18</v>
      </c>
      <c r="O42" t="s">
        <v>413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455</v>
      </c>
      <c r="I43" cm="1">
        <f t="array" ref="I43">IF(OR(COUNTIF(T43,"*"&amp;Conductors!$M$2:$M$200&amp;"*")), 1, 0)</f>
        <v>1</v>
      </c>
      <c r="J43" s="79">
        <v>1.2929999999999999</v>
      </c>
      <c r="K43" s="79">
        <v>1113</v>
      </c>
      <c r="L43" s="79" t="s">
        <v>416</v>
      </c>
      <c r="M43">
        <v>2</v>
      </c>
      <c r="N43">
        <v>18</v>
      </c>
      <c r="O43" t="s">
        <v>413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IF(OR(COUNTIF(T44,"*"&amp;Conductors!$M$2:$M$200&amp;"*")), 1, 0)</f>
        <v>1</v>
      </c>
      <c r="J44" s="79">
        <v>1.762</v>
      </c>
      <c r="K44" s="79">
        <v>2156</v>
      </c>
      <c r="L44" s="79" t="s">
        <v>427</v>
      </c>
      <c r="M44">
        <v>2</v>
      </c>
      <c r="N44">
        <v>18</v>
      </c>
      <c r="O44" t="s">
        <v>413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451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IF(OR(COUNTIF(T45,"*"&amp;Conductors!$M$2:$M$200&amp;"*")), 1, 0)</f>
        <v>1</v>
      </c>
      <c r="J45" s="79">
        <v>1.1080000000000001</v>
      </c>
      <c r="K45" s="79">
        <v>795</v>
      </c>
      <c r="L45" s="79" t="s">
        <v>435</v>
      </c>
      <c r="M45">
        <v>2</v>
      </c>
      <c r="N45">
        <v>18</v>
      </c>
      <c r="O45" t="s">
        <v>432</v>
      </c>
      <c r="P45">
        <f>3/8</f>
        <v>0.375</v>
      </c>
      <c r="Q45" s="79">
        <f t="shared" si="15"/>
        <v>140.625</v>
      </c>
      <c r="R45" s="80" t="s">
        <v>431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471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IF(OR(COUNTIF(T46,"*"&amp;Conductors!$M$2:$M$200&amp;"*")), 1, 0)</f>
        <v>1</v>
      </c>
      <c r="J46" s="79">
        <v>1.1080000000000001</v>
      </c>
      <c r="K46" s="79">
        <v>795</v>
      </c>
      <c r="L46" s="79" t="s">
        <v>435</v>
      </c>
      <c r="M46">
        <v>2</v>
      </c>
      <c r="N46">
        <v>18</v>
      </c>
      <c r="O46" t="s">
        <v>413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471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IF(OR(COUNTIF(T47,"*"&amp;Conductors!$M$2:$M$200&amp;"*")), 1, 0)</f>
        <v>1</v>
      </c>
      <c r="J47" s="79">
        <v>1.1080000000000001</v>
      </c>
      <c r="K47" s="79">
        <v>795</v>
      </c>
      <c r="L47" s="79" t="s">
        <v>435</v>
      </c>
      <c r="M47">
        <v>2</v>
      </c>
      <c r="N47">
        <v>18</v>
      </c>
      <c r="O47" t="s">
        <v>432</v>
      </c>
      <c r="P47">
        <f>3/8</f>
        <v>0.375</v>
      </c>
      <c r="Q47" s="79">
        <f t="shared" si="17"/>
        <v>140.625</v>
      </c>
      <c r="R47" s="80" t="s">
        <v>431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471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IF(OR(COUNTIF(T48,"*"&amp;Conductors!$M$2:$M$200&amp;"*")), 1, 0)</f>
        <v>1</v>
      </c>
      <c r="J48" s="79">
        <v>1.762</v>
      </c>
      <c r="K48" s="79">
        <v>2156</v>
      </c>
      <c r="L48" s="81" t="s">
        <v>416</v>
      </c>
      <c r="M48">
        <v>1</v>
      </c>
      <c r="N48">
        <v>0</v>
      </c>
      <c r="O48" t="s">
        <v>413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472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IF(OR(COUNTIF(T49,"*"&amp;Conductors!$M$2:$M$200&amp;"*")), 1, 0)</f>
        <v>1</v>
      </c>
      <c r="J49" s="79">
        <v>1.1080000000000001</v>
      </c>
      <c r="K49" s="79">
        <v>795</v>
      </c>
      <c r="L49" s="79" t="s">
        <v>435</v>
      </c>
      <c r="M49">
        <v>2</v>
      </c>
      <c r="N49" s="79">
        <v>18</v>
      </c>
      <c r="O49" t="s">
        <v>432</v>
      </c>
      <c r="P49">
        <f>3/8</f>
        <v>0.375</v>
      </c>
      <c r="Q49" s="79">
        <f t="shared" si="19"/>
        <v>140.625</v>
      </c>
      <c r="R49" s="80" t="s">
        <v>431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473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IF(OR(COUNTIF(T50,"*"&amp;Conductors!$M$2:$M$200&amp;"*")), 1, 0)</f>
        <v>1</v>
      </c>
      <c r="J50" s="79">
        <v>1.1080000000000001</v>
      </c>
      <c r="K50" s="79">
        <v>795</v>
      </c>
      <c r="L50" s="79" t="s">
        <v>435</v>
      </c>
      <c r="M50">
        <v>2</v>
      </c>
      <c r="N50" s="79">
        <v>18</v>
      </c>
      <c r="O50" t="s">
        <v>432</v>
      </c>
      <c r="P50">
        <f>7/16</f>
        <v>0.4375</v>
      </c>
      <c r="Q50" s="79">
        <f t="shared" si="19"/>
        <v>191.40625</v>
      </c>
      <c r="R50" s="80" t="s">
        <v>430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474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IF(OR(COUNTIF(T51,"*"&amp;Conductors!$M$2:$M$200&amp;"*")), 1, 0)</f>
        <v>1</v>
      </c>
      <c r="J51" s="79">
        <v>1.165</v>
      </c>
      <c r="K51" s="79">
        <v>954</v>
      </c>
      <c r="L51" s="79" t="s">
        <v>412</v>
      </c>
      <c r="M51">
        <v>2</v>
      </c>
      <c r="N51" s="79">
        <v>18</v>
      </c>
      <c r="O51" t="s">
        <v>432</v>
      </c>
      <c r="P51">
        <f>3/8</f>
        <v>0.375</v>
      </c>
      <c r="Q51" s="79">
        <f t="shared" ref="Q51:Q53" si="21">(P51^2)*1000</f>
        <v>140.625</v>
      </c>
      <c r="R51" s="80" t="s">
        <v>431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475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IF(OR(COUNTIF(T52,"*"&amp;Conductors!$M$2:$M$200&amp;"*")), 1, 0)</f>
        <v>1</v>
      </c>
      <c r="J52">
        <v>1.0629999999999999</v>
      </c>
      <c r="K52" s="79">
        <v>795</v>
      </c>
      <c r="L52" s="79" t="s">
        <v>412</v>
      </c>
      <c r="M52">
        <v>2</v>
      </c>
      <c r="N52" s="79">
        <v>18</v>
      </c>
      <c r="O52" t="s">
        <v>432</v>
      </c>
      <c r="P52">
        <f>7/16</f>
        <v>0.4375</v>
      </c>
      <c r="Q52" s="79">
        <f t="shared" si="21"/>
        <v>191.40625</v>
      </c>
      <c r="R52" s="80" t="s">
        <v>430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475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IF(OR(COUNTIF(T53,"*"&amp;Conductors!$M$2:$M$200&amp;"*")), 1, 0)</f>
        <v>1</v>
      </c>
      <c r="J53" s="79">
        <v>1.504</v>
      </c>
      <c r="K53" s="79">
        <v>1590</v>
      </c>
      <c r="L53" s="79" t="s">
        <v>412</v>
      </c>
      <c r="M53">
        <v>2</v>
      </c>
      <c r="N53" s="79">
        <v>18</v>
      </c>
      <c r="O53" t="s">
        <v>432</v>
      </c>
      <c r="P53">
        <f>7/16</f>
        <v>0.4375</v>
      </c>
      <c r="Q53" s="79">
        <f t="shared" si="21"/>
        <v>191.40625</v>
      </c>
      <c r="R53" s="80" t="s">
        <v>430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IF(OR(COUNTIF(T54,"*"&amp;Conductors!$M$2:$M$200&amp;"*")), 1, 0)</f>
        <v>1</v>
      </c>
      <c r="J54" s="79">
        <v>1.345</v>
      </c>
      <c r="K54" s="79">
        <v>1272</v>
      </c>
      <c r="L54" s="79" t="s">
        <v>412</v>
      </c>
      <c r="M54">
        <v>2</v>
      </c>
      <c r="N54" s="79">
        <v>18</v>
      </c>
      <c r="O54" t="s">
        <v>432</v>
      </c>
      <c r="P54">
        <f>1/2</f>
        <v>0.5</v>
      </c>
      <c r="Q54" s="79">
        <f t="shared" ref="Q54" si="22">(P54^2)*1000</f>
        <v>250</v>
      </c>
      <c r="R54" s="80" t="s">
        <v>477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IF(OR(COUNTIF(T55,"*"&amp;Conductors!$M$2:$M$200&amp;"*")), 1, 0)</f>
        <v>1</v>
      </c>
      <c r="J55" s="79">
        <v>1.345</v>
      </c>
      <c r="K55" s="79">
        <v>1272</v>
      </c>
      <c r="L55" s="79" t="s">
        <v>412</v>
      </c>
      <c r="M55">
        <v>2</v>
      </c>
      <c r="N55" s="79">
        <v>18</v>
      </c>
      <c r="O55" t="s">
        <v>432</v>
      </c>
      <c r="P55">
        <f>1/2</f>
        <v>0.5</v>
      </c>
      <c r="Q55" s="79">
        <f t="shared" ref="Q55:Q56" si="24">(P55^2)*1000</f>
        <v>250</v>
      </c>
      <c r="R55" s="80" t="s">
        <v>477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IF(OR(COUNTIF(T56,"*"&amp;Conductors!$M$2:$M$200&amp;"*")), 1, 0)</f>
        <v>1</v>
      </c>
      <c r="J56" s="79">
        <v>1.196</v>
      </c>
      <c r="K56" s="79">
        <v>954</v>
      </c>
      <c r="L56" s="79" t="s">
        <v>421</v>
      </c>
      <c r="M56">
        <v>2</v>
      </c>
      <c r="N56" s="79">
        <v>18</v>
      </c>
      <c r="O56" t="s">
        <v>413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476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IF(OR(COUNTIF(T57,"*"&amp;Conductors!$M$2:$M$200&amp;"*")), 1, 0)</f>
        <v>1</v>
      </c>
      <c r="J57" s="79">
        <v>1.1080000000000001</v>
      </c>
      <c r="K57" s="79">
        <v>927.2</v>
      </c>
      <c r="L57" s="78" t="s">
        <v>435</v>
      </c>
      <c r="M57">
        <v>2</v>
      </c>
      <c r="N57" s="79">
        <v>18</v>
      </c>
      <c r="O57" t="s">
        <v>432</v>
      </c>
      <c r="P57">
        <f>3/8</f>
        <v>0.375</v>
      </c>
      <c r="Q57" s="79">
        <f t="shared" ref="Q57:Q58" si="25">(P57^2)*1000</f>
        <v>140.625</v>
      </c>
      <c r="R57" s="80" t="s">
        <v>431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478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IF(OR(COUNTIF(T58,"*"&amp;Conductors!$M$2:$M$200&amp;"*")), 1, 0)</f>
        <v>1</v>
      </c>
      <c r="J58" s="79">
        <v>1.345</v>
      </c>
      <c r="K58" s="79">
        <v>1272</v>
      </c>
      <c r="L58" s="79" t="s">
        <v>412</v>
      </c>
      <c r="M58">
        <v>2</v>
      </c>
      <c r="N58" s="79">
        <v>18</v>
      </c>
      <c r="O58" t="s">
        <v>429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478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IF(OR(COUNTIF(T59,"*"&amp;Conductors!$M$2:$M$200&amp;"*")), 1, 0)</f>
        <v>1</v>
      </c>
      <c r="J59" s="79">
        <v>1.196</v>
      </c>
      <c r="K59" s="79">
        <v>954</v>
      </c>
      <c r="L59" s="79" t="s">
        <v>421</v>
      </c>
      <c r="M59">
        <v>2</v>
      </c>
      <c r="N59" s="79">
        <v>18</v>
      </c>
      <c r="O59" t="s">
        <v>432</v>
      </c>
      <c r="P59">
        <f>7/16</f>
        <v>0.4375</v>
      </c>
      <c r="Q59" s="79">
        <f t="shared" ref="Q59" si="27">(P59^2)*1000</f>
        <v>191.40625</v>
      </c>
      <c r="R59" s="80" t="s">
        <v>430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479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IF(OR(COUNTIF(T60,"*"&amp;Conductors!$M$2:$M$200&amp;"*")), 1, 0)</f>
        <v>1</v>
      </c>
      <c r="J60" s="79">
        <v>1.762</v>
      </c>
      <c r="K60" s="79">
        <v>2156</v>
      </c>
      <c r="L60" s="79" t="s">
        <v>427</v>
      </c>
      <c r="M60">
        <v>1</v>
      </c>
      <c r="N60" s="79">
        <v>0</v>
      </c>
      <c r="O60" t="s">
        <v>481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480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IF(OR(COUNTIF(T61,"*"&amp;Conductors!$M$2:$M$200&amp;"*")), 1, 0)</f>
        <v>1</v>
      </c>
      <c r="J61" s="79">
        <v>1.1080000000000001</v>
      </c>
      <c r="K61" s="79">
        <v>795</v>
      </c>
      <c r="L61" s="79" t="s">
        <v>435</v>
      </c>
      <c r="M61">
        <v>2</v>
      </c>
      <c r="N61" s="79">
        <v>18</v>
      </c>
      <c r="O61" t="s">
        <v>432</v>
      </c>
      <c r="P61">
        <f>3/8</f>
        <v>0.375</v>
      </c>
      <c r="Q61" s="79">
        <f t="shared" ref="Q61" si="28">(P61^2)*1000</f>
        <v>140.625</v>
      </c>
      <c r="R61" s="80" t="s">
        <v>431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T62" t="str">
        <f t="shared" si="2"/>
        <v/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/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T63" t="str">
        <f t="shared" si="2"/>
        <v/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/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T64" t="str">
        <f t="shared" si="2"/>
        <v/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 t="str">
        <f t="shared" si="29"/>
        <v/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20:86" x14ac:dyDescent="0.3">
      <c r="T65" t="str">
        <f t="shared" si="2"/>
        <v/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 t="str">
        <f t="shared" si="29"/>
        <v/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20:86" x14ac:dyDescent="0.3">
      <c r="T66" t="str">
        <f t="shared" si="2"/>
        <v/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 t="str">
        <f t="shared" si="29"/>
        <v/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20:86" x14ac:dyDescent="0.3">
      <c r="T67" t="str">
        <f t="shared" ref="T67:T130" si="30">_xlfn.CONCAT(G67,H67)</f>
        <v/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 t="str">
        <f t="shared" si="32"/>
        <v/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20:86" x14ac:dyDescent="0.3">
      <c r="T68" t="str">
        <f t="shared" si="30"/>
        <v/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 t="str">
        <f t="shared" si="32"/>
        <v/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20:86" x14ac:dyDescent="0.3">
      <c r="T69" t="str">
        <f t="shared" si="30"/>
        <v/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 t="str">
        <f t="shared" si="32"/>
        <v/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20:86" x14ac:dyDescent="0.3">
      <c r="T70" t="str">
        <f t="shared" si="30"/>
        <v/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 t="str">
        <f t="shared" si="32"/>
        <v/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20:86" x14ac:dyDescent="0.3">
      <c r="T71" t="str">
        <f t="shared" si="30"/>
        <v/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 t="str">
        <f t="shared" si="33"/>
        <v/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20:86" x14ac:dyDescent="0.3">
      <c r="T72" t="str">
        <f t="shared" si="30"/>
        <v/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 t="str">
        <f t="shared" si="33"/>
        <v/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20:86" x14ac:dyDescent="0.3">
      <c r="T73" t="str">
        <f t="shared" si="30"/>
        <v/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 t="str">
        <f t="shared" si="33"/>
        <v/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20:86" x14ac:dyDescent="0.3">
      <c r="T74" t="str">
        <f t="shared" si="30"/>
        <v/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 t="str">
        <f t="shared" si="33"/>
        <v/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20:86" x14ac:dyDescent="0.3">
      <c r="T75" t="str">
        <f t="shared" si="30"/>
        <v/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 t="str">
        <f t="shared" si="34"/>
        <v/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20:86" x14ac:dyDescent="0.3">
      <c r="T76" t="str">
        <f t="shared" si="30"/>
        <v/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 t="str">
        <f t="shared" si="34"/>
        <v/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20:86" x14ac:dyDescent="0.3">
      <c r="T77" t="str">
        <f t="shared" si="30"/>
        <v/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 t="str">
        <f t="shared" si="34"/>
        <v/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20:86" x14ac:dyDescent="0.3">
      <c r="T78" t="str">
        <f t="shared" si="30"/>
        <v/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 t="str">
        <f t="shared" si="34"/>
        <v/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20:86" x14ac:dyDescent="0.3">
      <c r="T79" t="str">
        <f t="shared" si="30"/>
        <v/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 t="str">
        <f t="shared" si="35"/>
        <v/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20:86" x14ac:dyDescent="0.3">
      <c r="T80" t="str">
        <f t="shared" si="30"/>
        <v/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 t="str">
        <f t="shared" si="35"/>
        <v/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20:86" x14ac:dyDescent="0.3">
      <c r="T81" t="str">
        <f t="shared" si="30"/>
        <v/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 t="str">
        <f t="shared" si="35"/>
        <v/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20:86" x14ac:dyDescent="0.3">
      <c r="T82" t="str">
        <f t="shared" si="30"/>
        <v/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 t="str">
        <f t="shared" si="35"/>
        <v/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20:86" x14ac:dyDescent="0.3">
      <c r="T83" t="str">
        <f t="shared" si="30"/>
        <v/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 t="str">
        <f t="shared" si="36"/>
        <v/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20:86" x14ac:dyDescent="0.3">
      <c r="T84" t="str">
        <f t="shared" si="30"/>
        <v/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 t="str">
        <f t="shared" si="36"/>
        <v/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20:86" x14ac:dyDescent="0.3">
      <c r="T85" t="str">
        <f t="shared" si="30"/>
        <v/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 t="str">
        <f t="shared" si="36"/>
        <v/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20:86" x14ac:dyDescent="0.3">
      <c r="T86" t="str">
        <f t="shared" si="30"/>
        <v/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 t="str">
        <f t="shared" si="36"/>
        <v/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20:86" x14ac:dyDescent="0.3">
      <c r="T87" t="str">
        <f t="shared" si="30"/>
        <v/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 t="str">
        <f t="shared" si="37"/>
        <v/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20:86" x14ac:dyDescent="0.3">
      <c r="T88" t="str">
        <f t="shared" si="30"/>
        <v/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 t="str">
        <f t="shared" si="37"/>
        <v/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20:86" x14ac:dyDescent="0.3">
      <c r="T89" t="str">
        <f t="shared" si="30"/>
        <v/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 t="str">
        <f t="shared" si="37"/>
        <v/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20:86" x14ac:dyDescent="0.3">
      <c r="T90" t="str">
        <f t="shared" si="30"/>
        <v/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 t="str">
        <f t="shared" si="37"/>
        <v/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20:86" x14ac:dyDescent="0.3">
      <c r="T91" t="str">
        <f t="shared" si="30"/>
        <v/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 t="str">
        <f t="shared" si="38"/>
        <v/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20:86" x14ac:dyDescent="0.3">
      <c r="T92" t="str">
        <f t="shared" si="30"/>
        <v/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 t="str">
        <f t="shared" si="38"/>
        <v/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20:86" x14ac:dyDescent="0.3">
      <c r="T93" t="str">
        <f t="shared" si="30"/>
        <v/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 t="str">
        <f t="shared" si="38"/>
        <v/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20:86" x14ac:dyDescent="0.3">
      <c r="T94" t="str">
        <f t="shared" si="30"/>
        <v/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 t="str">
        <f t="shared" si="38"/>
        <v/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20:86" x14ac:dyDescent="0.3">
      <c r="T95" t="str">
        <f t="shared" si="30"/>
        <v/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 t="str">
        <f t="shared" si="39"/>
        <v/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20:86" x14ac:dyDescent="0.3">
      <c r="T96" t="str">
        <f t="shared" si="30"/>
        <v/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 t="str">
        <f t="shared" si="39"/>
        <v/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20:86" x14ac:dyDescent="0.3">
      <c r="T97" t="str">
        <f t="shared" si="30"/>
        <v/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 t="str">
        <f t="shared" si="39"/>
        <v/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20:86" x14ac:dyDescent="0.3">
      <c r="T98" t="str">
        <f t="shared" si="30"/>
        <v/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 t="str">
        <f t="shared" si="39"/>
        <v/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20:86" x14ac:dyDescent="0.3">
      <c r="T99" t="str">
        <f t="shared" si="30"/>
        <v/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 t="str">
        <f t="shared" si="40"/>
        <v/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20:86" x14ac:dyDescent="0.3">
      <c r="T100" t="str">
        <f t="shared" si="30"/>
        <v/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 t="str">
        <f t="shared" si="40"/>
        <v/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20:86" x14ac:dyDescent="0.3">
      <c r="T101" t="str">
        <f t="shared" si="30"/>
        <v/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 t="str">
        <f t="shared" si="40"/>
        <v/>
      </c>
      <c r="CH101" t="str">
        <f t="shared" si="40"/>
        <v/>
      </c>
    </row>
    <row r="102" spans="20:86" x14ac:dyDescent="0.3">
      <c r="T102" t="str">
        <f t="shared" si="30"/>
        <v/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 t="str">
        <f t="shared" si="40"/>
        <v/>
      </c>
    </row>
    <row r="103" spans="20:86" x14ac:dyDescent="0.3">
      <c r="T103" t="str">
        <f t="shared" si="30"/>
        <v/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 t="str">
        <f t="shared" si="41"/>
        <v/>
      </c>
      <c r="CG103" t="str">
        <f t="shared" si="41"/>
        <v/>
      </c>
      <c r="CH103" t="str">
        <f t="shared" si="41"/>
        <v/>
      </c>
    </row>
    <row r="104" spans="20:86" x14ac:dyDescent="0.3">
      <c r="T104" t="str">
        <f t="shared" si="30"/>
        <v/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 t="str">
        <f t="shared" si="41"/>
        <v/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20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20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20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20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20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20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20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20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7" customFormat="1" x14ac:dyDescent="0.3">
      <c r="T202" s="97" t="str">
        <f t="shared" si="66"/>
        <v/>
      </c>
      <c r="X202" s="97" t="str">
        <f>_xlfn.TEXTJOIN(", ",1,X2:X201)</f>
        <v>Iowa</v>
      </c>
      <c r="Y202" s="97" t="str">
        <f t="shared" ref="Y202:CH202" si="70">_xlfn.TEXTJOIN(", ",1,Y2:Y201)</f>
        <v>Indiana, Colorado, Colorado</v>
      </c>
      <c r="Z202" s="97" t="str">
        <f t="shared" si="70"/>
        <v>Michigan</v>
      </c>
      <c r="AA202" s="97" t="str">
        <f t="shared" si="70"/>
        <v>Pennsylvania</v>
      </c>
      <c r="AB202" s="97" t="str">
        <f t="shared" si="70"/>
        <v>Indiana</v>
      </c>
      <c r="AC202" s="97" t="str">
        <f t="shared" si="70"/>
        <v>Ohio</v>
      </c>
      <c r="AD202" s="97" t="str">
        <f t="shared" si="70"/>
        <v>New York</v>
      </c>
      <c r="AE202" s="97" t="str">
        <f t="shared" si="70"/>
        <v>Michigan, Oklahoma</v>
      </c>
      <c r="AF202" s="97" t="str">
        <f t="shared" si="70"/>
        <v>Michigan, Michigan, Indiana</v>
      </c>
      <c r="AG202" s="97" t="str">
        <f t="shared" si="70"/>
        <v>Michigan</v>
      </c>
      <c r="AH202" s="97" t="str">
        <f t="shared" si="70"/>
        <v>Massachusetts, New York, Texas, Texas</v>
      </c>
      <c r="AI202" s="97" t="str">
        <f t="shared" si="70"/>
        <v>Utah</v>
      </c>
      <c r="AJ202" s="97" t="str">
        <f t="shared" si="70"/>
        <v>Missouri</v>
      </c>
      <c r="AK202" s="97" t="str">
        <f t="shared" si="70"/>
        <v>Texas, Texas</v>
      </c>
      <c r="AL202" s="97" t="str">
        <f t="shared" si="70"/>
        <v>Illinois</v>
      </c>
      <c r="AM202" s="97" t="str">
        <f t="shared" si="70"/>
        <v>Ohio</v>
      </c>
      <c r="AN202" s="97" t="str">
        <f t="shared" si="70"/>
        <v>Ohio, Indiana, Connecticut</v>
      </c>
      <c r="AO202" s="97" t="str">
        <f t="shared" si="70"/>
        <v>Minnesota, Wisconsin</v>
      </c>
      <c r="AP202" s="97" t="str">
        <f t="shared" si="70"/>
        <v>New York, Texas, Louisiana</v>
      </c>
      <c r="AQ202" s="97" t="str">
        <f t="shared" si="70"/>
        <v>Utah</v>
      </c>
      <c r="AR202" s="97" t="str">
        <f t="shared" si="70"/>
        <v>Ohio</v>
      </c>
      <c r="AS202" s="97" t="str">
        <f t="shared" si="70"/>
        <v>Illinois</v>
      </c>
      <c r="AT202" s="97" t="str">
        <f t="shared" si="70"/>
        <v>Illinois</v>
      </c>
      <c r="AU202" s="97" t="str">
        <f t="shared" si="70"/>
        <v>New Hampshire, New Hampshire</v>
      </c>
      <c r="AV202" s="97" t="str">
        <f t="shared" si="70"/>
        <v>Utah</v>
      </c>
      <c r="AW202" s="97" t="str">
        <f t="shared" si="70"/>
        <v>Maine, Illinois, New York</v>
      </c>
      <c r="AX202" s="97" t="str">
        <f t="shared" si="70"/>
        <v>New York, New York, Connecticut, New Hampshire, Vermont, Wisconsin</v>
      </c>
      <c r="AY202" s="97" t="str">
        <f t="shared" si="70"/>
        <v>New Mexico</v>
      </c>
      <c r="AZ202" s="97" t="str">
        <f t="shared" si="70"/>
        <v>Kansas, Minnesota</v>
      </c>
      <c r="BA202" s="97" t="str">
        <f t="shared" si="70"/>
        <v>New Mexico</v>
      </c>
      <c r="BB202" s="97" t="str">
        <f t="shared" si="70"/>
        <v>Missouri</v>
      </c>
      <c r="BC202" s="97" t="str">
        <f t="shared" si="70"/>
        <v>New Hampshire</v>
      </c>
      <c r="BD202" s="97" t="str">
        <f t="shared" si="70"/>
        <v>Massachusetts</v>
      </c>
      <c r="BE202" s="97" t="str">
        <f t="shared" si="70"/>
        <v>Arizona</v>
      </c>
      <c r="BF202" s="97" t="str">
        <f t="shared" si="70"/>
        <v>Wyoming</v>
      </c>
      <c r="BG202" s="97" t="str">
        <f t="shared" si="70"/>
        <v>Louisiana, Louisiana</v>
      </c>
      <c r="BH202" s="97" t="str">
        <f t="shared" si="70"/>
        <v/>
      </c>
      <c r="BI202" s="97" t="str">
        <f t="shared" si="70"/>
        <v/>
      </c>
      <c r="BJ202" s="97" t="str">
        <f t="shared" si="70"/>
        <v/>
      </c>
      <c r="BK202" s="97" t="str">
        <f t="shared" si="70"/>
        <v/>
      </c>
      <c r="BL202" s="97" t="str">
        <f t="shared" si="70"/>
        <v/>
      </c>
      <c r="BM202" s="97" t="str">
        <f t="shared" si="70"/>
        <v/>
      </c>
      <c r="BN202" s="97" t="str">
        <f t="shared" si="70"/>
        <v/>
      </c>
      <c r="BO202" s="97" t="str">
        <f t="shared" si="70"/>
        <v/>
      </c>
      <c r="BP202" s="97" t="str">
        <f t="shared" si="70"/>
        <v/>
      </c>
      <c r="BQ202" s="97" t="str">
        <f t="shared" si="70"/>
        <v/>
      </c>
      <c r="BR202" s="97" t="str">
        <f t="shared" si="70"/>
        <v/>
      </c>
      <c r="BS202" s="97" t="str">
        <f t="shared" si="70"/>
        <v/>
      </c>
      <c r="BT202" s="97" t="str">
        <f t="shared" si="70"/>
        <v/>
      </c>
      <c r="BU202" s="97" t="str">
        <f t="shared" si="70"/>
        <v/>
      </c>
      <c r="BV202" s="97" t="str">
        <f t="shared" si="70"/>
        <v/>
      </c>
      <c r="BW202" s="97" t="str">
        <f t="shared" si="70"/>
        <v/>
      </c>
      <c r="BX202" s="97" t="str">
        <f t="shared" si="70"/>
        <v/>
      </c>
      <c r="BY202" s="97" t="str">
        <f t="shared" si="70"/>
        <v/>
      </c>
      <c r="BZ202" s="97" t="str">
        <f t="shared" si="70"/>
        <v/>
      </c>
      <c r="CA202" s="97" t="str">
        <f t="shared" si="70"/>
        <v/>
      </c>
      <c r="CB202" s="97" t="str">
        <f t="shared" si="70"/>
        <v/>
      </c>
      <c r="CC202" s="97" t="str">
        <f t="shared" si="70"/>
        <v/>
      </c>
      <c r="CD202" s="97" t="str">
        <f t="shared" si="70"/>
        <v/>
      </c>
      <c r="CE202" s="97" t="str">
        <f t="shared" si="70"/>
        <v/>
      </c>
      <c r="CF202" s="97" t="str">
        <f t="shared" si="70"/>
        <v/>
      </c>
      <c r="CG202" s="97" t="str">
        <f t="shared" si="70"/>
        <v/>
      </c>
      <c r="CH202" s="97" t="str">
        <f t="shared" si="70"/>
        <v/>
      </c>
    </row>
    <row r="203" spans="20:86" x14ac:dyDescent="0.3">
      <c r="T203" t="str">
        <f t="shared" si="66"/>
        <v/>
      </c>
      <c r="X203" t="s">
        <v>53</v>
      </c>
      <c r="Y203" t="s">
        <v>505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506</v>
      </c>
      <c r="AF203" t="s">
        <v>507</v>
      </c>
      <c r="AG203" t="s">
        <v>74</v>
      </c>
      <c r="AH203" t="s">
        <v>508</v>
      </c>
      <c r="AI203" t="s">
        <v>139</v>
      </c>
      <c r="AJ203" t="s">
        <v>83</v>
      </c>
      <c r="AK203" t="s">
        <v>509</v>
      </c>
      <c r="AL203" t="s">
        <v>47</v>
      </c>
      <c r="AM203" t="s">
        <v>112</v>
      </c>
      <c r="AN203" t="s">
        <v>510</v>
      </c>
      <c r="AO203" t="s">
        <v>270</v>
      </c>
      <c r="AP203" t="s">
        <v>511</v>
      </c>
      <c r="AQ203" t="s">
        <v>139</v>
      </c>
      <c r="AR203" t="s">
        <v>112</v>
      </c>
      <c r="AS203" t="s">
        <v>47</v>
      </c>
      <c r="AT203" t="s">
        <v>47</v>
      </c>
      <c r="AU203" t="s">
        <v>512</v>
      </c>
      <c r="AV203" t="s">
        <v>139</v>
      </c>
      <c r="AW203" t="s">
        <v>513</v>
      </c>
      <c r="AX203" t="s">
        <v>514</v>
      </c>
      <c r="AY203" t="s">
        <v>100</v>
      </c>
      <c r="AZ203" t="s">
        <v>515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516</v>
      </c>
      <c r="BH203" t="s">
        <v>517</v>
      </c>
      <c r="BI203" t="s">
        <v>517</v>
      </c>
      <c r="BJ203" t="s">
        <v>517</v>
      </c>
      <c r="BK203" t="s">
        <v>517</v>
      </c>
      <c r="BL203" t="s">
        <v>517</v>
      </c>
      <c r="BM203" t="s">
        <v>517</v>
      </c>
      <c r="BN203" t="s">
        <v>517</v>
      </c>
      <c r="BO203" t="s">
        <v>517</v>
      </c>
      <c r="BP203" t="s">
        <v>517</v>
      </c>
      <c r="BQ203" t="s">
        <v>517</v>
      </c>
      <c r="BR203" t="s">
        <v>517</v>
      </c>
      <c r="BS203" t="s">
        <v>517</v>
      </c>
      <c r="BT203" t="s">
        <v>517</v>
      </c>
      <c r="BU203" t="s">
        <v>517</v>
      </c>
      <c r="BV203" t="s">
        <v>517</v>
      </c>
      <c r="BW203" t="s">
        <v>517</v>
      </c>
      <c r="BX203" t="s">
        <v>517</v>
      </c>
      <c r="BY203" t="s">
        <v>517</v>
      </c>
      <c r="BZ203" t="s">
        <v>517</v>
      </c>
      <c r="CA203" t="s">
        <v>517</v>
      </c>
      <c r="CB203" t="s">
        <v>517</v>
      </c>
      <c r="CC203" t="s">
        <v>517</v>
      </c>
      <c r="CD203" t="s">
        <v>517</v>
      </c>
      <c r="CE203" t="s">
        <v>517</v>
      </c>
      <c r="CF203" t="s">
        <v>517</v>
      </c>
      <c r="CG203" t="s">
        <v>517</v>
      </c>
      <c r="CH203" t="s">
        <v>517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505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506</v>
      </c>
    </row>
    <row r="213" spans="24:24" x14ac:dyDescent="0.3">
      <c r="X213" t="s">
        <v>507</v>
      </c>
    </row>
    <row r="214" spans="24:24" x14ac:dyDescent="0.3">
      <c r="X214" t="s">
        <v>74</v>
      </c>
    </row>
    <row r="215" spans="24:24" x14ac:dyDescent="0.3">
      <c r="X215" t="s">
        <v>508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509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510</v>
      </c>
    </row>
    <row r="222" spans="24:24" x14ac:dyDescent="0.3">
      <c r="X222" t="s">
        <v>270</v>
      </c>
    </row>
    <row r="223" spans="24:24" x14ac:dyDescent="0.3">
      <c r="X223" t="s">
        <v>511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512</v>
      </c>
    </row>
    <row r="230" spans="24:24" x14ac:dyDescent="0.3">
      <c r="X230" t="s">
        <v>139</v>
      </c>
    </row>
    <row r="231" spans="24:24" x14ac:dyDescent="0.3">
      <c r="X231" t="s">
        <v>513</v>
      </c>
    </row>
    <row r="232" spans="24:24" x14ac:dyDescent="0.3">
      <c r="X232" t="s">
        <v>514</v>
      </c>
    </row>
    <row r="233" spans="24:24" x14ac:dyDescent="0.3">
      <c r="X233" t="s">
        <v>100</v>
      </c>
    </row>
    <row r="234" spans="24:24" x14ac:dyDescent="0.3">
      <c r="X234" t="s">
        <v>515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516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S200"/>
  <sheetViews>
    <sheetView tabSelected="1" workbookViewId="0">
      <pane xSplit="4" ySplit="1" topLeftCell="E83" activePane="bottomRight" state="frozen"/>
      <selection pane="topRight" activeCell="E1" sqref="E1"/>
      <selection pane="bottomLeft" activeCell="A2" sqref="A2"/>
      <selection pane="bottomRight" activeCell="F89" sqref="F89:K116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</cols>
  <sheetData>
    <row r="1" spans="1:15" x14ac:dyDescent="0.3">
      <c r="A1" s="74" t="s">
        <v>164</v>
      </c>
      <c r="B1" s="74" t="s">
        <v>387</v>
      </c>
      <c r="C1" s="77" t="s">
        <v>388</v>
      </c>
      <c r="D1" s="77" t="s">
        <v>469</v>
      </c>
      <c r="E1" s="77" t="s">
        <v>468</v>
      </c>
      <c r="F1" s="74" t="s">
        <v>389</v>
      </c>
      <c r="G1" s="74" t="s">
        <v>391</v>
      </c>
      <c r="H1" s="74" t="s">
        <v>392</v>
      </c>
      <c r="I1" s="74" t="s">
        <v>390</v>
      </c>
      <c r="J1" s="74" t="s">
        <v>393</v>
      </c>
      <c r="K1" s="74" t="s">
        <v>394</v>
      </c>
      <c r="L1" s="74" t="s">
        <v>395</v>
      </c>
      <c r="M1" t="s">
        <v>502</v>
      </c>
    </row>
    <row r="2" spans="1:15" x14ac:dyDescent="0.3">
      <c r="A2" t="s">
        <v>230</v>
      </c>
      <c r="B2" t="s">
        <v>365</v>
      </c>
      <c r="C2" s="75">
        <v>266.8</v>
      </c>
      <c r="D2" t="s">
        <v>462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M2" t="str">
        <f>_xlfn.CONCAT(A2,B2)</f>
        <v>ACSRWaxwing</v>
      </c>
      <c r="O2">
        <f>K2*(5.28/1)</f>
        <v>0.47678400000000004</v>
      </c>
    </row>
    <row r="3" spans="1:15" x14ac:dyDescent="0.3">
      <c r="A3" t="s">
        <v>230</v>
      </c>
      <c r="B3" t="s">
        <v>366</v>
      </c>
      <c r="C3">
        <v>266.8</v>
      </c>
      <c r="D3" t="s">
        <v>435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M3" t="str">
        <f>_xlfn.CONCAT(A3,B3)</f>
        <v>ACSRPartridge</v>
      </c>
      <c r="O3">
        <f t="shared" ref="O3:O48" si="0">K3*(5.28/1)</f>
        <v>0.46516800000000003</v>
      </c>
    </row>
    <row r="4" spans="1:15" x14ac:dyDescent="0.3">
      <c r="A4" t="s">
        <v>230</v>
      </c>
      <c r="B4" t="s">
        <v>460</v>
      </c>
      <c r="C4">
        <v>336.4</v>
      </c>
      <c r="D4" t="s">
        <v>462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M4" t="str">
        <f>_xlfn.CONCAT(A4,B4)</f>
        <v>ACSRMerlin</v>
      </c>
      <c r="O4">
        <f t="shared" si="0"/>
        <v>0.43612800000000007</v>
      </c>
    </row>
    <row r="5" spans="1:15" x14ac:dyDescent="0.3">
      <c r="A5" t="s">
        <v>230</v>
      </c>
      <c r="B5" t="s">
        <v>459</v>
      </c>
      <c r="C5">
        <v>336.4</v>
      </c>
      <c r="D5" t="s">
        <v>435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M5" t="str">
        <f>_xlfn.CONCAT(A5,B5)</f>
        <v>ACSRLinnet</v>
      </c>
      <c r="O5">
        <f t="shared" si="0"/>
        <v>0.45091200000000004</v>
      </c>
    </row>
    <row r="6" spans="1:15" x14ac:dyDescent="0.3">
      <c r="A6" t="s">
        <v>230</v>
      </c>
      <c r="B6" t="s">
        <v>367</v>
      </c>
      <c r="C6" s="75">
        <v>336.4</v>
      </c>
      <c r="D6" t="s">
        <v>428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M6" t="str">
        <f>_xlfn.CONCAT(A6,B6)</f>
        <v>ACSROriole</v>
      </c>
      <c r="O6">
        <f t="shared" si="0"/>
        <v>0.445104</v>
      </c>
    </row>
    <row r="7" spans="1:15" x14ac:dyDescent="0.3">
      <c r="A7" t="s">
        <v>230</v>
      </c>
      <c r="B7" t="s">
        <v>368</v>
      </c>
      <c r="C7">
        <v>397.5</v>
      </c>
      <c r="D7" t="s">
        <v>462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M7" t="str">
        <f>_xlfn.CONCAT(A7,B7)</f>
        <v>ACSRChickadee</v>
      </c>
      <c r="O7">
        <f t="shared" si="0"/>
        <v>0.45196799999999998</v>
      </c>
    </row>
    <row r="8" spans="1:15" x14ac:dyDescent="0.3">
      <c r="A8" t="s">
        <v>230</v>
      </c>
      <c r="B8" t="s">
        <v>369</v>
      </c>
      <c r="C8">
        <v>397.5</v>
      </c>
      <c r="D8" t="s">
        <v>435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M8" t="str">
        <f>_xlfn.CONCAT(A8,B8)</f>
        <v>ACSRIbis</v>
      </c>
      <c r="O8">
        <f t="shared" si="0"/>
        <v>0.44088000000000005</v>
      </c>
    </row>
    <row r="9" spans="1:15" x14ac:dyDescent="0.3">
      <c r="A9" t="s">
        <v>230</v>
      </c>
      <c r="B9" t="s">
        <v>458</v>
      </c>
      <c r="C9">
        <v>477</v>
      </c>
      <c r="D9" t="s">
        <v>462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M9" t="str">
        <f>_xlfn.CONCAT(A9,B9)</f>
        <v>ACSRPelican</v>
      </c>
      <c r="O9">
        <f t="shared" si="0"/>
        <v>0.44088000000000005</v>
      </c>
    </row>
    <row r="10" spans="1:15" x14ac:dyDescent="0.3">
      <c r="A10" t="s">
        <v>230</v>
      </c>
      <c r="B10" t="s">
        <v>370</v>
      </c>
      <c r="C10">
        <v>477</v>
      </c>
      <c r="D10" t="s">
        <v>463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M10" t="str">
        <f>_xlfn.CONCAT(A10,B10)</f>
        <v>ACSRFlicker</v>
      </c>
      <c r="O10">
        <f t="shared" si="0"/>
        <v>0.43190400000000001</v>
      </c>
    </row>
    <row r="11" spans="1:15" x14ac:dyDescent="0.3">
      <c r="A11" t="s">
        <v>230</v>
      </c>
      <c r="B11" t="s">
        <v>457</v>
      </c>
      <c r="C11">
        <v>477</v>
      </c>
      <c r="D11" t="s">
        <v>435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M11" t="str">
        <f>_xlfn.CONCAT(A11,B11)</f>
        <v>ACSRHawk</v>
      </c>
      <c r="O11">
        <f t="shared" si="0"/>
        <v>0.42979200000000001</v>
      </c>
    </row>
    <row r="12" spans="1:15" x14ac:dyDescent="0.3">
      <c r="A12" t="s">
        <v>230</v>
      </c>
      <c r="B12" t="s">
        <v>371</v>
      </c>
      <c r="C12">
        <v>477</v>
      </c>
      <c r="D12" t="s">
        <v>428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M12" t="str">
        <f>_xlfn.CONCAT(A12,B12)</f>
        <v>ACSRHen</v>
      </c>
      <c r="O12">
        <f t="shared" si="0"/>
        <v>0.42398400000000003</v>
      </c>
    </row>
    <row r="13" spans="1:15" x14ac:dyDescent="0.3">
      <c r="A13" t="s">
        <v>230</v>
      </c>
      <c r="B13" t="s">
        <v>372</v>
      </c>
      <c r="C13">
        <v>556.5</v>
      </c>
      <c r="D13" t="s">
        <v>462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M13" t="str">
        <f>_xlfn.CONCAT(A13,B13)</f>
        <v>ACSROsprey</v>
      </c>
      <c r="O13">
        <f t="shared" si="0"/>
        <v>0.43190400000000001</v>
      </c>
    </row>
    <row r="14" spans="1:15" x14ac:dyDescent="0.3">
      <c r="A14" t="s">
        <v>230</v>
      </c>
      <c r="B14" t="s">
        <v>373</v>
      </c>
      <c r="C14">
        <v>556.5</v>
      </c>
      <c r="D14" t="s">
        <v>463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M14" t="str">
        <f>_xlfn.CONCAT(A14,B14)</f>
        <v>ACSRParakeet</v>
      </c>
      <c r="O14">
        <f t="shared" si="0"/>
        <v>0.42292800000000003</v>
      </c>
    </row>
    <row r="15" spans="1:15" x14ac:dyDescent="0.3">
      <c r="A15" t="s">
        <v>230</v>
      </c>
      <c r="B15" t="s">
        <v>374</v>
      </c>
      <c r="C15">
        <v>556.5</v>
      </c>
      <c r="D15" t="s">
        <v>435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M15" t="str">
        <f>_xlfn.CONCAT(A15,B15)</f>
        <v>ACSRDove</v>
      </c>
      <c r="O15">
        <f t="shared" si="0"/>
        <v>0.41976000000000002</v>
      </c>
    </row>
    <row r="16" spans="1:15" x14ac:dyDescent="0.3">
      <c r="A16" t="s">
        <v>230</v>
      </c>
      <c r="B16" t="s">
        <v>375</v>
      </c>
      <c r="C16">
        <v>636</v>
      </c>
      <c r="D16" t="s">
        <v>463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M16" t="str">
        <f>_xlfn.CONCAT(A16,B16)</f>
        <v>ACSRRook</v>
      </c>
      <c r="O16">
        <f t="shared" si="0"/>
        <v>0.41500800000000004</v>
      </c>
    </row>
    <row r="17" spans="1:19" x14ac:dyDescent="0.3">
      <c r="A17" t="s">
        <v>230</v>
      </c>
      <c r="B17" t="s">
        <v>376</v>
      </c>
      <c r="C17">
        <v>636</v>
      </c>
      <c r="D17" t="s">
        <v>435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M17" t="str">
        <f>_xlfn.CONCAT(A17,B17)</f>
        <v>ACSRGrosbeak</v>
      </c>
      <c r="O17">
        <f t="shared" si="0"/>
        <v>0.41184000000000004</v>
      </c>
    </row>
    <row r="18" spans="1:19" x14ac:dyDescent="0.3">
      <c r="A18" t="s">
        <v>230</v>
      </c>
      <c r="B18" t="s">
        <v>377</v>
      </c>
      <c r="C18">
        <v>795</v>
      </c>
      <c r="D18" t="s">
        <v>435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M18" t="str">
        <f>_xlfn.CONCAT(A18,B18)</f>
        <v>ACSRDrake</v>
      </c>
      <c r="O18">
        <f t="shared" si="0"/>
        <v>0.39916800000000002</v>
      </c>
    </row>
    <row r="19" spans="1:19" x14ac:dyDescent="0.3">
      <c r="A19" t="s">
        <v>230</v>
      </c>
      <c r="B19" t="s">
        <v>378</v>
      </c>
      <c r="C19">
        <v>795</v>
      </c>
      <c r="D19" t="s">
        <v>412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M19" t="str">
        <f>_xlfn.CONCAT(A19,B19)</f>
        <v>ACSRTern</v>
      </c>
      <c r="O19">
        <f t="shared" si="0"/>
        <v>0.406032</v>
      </c>
    </row>
    <row r="20" spans="1:19" x14ac:dyDescent="0.3">
      <c r="A20" t="s">
        <v>230</v>
      </c>
      <c r="B20" t="s">
        <v>379</v>
      </c>
      <c r="C20">
        <v>954</v>
      </c>
      <c r="D20" t="s">
        <v>412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M20" t="str">
        <f>_xlfn.CONCAT(A20,B20)</f>
        <v>ACSRRail</v>
      </c>
      <c r="O20">
        <f t="shared" si="0"/>
        <v>0.39494400000000007</v>
      </c>
    </row>
    <row r="21" spans="1:19" x14ac:dyDescent="0.3">
      <c r="A21" t="s">
        <v>230</v>
      </c>
      <c r="B21" t="s">
        <v>380</v>
      </c>
      <c r="C21">
        <v>954</v>
      </c>
      <c r="D21" t="s">
        <v>421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M21" t="str">
        <f>_xlfn.CONCAT(A21,B21)</f>
        <v>ACSRCardinal</v>
      </c>
      <c r="O21">
        <f>K21*(5.28/1)</f>
        <v>0.38913600000000004</v>
      </c>
    </row>
    <row r="22" spans="1:19" s="81" customFormat="1" x14ac:dyDescent="0.3">
      <c r="A22" s="81" t="s">
        <v>230</v>
      </c>
      <c r="B22" s="81" t="s">
        <v>453</v>
      </c>
      <c r="C22" s="81">
        <v>1033.5</v>
      </c>
      <c r="D22" s="81" t="s">
        <v>412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M22" t="str">
        <f>_xlfn.CONCAT(A22,B22)</f>
        <v>ACSROrtolan</v>
      </c>
      <c r="O22" s="81">
        <f>K22*(5.28/1)</f>
        <v>0.39</v>
      </c>
      <c r="Q22" s="81" t="s">
        <v>464</v>
      </c>
      <c r="S22" s="78" t="s">
        <v>493</v>
      </c>
    </row>
    <row r="23" spans="1:19" s="83" customFormat="1" x14ac:dyDescent="0.3">
      <c r="A23" s="83" t="s">
        <v>230</v>
      </c>
      <c r="B23" s="83" t="s">
        <v>381</v>
      </c>
      <c r="C23" s="83">
        <v>1033.5</v>
      </c>
      <c r="D23" s="83" t="s">
        <v>421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M23" t="str">
        <f>_xlfn.CONCAT(A23,B23)</f>
        <v>ACSRCurlew</v>
      </c>
      <c r="O23" s="83">
        <f t="shared" si="0"/>
        <v>0.38491200000000003</v>
      </c>
      <c r="Q23" s="83" t="s">
        <v>465</v>
      </c>
    </row>
    <row r="24" spans="1:19" x14ac:dyDescent="0.3">
      <c r="A24" t="s">
        <v>230</v>
      </c>
      <c r="B24" t="s">
        <v>382</v>
      </c>
      <c r="C24">
        <v>1113</v>
      </c>
      <c r="D24" t="s">
        <v>412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M24" t="str">
        <f>_xlfn.CONCAT(A24,B24)</f>
        <v>ACSRBluejay</v>
      </c>
      <c r="O24">
        <f t="shared" si="0"/>
        <v>0.38596800000000003</v>
      </c>
    </row>
    <row r="25" spans="1:19" s="81" customFormat="1" x14ac:dyDescent="0.3">
      <c r="A25" s="81" t="s">
        <v>230</v>
      </c>
      <c r="B25" s="81" t="s">
        <v>455</v>
      </c>
      <c r="C25" s="81">
        <v>1113</v>
      </c>
      <c r="D25" s="81" t="s">
        <v>416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 t="str">
        <f>_xlfn.CONCAT(A25,B25)</f>
        <v>ACSRFinch</v>
      </c>
      <c r="O25" s="81">
        <f>K25*(5.28/1)</f>
        <v>0.38000000000000006</v>
      </c>
      <c r="Q25" s="81" t="s">
        <v>464</v>
      </c>
      <c r="S25" s="78" t="s">
        <v>493</v>
      </c>
    </row>
    <row r="26" spans="1:19" x14ac:dyDescent="0.3">
      <c r="A26" t="s">
        <v>230</v>
      </c>
      <c r="B26" t="s">
        <v>383</v>
      </c>
      <c r="C26">
        <v>1272</v>
      </c>
      <c r="D26" t="s">
        <v>412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M26" t="str">
        <f>_xlfn.CONCAT(A26,B26)</f>
        <v>ACSRBittern</v>
      </c>
      <c r="O26">
        <f t="shared" si="0"/>
        <v>0.378048</v>
      </c>
    </row>
    <row r="27" spans="1:19" s="81" customFormat="1" x14ac:dyDescent="0.3">
      <c r="A27" s="81" t="s">
        <v>230</v>
      </c>
      <c r="B27" s="81" t="s">
        <v>466</v>
      </c>
      <c r="C27" s="81">
        <v>1272</v>
      </c>
      <c r="D27" s="81" t="s">
        <v>416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M27" t="str">
        <f>_xlfn.CONCAT(A27,B27)</f>
        <v>ACSRPheasant</v>
      </c>
      <c r="O27">
        <f t="shared" si="0"/>
        <v>0.372</v>
      </c>
      <c r="Q27" s="81" t="s">
        <v>464</v>
      </c>
      <c r="S27" s="78" t="s">
        <v>493</v>
      </c>
    </row>
    <row r="28" spans="1:19" s="81" customFormat="1" x14ac:dyDescent="0.3">
      <c r="A28" s="81" t="s">
        <v>230</v>
      </c>
      <c r="B28" s="81" t="s">
        <v>445</v>
      </c>
      <c r="C28" s="81">
        <v>1431</v>
      </c>
      <c r="D28" s="81" t="s">
        <v>412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M28" t="str">
        <f>_xlfn.CONCAT(A28,B28)</f>
        <v>ACSRBobolink</v>
      </c>
      <c r="O28">
        <f t="shared" si="0"/>
        <v>0.37100000000000005</v>
      </c>
      <c r="Q28" s="81" t="s">
        <v>464</v>
      </c>
      <c r="S28" s="78" t="s">
        <v>493</v>
      </c>
    </row>
    <row r="29" spans="1:19" s="81" customFormat="1" x14ac:dyDescent="0.3">
      <c r="A29" s="81" t="s">
        <v>230</v>
      </c>
      <c r="B29" s="81" t="s">
        <v>467</v>
      </c>
      <c r="C29" s="81">
        <v>1431</v>
      </c>
      <c r="D29" s="81" t="s">
        <v>416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M29" t="str">
        <f>_xlfn.CONCAT(A29,B29)</f>
        <v>ACSRPlover</v>
      </c>
      <c r="O29">
        <f t="shared" si="0"/>
        <v>0.36499999999999999</v>
      </c>
      <c r="Q29" s="81" t="s">
        <v>464</v>
      </c>
      <c r="S29" s="78" t="s">
        <v>493</v>
      </c>
    </row>
    <row r="30" spans="1:19" x14ac:dyDescent="0.3">
      <c r="A30" t="s">
        <v>230</v>
      </c>
      <c r="B30" t="s">
        <v>384</v>
      </c>
      <c r="C30">
        <v>1590</v>
      </c>
      <c r="D30" s="79" t="s">
        <v>412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M30" t="str">
        <f>_xlfn.CONCAT(A30,B30)</f>
        <v>ACSRLapwing</v>
      </c>
      <c r="O30">
        <f t="shared" si="0"/>
        <v>0.36379200000000006</v>
      </c>
    </row>
    <row r="31" spans="1:19" x14ac:dyDescent="0.3">
      <c r="A31" t="s">
        <v>230</v>
      </c>
      <c r="B31" t="s">
        <v>385</v>
      </c>
      <c r="C31">
        <v>1590</v>
      </c>
      <c r="D31" s="79" t="s">
        <v>416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M31" t="str">
        <f>_xlfn.CONCAT(A31,B31)</f>
        <v>ACSRFalcon</v>
      </c>
      <c r="O31">
        <f t="shared" si="0"/>
        <v>0.35798400000000002</v>
      </c>
    </row>
    <row r="32" spans="1:19" x14ac:dyDescent="0.3">
      <c r="A32" t="s">
        <v>230</v>
      </c>
      <c r="B32" t="s">
        <v>386</v>
      </c>
      <c r="C32">
        <v>2156</v>
      </c>
      <c r="D32" s="79" t="s">
        <v>427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M32" t="str">
        <f>_xlfn.CONCAT(A32,B32)</f>
        <v>ACSRBluebird</v>
      </c>
      <c r="O32">
        <f t="shared" si="0"/>
        <v>0.34425600000000001</v>
      </c>
    </row>
    <row r="33" spans="1:16" x14ac:dyDescent="0.3">
      <c r="A33" t="s">
        <v>303</v>
      </c>
      <c r="B33" t="s">
        <v>396</v>
      </c>
      <c r="C33">
        <v>266.8</v>
      </c>
      <c r="D33" s="79" t="s">
        <v>490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t="str">
        <f>_xlfn.CONCAT(A33,B33)</f>
        <v>AACLaurel</v>
      </c>
      <c r="O33">
        <f t="shared" si="0"/>
        <v>0.342144</v>
      </c>
    </row>
    <row r="34" spans="1:16" x14ac:dyDescent="0.3">
      <c r="A34" t="s">
        <v>303</v>
      </c>
      <c r="B34" t="s">
        <v>397</v>
      </c>
      <c r="C34">
        <v>336.4</v>
      </c>
      <c r="D34" s="79" t="s">
        <v>490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t="str">
        <f>_xlfn.CONCAT(A34,B34)</f>
        <v>AACTulip</v>
      </c>
      <c r="O34">
        <f t="shared" si="0"/>
        <v>0.27086399999999999</v>
      </c>
    </row>
    <row r="35" spans="1:16" x14ac:dyDescent="0.3">
      <c r="A35" t="s">
        <v>303</v>
      </c>
      <c r="B35" t="s">
        <v>398</v>
      </c>
      <c r="C35">
        <v>477</v>
      </c>
      <c r="D35" s="79" t="s">
        <v>490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t="str">
        <f>_xlfn.CONCAT(A35,B35)</f>
        <v>AACCosmos</v>
      </c>
      <c r="O35">
        <f t="shared" si="0"/>
        <v>0.191664</v>
      </c>
    </row>
    <row r="36" spans="1:16" x14ac:dyDescent="0.3">
      <c r="A36" t="s">
        <v>303</v>
      </c>
      <c r="B36" t="s">
        <v>399</v>
      </c>
      <c r="C36">
        <v>477</v>
      </c>
      <c r="D36" s="79" t="s">
        <v>489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t="str">
        <f>_xlfn.CONCAT(A36,B36)</f>
        <v>AACSyringa</v>
      </c>
      <c r="O36">
        <f t="shared" si="0"/>
        <v>0.191664</v>
      </c>
    </row>
    <row r="37" spans="1:16" x14ac:dyDescent="0.3">
      <c r="A37" t="s">
        <v>303</v>
      </c>
      <c r="B37" t="s">
        <v>400</v>
      </c>
      <c r="C37">
        <v>500</v>
      </c>
      <c r="D37" s="79" t="s">
        <v>490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t="str">
        <f>_xlfn.CONCAT(A37,B37)</f>
        <v>AACZinnia</v>
      </c>
      <c r="O37">
        <f t="shared" si="0"/>
        <v>0.18268799999999999</v>
      </c>
    </row>
    <row r="38" spans="1:16" x14ac:dyDescent="0.3">
      <c r="A38" t="s">
        <v>303</v>
      </c>
      <c r="B38" t="s">
        <v>401</v>
      </c>
      <c r="C38">
        <v>556.5</v>
      </c>
      <c r="D38" s="79" t="s">
        <v>490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t="str">
        <f>_xlfn.CONCAT(A38,B38)</f>
        <v>AACDahlia</v>
      </c>
      <c r="O38">
        <f t="shared" si="0"/>
        <v>0.16420799999999999</v>
      </c>
    </row>
    <row r="39" spans="1:16" x14ac:dyDescent="0.3">
      <c r="A39" t="s">
        <v>303</v>
      </c>
      <c r="B39" t="s">
        <v>402</v>
      </c>
      <c r="C39">
        <v>636</v>
      </c>
      <c r="D39" s="79" t="s">
        <v>489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t="str">
        <f>_xlfn.CONCAT(A39,B39)</f>
        <v>AACOrchid</v>
      </c>
      <c r="O39">
        <f t="shared" si="0"/>
        <v>0.14361599999999999</v>
      </c>
    </row>
    <row r="40" spans="1:16" x14ac:dyDescent="0.3">
      <c r="A40" t="s">
        <v>303</v>
      </c>
      <c r="B40" t="s">
        <v>403</v>
      </c>
      <c r="C40">
        <v>715</v>
      </c>
      <c r="D40" s="79" t="s">
        <v>489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t="str">
        <f>_xlfn.CONCAT(A40,B40)</f>
        <v>AACViolet</v>
      </c>
      <c r="O40">
        <f t="shared" si="0"/>
        <v>0.127248</v>
      </c>
    </row>
    <row r="41" spans="1:16" x14ac:dyDescent="0.3">
      <c r="A41" t="s">
        <v>303</v>
      </c>
      <c r="B41" t="s">
        <v>461</v>
      </c>
      <c r="C41">
        <v>795</v>
      </c>
      <c r="D41" s="79" t="s">
        <v>489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t="str">
        <f>_xlfn.CONCAT(A41,B41)</f>
        <v>AACArbutus</v>
      </c>
      <c r="O41">
        <f t="shared" si="0"/>
        <v>0.11457600000000001</v>
      </c>
    </row>
    <row r="42" spans="1:16" x14ac:dyDescent="0.3">
      <c r="A42" t="s">
        <v>303</v>
      </c>
      <c r="B42" t="s">
        <v>404</v>
      </c>
      <c r="C42">
        <v>954</v>
      </c>
      <c r="D42" s="79" t="s">
        <v>489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t="str">
        <f>_xlfn.CONCAT(A42,B42)</f>
        <v>AACMagnolia</v>
      </c>
      <c r="O42">
        <f t="shared" si="0"/>
        <v>9.5568000000000014E-2</v>
      </c>
    </row>
    <row r="43" spans="1:16" x14ac:dyDescent="0.3">
      <c r="A43" t="s">
        <v>303</v>
      </c>
      <c r="B43" t="s">
        <v>405</v>
      </c>
      <c r="C43">
        <v>1033.5</v>
      </c>
      <c r="D43" s="79" t="s">
        <v>489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t="str">
        <f>_xlfn.CONCAT(A43,B43)</f>
        <v>AACBluebell</v>
      </c>
      <c r="O43">
        <f t="shared" si="0"/>
        <v>8.8176000000000004E-2</v>
      </c>
    </row>
    <row r="44" spans="1:16" x14ac:dyDescent="0.3">
      <c r="A44" t="s">
        <v>303</v>
      </c>
      <c r="B44" s="81" t="s">
        <v>454</v>
      </c>
      <c r="C44" s="81">
        <v>1113</v>
      </c>
      <c r="D44" s="81" t="s">
        <v>418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t="str">
        <f>_xlfn.CONCAT(A44,B44)</f>
        <v>AACMarigold</v>
      </c>
      <c r="O44">
        <f t="shared" si="0"/>
        <v>0.39283199999999996</v>
      </c>
      <c r="P44" s="93">
        <v>3.9100000000000003E-2</v>
      </c>
    </row>
    <row r="45" spans="1:16" x14ac:dyDescent="0.3">
      <c r="A45" t="s">
        <v>303</v>
      </c>
      <c r="B45" t="s">
        <v>406</v>
      </c>
      <c r="C45">
        <v>1351.5</v>
      </c>
      <c r="D45" s="79" t="s">
        <v>418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t="str">
        <f>_xlfn.CONCAT(A45,B45)</f>
        <v>AACColumbine</v>
      </c>
      <c r="O45">
        <f t="shared" si="0"/>
        <v>6.7584000000000005E-2</v>
      </c>
    </row>
    <row r="46" spans="1:16" x14ac:dyDescent="0.3">
      <c r="A46" t="s">
        <v>303</v>
      </c>
      <c r="B46" t="s">
        <v>407</v>
      </c>
      <c r="C46">
        <v>1590</v>
      </c>
      <c r="D46" s="79" t="s">
        <v>418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t="str">
        <f>_xlfn.CONCAT(A46,B46)</f>
        <v>AACCoreopsis</v>
      </c>
      <c r="O46">
        <f t="shared" si="0"/>
        <v>6.7584000000000005E-2</v>
      </c>
    </row>
    <row r="47" spans="1:16" x14ac:dyDescent="0.3">
      <c r="A47" t="s">
        <v>303</v>
      </c>
      <c r="B47" t="s">
        <v>408</v>
      </c>
      <c r="C47">
        <v>2000</v>
      </c>
      <c r="D47" s="79" t="s">
        <v>492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t="str">
        <f>_xlfn.CONCAT(A47,B47)</f>
        <v>AACCowslip</v>
      </c>
      <c r="O47">
        <f t="shared" si="0"/>
        <v>4.5671999999999997E-2</v>
      </c>
    </row>
    <row r="48" spans="1:16" x14ac:dyDescent="0.3">
      <c r="A48" t="s">
        <v>303</v>
      </c>
      <c r="B48" t="s">
        <v>409</v>
      </c>
      <c r="C48">
        <v>2500</v>
      </c>
      <c r="D48" s="79" t="s">
        <v>492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t="str">
        <f>_xlfn.CONCAT(A48,B48)</f>
        <v>AACLupine</v>
      </c>
      <c r="O48">
        <f t="shared" si="0"/>
        <v>3.6907200000000001E-2</v>
      </c>
    </row>
    <row r="49" spans="1:18" x14ac:dyDescent="0.3">
      <c r="A49" t="s">
        <v>362</v>
      </c>
      <c r="B49" s="75">
        <v>1439.2</v>
      </c>
      <c r="C49" s="75">
        <v>1439.2</v>
      </c>
      <c r="D49" s="75" t="s">
        <v>418</v>
      </c>
      <c r="E49" s="85"/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t="str">
        <f>_xlfn.CONCAT(A49,B49)</f>
        <v>AAAC1439.2</v>
      </c>
      <c r="R49" s="91" t="s">
        <v>519</v>
      </c>
    </row>
    <row r="50" spans="1:18" x14ac:dyDescent="0.3">
      <c r="A50" t="s">
        <v>362</v>
      </c>
      <c r="B50" s="75">
        <v>1348.8</v>
      </c>
      <c r="C50" s="75">
        <v>1348.8</v>
      </c>
      <c r="D50" s="75" t="s">
        <v>418</v>
      </c>
      <c r="E50" s="85"/>
      <c r="F50" s="84">
        <v>1.494E-2</v>
      </c>
      <c r="G50" s="89">
        <f t="shared" ref="G50:G60" si="1">F50*(1/0.983)*1.03</f>
        <v>1.5654323499491356E-2</v>
      </c>
      <c r="H50" s="89">
        <f t="shared" ref="H50:H60" si="2">F50*(1/0.906)*1.03</f>
        <v>1.6984768211920527E-2</v>
      </c>
      <c r="I50" s="89">
        <f t="shared" ref="I50:I60" si="3">F50*(1/0.84)*1.03</f>
        <v>1.8319285714285715E-2</v>
      </c>
      <c r="J50" s="92">
        <v>0</v>
      </c>
      <c r="K50" s="92">
        <v>0</v>
      </c>
      <c r="L50" s="90">
        <v>865</v>
      </c>
      <c r="M50" t="str">
        <f>_xlfn.CONCAT(A50,B50)</f>
        <v>AAAC1348.8</v>
      </c>
    </row>
    <row r="51" spans="1:18" x14ac:dyDescent="0.3">
      <c r="A51" t="s">
        <v>362</v>
      </c>
      <c r="B51" s="75">
        <v>1259.5999999999999</v>
      </c>
      <c r="C51" s="75">
        <v>1259.5999999999999</v>
      </c>
      <c r="D51" s="75" t="s">
        <v>418</v>
      </c>
      <c r="E51" s="85"/>
      <c r="F51" s="84">
        <v>1.6E-2</v>
      </c>
      <c r="G51" s="89">
        <f t="shared" si="1"/>
        <v>1.6765005086469994E-2</v>
      </c>
      <c r="H51" s="89">
        <f t="shared" si="2"/>
        <v>1.8189845474613685E-2</v>
      </c>
      <c r="I51" s="89">
        <f t="shared" si="3"/>
        <v>1.9619047619047623E-2</v>
      </c>
      <c r="J51" s="92">
        <v>0</v>
      </c>
      <c r="K51" s="92">
        <v>0</v>
      </c>
      <c r="L51" s="90">
        <v>831</v>
      </c>
      <c r="M51" t="str">
        <f>_xlfn.CONCAT(A51,B51)</f>
        <v>AAAC1259.6</v>
      </c>
    </row>
    <row r="52" spans="1:18" x14ac:dyDescent="0.3">
      <c r="A52" t="s">
        <v>362</v>
      </c>
      <c r="B52" s="75">
        <v>1165.0999999999999</v>
      </c>
      <c r="C52" s="75">
        <v>1165.0999999999999</v>
      </c>
      <c r="D52" s="75" t="s">
        <v>418</v>
      </c>
      <c r="E52" s="85"/>
      <c r="F52" s="84">
        <v>1.7299999999999999E-2</v>
      </c>
      <c r="G52" s="89">
        <f t="shared" si="1"/>
        <v>1.8127161749745678E-2</v>
      </c>
      <c r="H52" s="89">
        <f t="shared" si="2"/>
        <v>1.9667770419426047E-2</v>
      </c>
      <c r="I52" s="89">
        <f t="shared" si="3"/>
        <v>2.1213095238095236E-2</v>
      </c>
      <c r="J52" s="92">
        <v>0</v>
      </c>
      <c r="K52" s="92">
        <v>0</v>
      </c>
      <c r="L52" s="90">
        <v>794</v>
      </c>
      <c r="M52" t="str">
        <f>_xlfn.CONCAT(A52,B52)</f>
        <v>AAAC1165.1</v>
      </c>
    </row>
    <row r="53" spans="1:18" x14ac:dyDescent="0.3">
      <c r="A53" t="s">
        <v>362</v>
      </c>
      <c r="B53" s="75">
        <v>1077.4000000000001</v>
      </c>
      <c r="C53" s="75">
        <v>1077.4000000000001</v>
      </c>
      <c r="D53" s="75" t="s">
        <v>418</v>
      </c>
      <c r="E53" s="85"/>
      <c r="F53" s="84">
        <v>1.8700000000000001E-2</v>
      </c>
      <c r="G53" s="89">
        <f t="shared" si="1"/>
        <v>1.9594099694811802E-2</v>
      </c>
      <c r="H53" s="89">
        <f t="shared" si="2"/>
        <v>2.1259381898454749E-2</v>
      </c>
      <c r="I53" s="89">
        <f t="shared" si="3"/>
        <v>2.2929761904761908E-2</v>
      </c>
      <c r="J53" s="92">
        <v>0</v>
      </c>
      <c r="K53" s="92">
        <v>0</v>
      </c>
      <c r="L53" s="90">
        <v>760</v>
      </c>
      <c r="M53" t="str">
        <f>_xlfn.CONCAT(A53,B53)</f>
        <v>AAAC1077.4</v>
      </c>
    </row>
    <row r="54" spans="1:18" x14ac:dyDescent="0.3">
      <c r="A54" t="s">
        <v>362</v>
      </c>
      <c r="B54" t="s">
        <v>482</v>
      </c>
      <c r="C54" s="75">
        <v>927.2</v>
      </c>
      <c r="D54" s="75" t="s">
        <v>489</v>
      </c>
      <c r="E54" s="85">
        <v>1.1080000000000001</v>
      </c>
      <c r="F54" s="84">
        <v>2.1729999999999999E-2</v>
      </c>
      <c r="G54" s="89">
        <f t="shared" si="1"/>
        <v>2.2768972533062055E-2</v>
      </c>
      <c r="H54" s="89">
        <f t="shared" si="2"/>
        <v>2.4704083885209709E-2</v>
      </c>
      <c r="I54" s="89">
        <f t="shared" si="3"/>
        <v>2.6645119047619046E-2</v>
      </c>
      <c r="J54" s="87">
        <v>0.67800000000000005</v>
      </c>
      <c r="K54" s="87">
        <v>0.107</v>
      </c>
      <c r="L54" s="90">
        <v>694</v>
      </c>
      <c r="M54" t="str">
        <f>_xlfn.CONCAT(A54,B54)</f>
        <v>AAACGreeley</v>
      </c>
      <c r="R54" s="81" t="s">
        <v>501</v>
      </c>
    </row>
    <row r="55" spans="1:18" x14ac:dyDescent="0.3">
      <c r="A55" t="s">
        <v>362</v>
      </c>
      <c r="B55" t="s">
        <v>483</v>
      </c>
      <c r="C55" s="75">
        <v>740.8</v>
      </c>
      <c r="D55" s="75" t="s">
        <v>489</v>
      </c>
      <c r="E55" s="85">
        <v>0.99099999999999999</v>
      </c>
      <c r="F55" s="84">
        <v>2.7199999999999998E-2</v>
      </c>
      <c r="G55" s="89">
        <f t="shared" si="1"/>
        <v>2.8500508646998983E-2</v>
      </c>
      <c r="H55" s="89">
        <f t="shared" si="2"/>
        <v>3.0922737306843261E-2</v>
      </c>
      <c r="I55" s="89">
        <f t="shared" si="3"/>
        <v>3.3352380952380953E-2</v>
      </c>
      <c r="J55" s="87">
        <v>0.71499999999999997</v>
      </c>
      <c r="K55" s="87">
        <v>0.112</v>
      </c>
      <c r="L55" s="90">
        <v>607</v>
      </c>
      <c r="M55" t="str">
        <f>_xlfn.CONCAT(A55,B55)</f>
        <v>AAACFlint</v>
      </c>
      <c r="R55" s="78" t="s">
        <v>491</v>
      </c>
    </row>
    <row r="56" spans="1:18" x14ac:dyDescent="0.3">
      <c r="A56" t="s">
        <v>362</v>
      </c>
      <c r="B56" t="s">
        <v>484</v>
      </c>
      <c r="C56" s="75">
        <v>652.4</v>
      </c>
      <c r="D56" s="75" t="s">
        <v>490</v>
      </c>
      <c r="E56" s="85">
        <v>0.92700000000000005</v>
      </c>
      <c r="F56" s="84">
        <v>0.30890000000000001</v>
      </c>
      <c r="G56" s="89">
        <f t="shared" si="1"/>
        <v>0.32366937945066127</v>
      </c>
      <c r="H56" s="89">
        <f t="shared" si="2"/>
        <v>0.35117770419426042</v>
      </c>
      <c r="I56" s="89">
        <f t="shared" si="3"/>
        <v>0.37877023809523813</v>
      </c>
      <c r="J56" s="87">
        <v>0.751</v>
      </c>
      <c r="K56" s="87">
        <v>0.11799999999999999</v>
      </c>
      <c r="L56" s="90">
        <v>564</v>
      </c>
      <c r="M56" t="str">
        <f>_xlfn.CONCAT(A56,B56)</f>
        <v>AAACElgin</v>
      </c>
    </row>
    <row r="57" spans="1:18" x14ac:dyDescent="0.3">
      <c r="A57" t="s">
        <v>362</v>
      </c>
      <c r="B57" t="s">
        <v>485</v>
      </c>
      <c r="C57" s="75">
        <v>559.5</v>
      </c>
      <c r="D57" s="75" t="s">
        <v>490</v>
      </c>
      <c r="E57" s="85">
        <v>0.85799999999999998</v>
      </c>
      <c r="F57" s="84">
        <v>3.6020000000000003E-2</v>
      </c>
      <c r="G57" s="89">
        <f t="shared" si="1"/>
        <v>3.774221770091557E-2</v>
      </c>
      <c r="H57" s="89">
        <f t="shared" si="2"/>
        <v>4.094988962472406E-2</v>
      </c>
      <c r="I57" s="89">
        <f t="shared" si="3"/>
        <v>4.4167380952380958E-2</v>
      </c>
      <c r="J57" s="87">
        <v>0.52200000000000002</v>
      </c>
      <c r="K57" s="87">
        <v>8.2900000000000001E-2</v>
      </c>
      <c r="L57" s="90">
        <v>514</v>
      </c>
      <c r="M57" t="str">
        <f>_xlfn.CONCAT(A57,B57)</f>
        <v>AAACDarien</v>
      </c>
    </row>
    <row r="58" spans="1:18" x14ac:dyDescent="0.3">
      <c r="A58" t="s">
        <v>362</v>
      </c>
      <c r="B58" t="s">
        <v>486</v>
      </c>
      <c r="C58" s="75">
        <v>465.4</v>
      </c>
      <c r="D58" s="75" t="s">
        <v>490</v>
      </c>
      <c r="E58" s="85">
        <v>0.78300000000000003</v>
      </c>
      <c r="F58" s="84">
        <v>4.3299999999999998E-2</v>
      </c>
      <c r="G58" s="89">
        <f t="shared" si="1"/>
        <v>4.537029501525941E-2</v>
      </c>
      <c r="H58" s="89">
        <f t="shared" si="2"/>
        <v>4.9226269315673282E-2</v>
      </c>
      <c r="I58" s="89">
        <f t="shared" si="3"/>
        <v>5.3094047619047617E-2</v>
      </c>
      <c r="J58" s="87">
        <v>0.53600000000000003</v>
      </c>
      <c r="K58" s="87">
        <v>8.5099999999999995E-2</v>
      </c>
      <c r="L58" s="90">
        <v>461</v>
      </c>
      <c r="M58" t="str">
        <f>_xlfn.CONCAT(A58,B58)</f>
        <v>AAACCairo</v>
      </c>
    </row>
    <row r="59" spans="1:18" x14ac:dyDescent="0.3">
      <c r="A59" t="s">
        <v>362</v>
      </c>
      <c r="B59" t="s">
        <v>487</v>
      </c>
      <c r="C59" s="75">
        <v>394.5</v>
      </c>
      <c r="D59" s="75" t="s">
        <v>490</v>
      </c>
      <c r="E59" s="85">
        <v>0.72099999999999997</v>
      </c>
      <c r="F59" s="84">
        <v>5.1069999999999997E-2</v>
      </c>
      <c r="G59" s="89">
        <f t="shared" si="1"/>
        <v>5.35118006103764E-2</v>
      </c>
      <c r="H59" s="89">
        <f t="shared" si="2"/>
        <v>5.8059713024282554E-2</v>
      </c>
      <c r="I59" s="89">
        <f t="shared" si="3"/>
        <v>6.2621547619047618E-2</v>
      </c>
      <c r="J59" s="87">
        <v>0.54900000000000004</v>
      </c>
      <c r="K59" s="87">
        <v>8.6999999999999994E-2</v>
      </c>
      <c r="L59" s="90">
        <v>417</v>
      </c>
      <c r="M59" t="str">
        <f>_xlfn.CONCAT(A59,B59)</f>
        <v>AAACCanton</v>
      </c>
    </row>
    <row r="60" spans="1:18" x14ac:dyDescent="0.3">
      <c r="A60" t="s">
        <v>362</v>
      </c>
      <c r="B60" t="s">
        <v>488</v>
      </c>
      <c r="C60" s="75">
        <v>312.8</v>
      </c>
      <c r="D60" s="75" t="s">
        <v>490</v>
      </c>
      <c r="E60" s="85">
        <v>0.64200000000000002</v>
      </c>
      <c r="F60" s="84">
        <v>6.4430000000000001E-2</v>
      </c>
      <c r="G60" s="89">
        <f t="shared" si="1"/>
        <v>6.7510579857578856E-2</v>
      </c>
      <c r="H60" s="89">
        <f t="shared" si="2"/>
        <v>7.3248233995584972E-2</v>
      </c>
      <c r="I60" s="89">
        <f t="shared" si="3"/>
        <v>7.9003452380952383E-2</v>
      </c>
      <c r="J60" s="87">
        <v>0.56699999999999995</v>
      </c>
      <c r="K60" s="87">
        <v>8.9599999999999999E-2</v>
      </c>
      <c r="L60" s="90">
        <v>362</v>
      </c>
      <c r="M60" t="str">
        <f>_xlfn.CONCAT(A60,B60)</f>
        <v>AAACButte</v>
      </c>
    </row>
    <row r="61" spans="1:18" x14ac:dyDescent="0.3">
      <c r="A61" t="s">
        <v>261</v>
      </c>
      <c r="B61" t="s">
        <v>458</v>
      </c>
      <c r="C61">
        <v>503.6</v>
      </c>
      <c r="D61" t="s">
        <v>495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M61" t="str">
        <f>_xlfn.CONCAT(A61,B61)</f>
        <v>ACARPelican</v>
      </c>
      <c r="O61">
        <v>2.5700000000000001E-2</v>
      </c>
      <c r="R61" s="78" t="s">
        <v>503</v>
      </c>
    </row>
    <row r="62" spans="1:18" x14ac:dyDescent="0.3">
      <c r="A62" t="s">
        <v>261</v>
      </c>
      <c r="B62" t="s">
        <v>372</v>
      </c>
      <c r="C62">
        <v>587.20000000000005</v>
      </c>
      <c r="D62" t="s">
        <v>495</v>
      </c>
      <c r="E62">
        <v>0.879</v>
      </c>
      <c r="F62">
        <v>3.0300000000000001E-2</v>
      </c>
      <c r="G62">
        <v>3.1199999999999999E-2</v>
      </c>
      <c r="H62" s="89">
        <f t="shared" ref="H62:H88" si="4">(G62+I62)/2</f>
        <v>3.415E-2</v>
      </c>
      <c r="I62">
        <v>3.7100000000000001E-2</v>
      </c>
      <c r="J62">
        <v>0.51800000000000002</v>
      </c>
      <c r="K62">
        <v>8.2400000000000001E-2</v>
      </c>
      <c r="M62" t="str">
        <f>_xlfn.CONCAT(A62,B62)</f>
        <v>ACAROsprey</v>
      </c>
      <c r="O62">
        <v>2.7699999999999999E-2</v>
      </c>
    </row>
    <row r="63" spans="1:18" x14ac:dyDescent="0.3">
      <c r="A63" t="s">
        <v>261</v>
      </c>
      <c r="B63" t="s">
        <v>374</v>
      </c>
      <c r="C63">
        <v>649.5</v>
      </c>
      <c r="D63" t="s">
        <v>496</v>
      </c>
      <c r="E63">
        <v>0.92700000000000005</v>
      </c>
      <c r="F63">
        <v>2.87E-2</v>
      </c>
      <c r="G63">
        <v>2.9499999999999998E-2</v>
      </c>
      <c r="H63" s="89">
        <f t="shared" si="4"/>
        <v>3.2199999999999999E-2</v>
      </c>
      <c r="I63">
        <v>3.49E-2</v>
      </c>
      <c r="J63">
        <v>0.50900000000000001</v>
      </c>
      <c r="K63">
        <v>8.1199999999999994E-2</v>
      </c>
      <c r="M63" t="str">
        <f>_xlfn.CONCAT(A63,B63)</f>
        <v>ACARDove</v>
      </c>
      <c r="O63">
        <v>2.92E-2</v>
      </c>
    </row>
    <row r="64" spans="1:18" x14ac:dyDescent="0.3">
      <c r="A64" t="s">
        <v>261</v>
      </c>
      <c r="B64" t="s">
        <v>374</v>
      </c>
      <c r="C64">
        <v>653.1</v>
      </c>
      <c r="D64" t="s">
        <v>497</v>
      </c>
      <c r="E64">
        <v>0.92700000000000005</v>
      </c>
      <c r="F64">
        <v>2.7900000000000001E-2</v>
      </c>
      <c r="G64">
        <v>2.8799999999999999E-2</v>
      </c>
      <c r="H64" s="89">
        <f t="shared" si="4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t="str">
        <f>_xlfn.CONCAT(A64,B64)</f>
        <v>ACARDove</v>
      </c>
      <c r="O64">
        <v>2.93E-2</v>
      </c>
    </row>
    <row r="65" spans="1:18" x14ac:dyDescent="0.3">
      <c r="A65" t="s">
        <v>261</v>
      </c>
      <c r="B65" t="s">
        <v>376</v>
      </c>
      <c r="C65">
        <v>739.8</v>
      </c>
      <c r="D65" t="s">
        <v>496</v>
      </c>
      <c r="E65">
        <v>0.99</v>
      </c>
      <c r="F65">
        <v>2.52E-2</v>
      </c>
      <c r="G65">
        <v>2.5899999999999999E-2</v>
      </c>
      <c r="H65" s="89">
        <f t="shared" si="4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t="str">
        <f>_xlfn.CONCAT(A65,B65)</f>
        <v>ACARGrosbeak</v>
      </c>
      <c r="O65">
        <v>3.1699999999999999E-2</v>
      </c>
    </row>
    <row r="66" spans="1:18" x14ac:dyDescent="0.3">
      <c r="A66" t="s">
        <v>261</v>
      </c>
      <c r="B66" t="s">
        <v>378</v>
      </c>
      <c r="C66">
        <v>853.7</v>
      </c>
      <c r="D66" t="s">
        <v>428</v>
      </c>
      <c r="E66">
        <v>1.0629999999999999</v>
      </c>
      <c r="F66">
        <v>2.0799999999999999E-2</v>
      </c>
      <c r="G66">
        <v>2.1600000000000001E-2</v>
      </c>
      <c r="H66" s="89">
        <f t="shared" si="4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t="str">
        <f>_xlfn.CONCAT(A66,B66)</f>
        <v>ACARTern</v>
      </c>
      <c r="O66">
        <v>3.4000000000000002E-2</v>
      </c>
    </row>
    <row r="67" spans="1:18" x14ac:dyDescent="0.3">
      <c r="A67" t="s">
        <v>261</v>
      </c>
      <c r="B67" t="s">
        <v>378</v>
      </c>
      <c r="C67">
        <v>853.7</v>
      </c>
      <c r="D67" t="s">
        <v>498</v>
      </c>
      <c r="E67">
        <v>1.0629999999999999</v>
      </c>
      <c r="F67">
        <v>2.1299999999999999E-2</v>
      </c>
      <c r="G67">
        <v>2.2200000000000001E-2</v>
      </c>
      <c r="H67" s="89">
        <f t="shared" si="4"/>
        <v>2.4199999999999999E-2</v>
      </c>
      <c r="I67">
        <v>2.6200000000000001E-2</v>
      </c>
      <c r="J67">
        <v>0.48799999999999999</v>
      </c>
      <c r="K67">
        <v>7.7700000000000005E-2</v>
      </c>
      <c r="M67" t="str">
        <f>_xlfn.CONCAT(A67,B67)</f>
        <v>ACARTern</v>
      </c>
      <c r="O67">
        <v>3.4000000000000002E-2</v>
      </c>
    </row>
    <row r="68" spans="1:18" x14ac:dyDescent="0.3">
      <c r="A68" t="s">
        <v>261</v>
      </c>
      <c r="B68" t="s">
        <v>377</v>
      </c>
      <c r="C68">
        <v>927.2</v>
      </c>
      <c r="D68" t="s">
        <v>498</v>
      </c>
      <c r="E68">
        <v>1.1080000000000001</v>
      </c>
      <c r="F68">
        <v>2.0799999999999999E-2</v>
      </c>
      <c r="G68">
        <v>2.1600000000000001E-2</v>
      </c>
      <c r="H68" s="89">
        <f t="shared" si="4"/>
        <v>2.3400000000000001E-2</v>
      </c>
      <c r="I68">
        <v>2.52E-2</v>
      </c>
      <c r="J68">
        <v>0.48199999999999998</v>
      </c>
      <c r="K68">
        <v>7.6700000000000004E-2</v>
      </c>
      <c r="M68" t="str">
        <f>_xlfn.CONCAT(A68,B68)</f>
        <v>ACARDrake</v>
      </c>
      <c r="O68">
        <v>3.5499999999999997E-2</v>
      </c>
    </row>
    <row r="69" spans="1:18" x14ac:dyDescent="0.3">
      <c r="A69" t="s">
        <v>261</v>
      </c>
      <c r="B69" t="s">
        <v>379</v>
      </c>
      <c r="C69">
        <v>1024.5</v>
      </c>
      <c r="D69" t="s">
        <v>428</v>
      </c>
      <c r="E69">
        <v>1.165</v>
      </c>
      <c r="F69">
        <v>1.7299999999999999E-2</v>
      </c>
      <c r="G69">
        <v>1.8200000000000001E-2</v>
      </c>
      <c r="H69" s="89">
        <f t="shared" si="4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t="str">
        <f>_xlfn.CONCAT(A69,B69)</f>
        <v>ACARRail</v>
      </c>
      <c r="O69">
        <v>3.73E-2</v>
      </c>
    </row>
    <row r="70" spans="1:18" x14ac:dyDescent="0.3">
      <c r="A70" t="s">
        <v>261</v>
      </c>
      <c r="B70" t="s">
        <v>379</v>
      </c>
      <c r="C70">
        <v>1024.5</v>
      </c>
      <c r="D70" t="s">
        <v>498</v>
      </c>
      <c r="E70">
        <v>1.165</v>
      </c>
      <c r="F70">
        <v>1.78E-2</v>
      </c>
      <c r="G70">
        <v>1.8599999999999998E-2</v>
      </c>
      <c r="H70" s="89">
        <f t="shared" si="4"/>
        <v>2.0249999999999997E-2</v>
      </c>
      <c r="I70">
        <v>2.1899999999999999E-2</v>
      </c>
      <c r="J70">
        <v>0.47399999999999998</v>
      </c>
      <c r="K70">
        <v>7.5600000000000001E-2</v>
      </c>
      <c r="M70" t="str">
        <f>_xlfn.CONCAT(A70,B70)</f>
        <v>ACARRail</v>
      </c>
      <c r="O70">
        <v>3.73E-2</v>
      </c>
      <c r="R70" s="91" t="s">
        <v>518</v>
      </c>
    </row>
    <row r="71" spans="1:18" x14ac:dyDescent="0.3">
      <c r="A71" t="s">
        <v>261</v>
      </c>
      <c r="B71" t="s">
        <v>380</v>
      </c>
      <c r="C71">
        <v>1080.5999999999999</v>
      </c>
      <c r="D71" t="s">
        <v>498</v>
      </c>
      <c r="E71">
        <v>1.196</v>
      </c>
      <c r="F71">
        <v>1.6799999999999999E-2</v>
      </c>
      <c r="G71">
        <v>1.7600000000000001E-2</v>
      </c>
      <c r="H71" s="89">
        <f t="shared" si="4"/>
        <v>1.9200000000000002E-2</v>
      </c>
      <c r="I71">
        <v>2.0799999999999999E-2</v>
      </c>
      <c r="J71">
        <v>0.47</v>
      </c>
      <c r="K71">
        <v>7.4999999999999997E-2</v>
      </c>
      <c r="M71" t="str">
        <f>_xlfn.CONCAT(A71,B71)</f>
        <v>ACARCardinal</v>
      </c>
      <c r="O71">
        <v>3.8300000000000001E-2</v>
      </c>
    </row>
    <row r="72" spans="1:18" x14ac:dyDescent="0.3">
      <c r="A72" t="s">
        <v>261</v>
      </c>
      <c r="B72" t="s">
        <v>380</v>
      </c>
      <c r="C72">
        <v>1080.5999999999999</v>
      </c>
      <c r="D72" t="s">
        <v>496</v>
      </c>
      <c r="E72">
        <v>1.196</v>
      </c>
      <c r="F72">
        <v>1.72E-2</v>
      </c>
      <c r="G72">
        <v>1.8100000000000002E-2</v>
      </c>
      <c r="H72" s="89">
        <f t="shared" si="4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t="str">
        <f>_xlfn.CONCAT(A72,B72)</f>
        <v>ACARCardinal</v>
      </c>
      <c r="O72">
        <v>3.8300000000000001E-2</v>
      </c>
    </row>
    <row r="73" spans="1:18" x14ac:dyDescent="0.3">
      <c r="A73" t="s">
        <v>261</v>
      </c>
      <c r="B73" t="s">
        <v>453</v>
      </c>
      <c r="C73">
        <v>1109</v>
      </c>
      <c r="D73" t="s">
        <v>428</v>
      </c>
      <c r="E73">
        <v>1.212</v>
      </c>
      <c r="F73">
        <v>1.6E-2</v>
      </c>
      <c r="G73">
        <v>1.6899999999999998E-2</v>
      </c>
      <c r="H73" s="89">
        <f t="shared" si="4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t="str">
        <f>_xlfn.CONCAT(A73,B73)</f>
        <v>ACAROrtolan</v>
      </c>
      <c r="O73">
        <v>3.8800000000000001E-2</v>
      </c>
    </row>
    <row r="74" spans="1:18" x14ac:dyDescent="0.3">
      <c r="A74" t="s">
        <v>261</v>
      </c>
      <c r="B74" t="s">
        <v>453</v>
      </c>
      <c r="C74">
        <v>1109</v>
      </c>
      <c r="D74" t="s">
        <v>498</v>
      </c>
      <c r="E74">
        <v>1.212</v>
      </c>
      <c r="F74">
        <v>1.6400000000000001E-2</v>
      </c>
      <c r="G74">
        <v>1.72E-2</v>
      </c>
      <c r="H74" s="89">
        <f t="shared" si="4"/>
        <v>1.8749999999999999E-2</v>
      </c>
      <c r="I74">
        <v>2.0299999999999999E-2</v>
      </c>
      <c r="J74">
        <v>0.46800000000000003</v>
      </c>
      <c r="K74">
        <v>7.4700000000000003E-2</v>
      </c>
      <c r="M74" t="str">
        <f>_xlfn.CONCAT(A74,B74)</f>
        <v>ACAROrtolan</v>
      </c>
      <c r="O74">
        <v>3.8800000000000001E-2</v>
      </c>
    </row>
    <row r="75" spans="1:18" x14ac:dyDescent="0.3">
      <c r="A75" t="s">
        <v>261</v>
      </c>
      <c r="B75" t="s">
        <v>381</v>
      </c>
      <c r="C75">
        <v>1172</v>
      </c>
      <c r="D75" t="s">
        <v>428</v>
      </c>
      <c r="E75">
        <v>1.246</v>
      </c>
      <c r="F75">
        <v>1.52E-2</v>
      </c>
      <c r="G75">
        <v>1.6E-2</v>
      </c>
      <c r="H75" s="89">
        <f t="shared" si="4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t="str">
        <f>_xlfn.CONCAT(A75,B75)</f>
        <v>ACARCurlew</v>
      </c>
      <c r="O75">
        <v>3.9899999999999998E-2</v>
      </c>
    </row>
    <row r="76" spans="1:18" x14ac:dyDescent="0.3">
      <c r="A76" t="s">
        <v>261</v>
      </c>
      <c r="B76" t="s">
        <v>381</v>
      </c>
      <c r="C76">
        <v>1172</v>
      </c>
      <c r="D76" t="s">
        <v>496</v>
      </c>
      <c r="E76">
        <v>1.246</v>
      </c>
      <c r="F76">
        <v>1.5900000000000001E-2</v>
      </c>
      <c r="G76">
        <v>1.66E-2</v>
      </c>
      <c r="H76" s="89">
        <f t="shared" si="4"/>
        <v>1.805E-2</v>
      </c>
      <c r="I76">
        <v>1.95E-2</v>
      </c>
      <c r="J76">
        <v>0.46300000000000002</v>
      </c>
      <c r="K76">
        <v>7.3999999999999996E-2</v>
      </c>
      <c r="M76" t="str">
        <f>_xlfn.CONCAT(A76,B76)</f>
        <v>ACARCurlew</v>
      </c>
      <c r="O76">
        <v>3.9899999999999998E-2</v>
      </c>
    </row>
    <row r="77" spans="1:18" x14ac:dyDescent="0.3">
      <c r="A77" t="s">
        <v>261</v>
      </c>
      <c r="B77" t="s">
        <v>382</v>
      </c>
      <c r="C77">
        <v>1198</v>
      </c>
      <c r="D77" t="s">
        <v>428</v>
      </c>
      <c r="E77">
        <v>1.2589999999999999</v>
      </c>
      <c r="F77">
        <v>1.4800000000000001E-2</v>
      </c>
      <c r="G77">
        <v>1.55E-2</v>
      </c>
      <c r="H77" s="89">
        <f t="shared" si="4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t="str">
        <f>_xlfn.CONCAT(A77,B77)</f>
        <v>ACARBluejay</v>
      </c>
      <c r="O77">
        <v>4.0300000000000002E-2</v>
      </c>
    </row>
    <row r="78" spans="1:18" x14ac:dyDescent="0.3">
      <c r="A78" t="s">
        <v>261</v>
      </c>
      <c r="B78" t="s">
        <v>382</v>
      </c>
      <c r="C78">
        <v>1198</v>
      </c>
      <c r="D78" t="s">
        <v>498</v>
      </c>
      <c r="E78">
        <v>1.2589999999999999</v>
      </c>
      <c r="F78">
        <v>1.52E-2</v>
      </c>
      <c r="G78">
        <v>1.5900000000000001E-2</v>
      </c>
      <c r="H78" s="89">
        <f t="shared" si="4"/>
        <v>1.7350000000000001E-2</v>
      </c>
      <c r="I78">
        <v>1.8800000000000001E-2</v>
      </c>
      <c r="J78">
        <v>0.46200000000000002</v>
      </c>
      <c r="K78">
        <v>7.3800000000000004E-2</v>
      </c>
      <c r="M78" t="str">
        <f>_xlfn.CONCAT(A78,B78)</f>
        <v>ACARBluejay</v>
      </c>
      <c r="O78">
        <v>4.0300000000000002E-2</v>
      </c>
    </row>
    <row r="79" spans="1:18" x14ac:dyDescent="0.3">
      <c r="A79" t="s">
        <v>261</v>
      </c>
      <c r="B79" t="s">
        <v>438</v>
      </c>
      <c r="C79">
        <v>1277</v>
      </c>
      <c r="D79" t="s">
        <v>421</v>
      </c>
      <c r="E79">
        <v>1.302</v>
      </c>
      <c r="F79">
        <v>1.38E-2</v>
      </c>
      <c r="G79">
        <v>1.49E-2</v>
      </c>
      <c r="H79" s="89">
        <f t="shared" si="4"/>
        <v>1.6149999999999998E-2</v>
      </c>
      <c r="I79">
        <v>1.7399999999999999E-2</v>
      </c>
      <c r="J79">
        <v>0.45600000000000002</v>
      </c>
      <c r="K79">
        <v>7.2900000000000006E-2</v>
      </c>
      <c r="M79" t="str">
        <f>_xlfn.CONCAT(A79,B79)</f>
        <v>ACARBunting</v>
      </c>
      <c r="O79">
        <v>4.19E-2</v>
      </c>
    </row>
    <row r="80" spans="1:18" x14ac:dyDescent="0.3">
      <c r="A80" t="s">
        <v>261</v>
      </c>
      <c r="B80" t="s">
        <v>438</v>
      </c>
      <c r="C80">
        <v>1277</v>
      </c>
      <c r="D80" t="s">
        <v>499</v>
      </c>
      <c r="E80">
        <v>1.302</v>
      </c>
      <c r="F80">
        <v>1.4200000000000001E-2</v>
      </c>
      <c r="G80">
        <v>1.52E-2</v>
      </c>
      <c r="H80" s="89">
        <f t="shared" si="4"/>
        <v>1.6500000000000001E-2</v>
      </c>
      <c r="I80">
        <v>1.78E-2</v>
      </c>
      <c r="J80">
        <v>0.45600000000000002</v>
      </c>
      <c r="K80">
        <v>7.2900000000000006E-2</v>
      </c>
      <c r="M80" t="str">
        <f>_xlfn.CONCAT(A80,B80)</f>
        <v>ACARBunting</v>
      </c>
      <c r="O80">
        <v>4.19E-2</v>
      </c>
    </row>
    <row r="81" spans="1:15" x14ac:dyDescent="0.3">
      <c r="A81" t="s">
        <v>261</v>
      </c>
      <c r="B81" t="s">
        <v>383</v>
      </c>
      <c r="C81">
        <v>1361.5</v>
      </c>
      <c r="D81" t="s">
        <v>421</v>
      </c>
      <c r="E81">
        <v>1.345</v>
      </c>
      <c r="F81">
        <v>1.29E-2</v>
      </c>
      <c r="G81">
        <v>1.38E-2</v>
      </c>
      <c r="H81" s="89">
        <f t="shared" si="4"/>
        <v>1.5049999999999999E-2</v>
      </c>
      <c r="I81">
        <v>1.6299999999999999E-2</v>
      </c>
      <c r="J81">
        <v>0.45100000000000001</v>
      </c>
      <c r="K81">
        <v>7.2099999999999997E-2</v>
      </c>
      <c r="M81" t="str">
        <f>_xlfn.CONCAT(A81,B81)</f>
        <v>ACARBittern</v>
      </c>
      <c r="O81">
        <v>4.3299999999999998E-2</v>
      </c>
    </row>
    <row r="82" spans="1:15" x14ac:dyDescent="0.3">
      <c r="A82" t="s">
        <v>261</v>
      </c>
      <c r="B82" t="s">
        <v>445</v>
      </c>
      <c r="C82">
        <v>1534.4</v>
      </c>
      <c r="D82" t="s">
        <v>499</v>
      </c>
      <c r="E82">
        <v>1.427</v>
      </c>
      <c r="F82">
        <v>1.18E-2</v>
      </c>
      <c r="G82">
        <v>1.2699999999999999E-2</v>
      </c>
      <c r="H82" s="89">
        <f t="shared" si="4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t="str">
        <f>_xlfn.CONCAT(A82,B82)</f>
        <v>ACARBobolink</v>
      </c>
      <c r="O82">
        <v>4.5900000000000003E-2</v>
      </c>
    </row>
    <row r="83" spans="1:15" x14ac:dyDescent="0.3">
      <c r="A83" t="s">
        <v>261</v>
      </c>
      <c r="B83" t="s">
        <v>384</v>
      </c>
      <c r="C83">
        <v>1703</v>
      </c>
      <c r="D83" t="s">
        <v>415</v>
      </c>
      <c r="E83">
        <v>1.504</v>
      </c>
      <c r="F83">
        <v>1.0500000000000001E-2</v>
      </c>
      <c r="G83">
        <v>1.15E-2</v>
      </c>
      <c r="H83" s="89">
        <f t="shared" si="4"/>
        <v>1.2500000000000001E-2</v>
      </c>
      <c r="I83">
        <v>1.35E-2</v>
      </c>
      <c r="J83">
        <v>0.434</v>
      </c>
      <c r="K83">
        <v>6.9599999999999995E-2</v>
      </c>
      <c r="M83" t="str">
        <f>_xlfn.CONCAT(A83,B83)</f>
        <v>ACARLapwing</v>
      </c>
      <c r="O83">
        <v>4.8399999999999999E-2</v>
      </c>
    </row>
    <row r="84" spans="1:15" x14ac:dyDescent="0.3">
      <c r="A84" t="s">
        <v>261</v>
      </c>
      <c r="B84" t="s">
        <v>385</v>
      </c>
      <c r="C84">
        <v>1798</v>
      </c>
      <c r="D84" t="s">
        <v>499</v>
      </c>
      <c r="E84">
        <v>1.5449999999999999</v>
      </c>
      <c r="F84">
        <v>1.01E-2</v>
      </c>
      <c r="G84">
        <v>1.0999999999999999E-2</v>
      </c>
      <c r="H84" s="89">
        <f t="shared" si="4"/>
        <v>1.1900000000000001E-2</v>
      </c>
      <c r="I84">
        <v>1.2800000000000001E-2</v>
      </c>
      <c r="J84">
        <v>0.43</v>
      </c>
      <c r="K84">
        <v>6.9000000000000006E-2</v>
      </c>
      <c r="M84" t="str">
        <f>_xlfn.CONCAT(A84,B84)</f>
        <v>ACARFalcon</v>
      </c>
      <c r="O84">
        <v>4.9700000000000001E-2</v>
      </c>
    </row>
    <row r="85" spans="1:15" x14ac:dyDescent="0.3">
      <c r="A85" t="s">
        <v>261</v>
      </c>
      <c r="B85" t="s">
        <v>494</v>
      </c>
      <c r="C85">
        <v>1933</v>
      </c>
      <c r="D85" t="s">
        <v>499</v>
      </c>
      <c r="E85">
        <v>1.6020000000000001</v>
      </c>
      <c r="F85">
        <v>9.4000000000000004E-3</v>
      </c>
      <c r="G85">
        <v>1.0200000000000001E-2</v>
      </c>
      <c r="H85" s="89">
        <f t="shared" si="4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t="str">
        <f>_xlfn.CONCAT(A85,B85)</f>
        <v>ACARChukar</v>
      </c>
      <c r="O85">
        <v>5.1499999999999997E-2</v>
      </c>
    </row>
    <row r="86" spans="1:15" x14ac:dyDescent="0.3">
      <c r="A86" t="s">
        <v>261</v>
      </c>
      <c r="B86" t="s">
        <v>386</v>
      </c>
      <c r="C86">
        <v>2338</v>
      </c>
      <c r="D86" t="s">
        <v>499</v>
      </c>
      <c r="E86">
        <v>1.762</v>
      </c>
      <c r="F86">
        <v>7.7999999999999996E-3</v>
      </c>
      <c r="G86">
        <v>8.8999999999999999E-3</v>
      </c>
      <c r="H86" s="89">
        <f t="shared" si="4"/>
        <v>9.6000000000000009E-3</v>
      </c>
      <c r="I86">
        <v>1.03E-2</v>
      </c>
      <c r="J86">
        <v>0.40899999999999997</v>
      </c>
      <c r="K86">
        <v>6.6000000000000003E-2</v>
      </c>
      <c r="M86" t="str">
        <f>_xlfn.CONCAT(A86,B86)</f>
        <v>ACARBluebird</v>
      </c>
      <c r="O86">
        <v>5.67E-2</v>
      </c>
    </row>
    <row r="87" spans="1:15" x14ac:dyDescent="0.3">
      <c r="A87" t="s">
        <v>261</v>
      </c>
      <c r="B87" t="s">
        <v>386</v>
      </c>
      <c r="C87">
        <v>2338</v>
      </c>
      <c r="D87" t="s">
        <v>415</v>
      </c>
      <c r="E87">
        <v>1.762</v>
      </c>
      <c r="F87">
        <v>7.7000000000000002E-3</v>
      </c>
      <c r="G87">
        <v>8.8000000000000005E-3</v>
      </c>
      <c r="H87" s="89">
        <f t="shared" si="4"/>
        <v>9.5000000000000015E-3</v>
      </c>
      <c r="I87">
        <v>1.0200000000000001E-2</v>
      </c>
      <c r="J87">
        <v>0.40899999999999997</v>
      </c>
      <c r="K87">
        <v>6.6000000000000003E-2</v>
      </c>
      <c r="M87" t="str">
        <f>_xlfn.CONCAT(A87,B87)</f>
        <v>ACARBluebird</v>
      </c>
      <c r="O87">
        <v>5.67E-2</v>
      </c>
    </row>
    <row r="88" spans="1:15" x14ac:dyDescent="0.3">
      <c r="A88" t="s">
        <v>261</v>
      </c>
      <c r="B88" t="s">
        <v>500</v>
      </c>
      <c r="C88" s="75">
        <v>2493</v>
      </c>
      <c r="D88" t="s">
        <v>424</v>
      </c>
      <c r="E88" s="75">
        <v>1.821</v>
      </c>
      <c r="F88">
        <v>7.4000000000000003E-3</v>
      </c>
      <c r="G88" s="75">
        <v>8.6999999999999994E-3</v>
      </c>
      <c r="H88" s="89">
        <f t="shared" si="4"/>
        <v>9.3500000000000007E-3</v>
      </c>
      <c r="I88" s="75">
        <v>0.01</v>
      </c>
      <c r="J88">
        <v>0.40400000000000003</v>
      </c>
      <c r="K88" s="75">
        <v>6.5199999999999994E-2</v>
      </c>
      <c r="L88" s="99">
        <v>1670</v>
      </c>
      <c r="M88" t="str">
        <f>_xlfn.CONCAT(A88,B88)</f>
        <v>ACARKingfisher</v>
      </c>
      <c r="O88">
        <v>5.8700000000000002E-2</v>
      </c>
    </row>
    <row r="89" spans="1:15" x14ac:dyDescent="0.3">
      <c r="A89" t="s">
        <v>520</v>
      </c>
      <c r="B89" t="s">
        <v>521</v>
      </c>
      <c r="C89">
        <v>383.2</v>
      </c>
      <c r="D89"/>
      <c r="E89">
        <v>0.68</v>
      </c>
      <c r="F89" s="86">
        <v>4.392045454545454E-2</v>
      </c>
      <c r="G89" s="86">
        <v>4.496212121212121E-2</v>
      </c>
      <c r="H89" s="86"/>
      <c r="I89" s="86"/>
      <c r="J89" s="86">
        <v>2.0018939393939394E-2</v>
      </c>
      <c r="K89" s="86">
        <v>8.659090909090908E-2</v>
      </c>
      <c r="L89">
        <v>558</v>
      </c>
      <c r="M89" t="str">
        <f>_xlfn.CONCAT(A89,B89)</f>
        <v>ACCCOCEANSIDE</v>
      </c>
    </row>
    <row r="90" spans="1:15" x14ac:dyDescent="0.3">
      <c r="A90" t="s">
        <v>520</v>
      </c>
      <c r="B90" t="s">
        <v>522</v>
      </c>
      <c r="C90">
        <v>430.5</v>
      </c>
      <c r="D90"/>
      <c r="E90">
        <v>0.72</v>
      </c>
      <c r="F90" s="86">
        <v>3.8920454545454543E-2</v>
      </c>
      <c r="G90" s="86">
        <v>3.9829545454545451E-2</v>
      </c>
      <c r="H90" s="86"/>
      <c r="I90" s="86"/>
      <c r="J90" s="86">
        <v>1.9696969696969695E-2</v>
      </c>
      <c r="K90" s="86">
        <v>8.5340909090909092E-2</v>
      </c>
      <c r="L90">
        <v>602</v>
      </c>
      <c r="M90" t="str">
        <f>_xlfn.CONCAT(A90,B90)</f>
        <v>ACCCLINNET</v>
      </c>
    </row>
    <row r="91" spans="1:15" x14ac:dyDescent="0.3">
      <c r="A91" t="s">
        <v>520</v>
      </c>
      <c r="B91" t="s">
        <v>523</v>
      </c>
      <c r="C91">
        <v>438.6</v>
      </c>
      <c r="D91"/>
      <c r="E91">
        <v>0.74099999999999999</v>
      </c>
      <c r="F91" s="86">
        <v>3.8238636363636364E-2</v>
      </c>
      <c r="G91" s="86">
        <v>3.9109848484848483E-2</v>
      </c>
      <c r="H91" s="86"/>
      <c r="I91" s="86"/>
      <c r="J91" s="86">
        <v>1.9545454545454543E-2</v>
      </c>
      <c r="K91" s="86">
        <v>8.4412878787878787E-2</v>
      </c>
      <c r="L91">
        <v>612</v>
      </c>
      <c r="M91" t="str">
        <f>_xlfn.CONCAT(A91,B91)</f>
        <v>ACCCORIOLE</v>
      </c>
    </row>
    <row r="92" spans="1:15" x14ac:dyDescent="0.3">
      <c r="A92" t="s">
        <v>520</v>
      </c>
      <c r="B92" t="s">
        <v>524</v>
      </c>
      <c r="C92">
        <v>454</v>
      </c>
      <c r="D92"/>
      <c r="E92">
        <v>0.77</v>
      </c>
      <c r="F92" s="86">
        <v>3.6950757575757574E-2</v>
      </c>
      <c r="G92" s="86">
        <v>3.7803030303030304E-2</v>
      </c>
      <c r="H92" s="86"/>
      <c r="I92" s="86"/>
      <c r="J92" s="86">
        <v>1.9318181818181818E-2</v>
      </c>
      <c r="K92" s="86">
        <v>8.3428030303030296E-2</v>
      </c>
      <c r="L92">
        <v>628</v>
      </c>
      <c r="M92" t="str">
        <f>_xlfn.CONCAT(A92,B92)</f>
        <v>ACCCWACO</v>
      </c>
    </row>
    <row r="93" spans="1:15" x14ac:dyDescent="0.3">
      <c r="A93" t="s">
        <v>520</v>
      </c>
      <c r="B93" t="s">
        <v>525</v>
      </c>
      <c r="C93">
        <v>529.79999999999995</v>
      </c>
      <c r="D93"/>
      <c r="E93">
        <v>0.80700000000000005</v>
      </c>
      <c r="F93" s="86">
        <v>3.1647727272727272E-2</v>
      </c>
      <c r="G93" s="86">
        <v>3.2424242424242418E-2</v>
      </c>
      <c r="H93" s="86"/>
      <c r="I93" s="86"/>
      <c r="J93" s="86">
        <v>1.9053030303030301E-2</v>
      </c>
      <c r="K93" s="86">
        <v>8.2670454545454547E-2</v>
      </c>
      <c r="L93">
        <v>687</v>
      </c>
      <c r="M93" t="str">
        <f>_xlfn.CONCAT(A93,B93)</f>
        <v>ACCCLAREDO</v>
      </c>
    </row>
    <row r="94" spans="1:15" x14ac:dyDescent="0.3">
      <c r="A94" t="s">
        <v>520</v>
      </c>
      <c r="B94" t="s">
        <v>526</v>
      </c>
      <c r="C94">
        <v>609.5</v>
      </c>
      <c r="D94"/>
      <c r="E94">
        <v>0.88200000000000001</v>
      </c>
      <c r="F94" s="86">
        <v>2.7537878787878788E-2</v>
      </c>
      <c r="G94" s="86">
        <v>2.8238636363636365E-2</v>
      </c>
      <c r="H94" s="86"/>
      <c r="I94" s="86"/>
      <c r="J94" s="86">
        <v>1.8560606060606062E-2</v>
      </c>
      <c r="K94" s="86">
        <v>8.0359848484848478E-2</v>
      </c>
      <c r="L94">
        <v>753</v>
      </c>
      <c r="M94" t="str">
        <f>_xlfn.CONCAT(A94,B94)</f>
        <v>ACCCIRVING</v>
      </c>
    </row>
    <row r="95" spans="1:15" x14ac:dyDescent="0.3">
      <c r="A95" t="s">
        <v>520</v>
      </c>
      <c r="B95" t="s">
        <v>527</v>
      </c>
      <c r="C95">
        <v>611.29999999999995</v>
      </c>
      <c r="D95"/>
      <c r="E95">
        <v>0.85799999999999998</v>
      </c>
      <c r="F95" s="86">
        <v>2.7424242424242424E-2</v>
      </c>
      <c r="G95" s="86">
        <v>2.8124999999999997E-2</v>
      </c>
      <c r="H95" s="86"/>
      <c r="I95" s="86"/>
      <c r="J95" s="86">
        <v>1.8712121212121211E-2</v>
      </c>
      <c r="K95" s="86">
        <v>8.136363636363636E-2</v>
      </c>
      <c r="L95">
        <v>753</v>
      </c>
      <c r="M95" t="str">
        <f>_xlfn.CONCAT(A95,B95)</f>
        <v>ACCCHAWK</v>
      </c>
    </row>
    <row r="96" spans="1:15" x14ac:dyDescent="0.3">
      <c r="A96" t="s">
        <v>520</v>
      </c>
      <c r="B96" t="s">
        <v>528</v>
      </c>
      <c r="C96">
        <v>713.5</v>
      </c>
      <c r="D96"/>
      <c r="E96">
        <v>0.92700000000000005</v>
      </c>
      <c r="F96" s="86">
        <v>2.3484848484848483E-2</v>
      </c>
      <c r="G96" s="86">
        <v>2.4128787878787882E-2</v>
      </c>
      <c r="H96" s="86"/>
      <c r="I96" s="86"/>
      <c r="J96" s="86">
        <v>1.8276515151515151E-2</v>
      </c>
      <c r="K96" s="86">
        <v>7.9545454545454544E-2</v>
      </c>
      <c r="L96">
        <v>826</v>
      </c>
      <c r="M96" t="str">
        <f>_xlfn.CONCAT(A96,B96)</f>
        <v>ACCCDOVE</v>
      </c>
    </row>
    <row r="97" spans="1:13" x14ac:dyDescent="0.3">
      <c r="A97" t="s">
        <v>520</v>
      </c>
      <c r="B97" t="s">
        <v>529</v>
      </c>
      <c r="C97">
        <v>784.7</v>
      </c>
      <c r="D97"/>
      <c r="E97">
        <v>0.99</v>
      </c>
      <c r="F97" s="86">
        <v>2.1439393939393939E-2</v>
      </c>
      <c r="G97" s="86">
        <v>2.2121212121212121E-2</v>
      </c>
      <c r="H97" s="86"/>
      <c r="I97" s="86"/>
      <c r="J97" s="86">
        <v>1.7916666666666668E-2</v>
      </c>
      <c r="K97" s="86">
        <v>7.7784090909090914E-2</v>
      </c>
      <c r="L97">
        <v>879</v>
      </c>
      <c r="M97" t="str">
        <f>_xlfn.CONCAT(A97,B97)</f>
        <v>ACCCAMARILLO</v>
      </c>
    </row>
    <row r="98" spans="1:13" x14ac:dyDescent="0.3">
      <c r="A98" t="s">
        <v>520</v>
      </c>
      <c r="B98" t="s">
        <v>530</v>
      </c>
      <c r="C98">
        <v>821.4</v>
      </c>
      <c r="D98"/>
      <c r="E98">
        <v>0.99</v>
      </c>
      <c r="F98" s="86">
        <v>2.0473484848484848E-2</v>
      </c>
      <c r="G98" s="86">
        <v>2.1098484848484849E-2</v>
      </c>
      <c r="H98" s="86"/>
      <c r="I98" s="86"/>
      <c r="J98" s="86">
        <v>1.7916666666666668E-2</v>
      </c>
      <c r="K98" s="86">
        <v>7.8049242424242424E-2</v>
      </c>
      <c r="L98">
        <v>898</v>
      </c>
      <c r="M98" t="str">
        <f>_xlfn.CONCAT(A98,B98)</f>
        <v>ACCCGROSBEAK</v>
      </c>
    </row>
    <row r="99" spans="1:13" x14ac:dyDescent="0.3">
      <c r="A99" t="s">
        <v>520</v>
      </c>
      <c r="B99" t="s">
        <v>531</v>
      </c>
      <c r="C99">
        <v>903.9</v>
      </c>
      <c r="D99"/>
      <c r="E99">
        <v>1.04</v>
      </c>
      <c r="F99" s="86">
        <v>1.8541666666666665E-2</v>
      </c>
      <c r="G99" s="86">
        <v>1.9147727272727271E-2</v>
      </c>
      <c r="H99" s="86"/>
      <c r="I99" s="86"/>
      <c r="J99" s="86">
        <v>1.7632575757575757E-2</v>
      </c>
      <c r="K99" s="86">
        <v>7.6912878787878794E-2</v>
      </c>
      <c r="L99">
        <v>956</v>
      </c>
      <c r="M99" t="str">
        <f>_xlfn.CONCAT(A99,B99)</f>
        <v>ACCCLUBBOCK</v>
      </c>
    </row>
    <row r="100" spans="1:13" x14ac:dyDescent="0.3">
      <c r="A100" t="s">
        <v>520</v>
      </c>
      <c r="B100" t="s">
        <v>532</v>
      </c>
      <c r="C100">
        <v>1011.3</v>
      </c>
      <c r="D100"/>
      <c r="E100">
        <v>1.0900000000000001</v>
      </c>
      <c r="F100" s="86">
        <v>1.6571969696969696E-2</v>
      </c>
      <c r="G100" s="86">
        <v>1.7178030303030303E-2</v>
      </c>
      <c r="H100" s="86"/>
      <c r="I100" s="86"/>
      <c r="J100" s="86">
        <v>1.7367424242424243E-2</v>
      </c>
      <c r="K100" s="86">
        <v>7.5890151515151508E-2</v>
      </c>
      <c r="L100">
        <v>1022</v>
      </c>
      <c r="M100" t="str">
        <f>_xlfn.CONCAT(A100,B100)</f>
        <v>ACCCGALVESTON</v>
      </c>
    </row>
    <row r="101" spans="1:13" x14ac:dyDescent="0.3">
      <c r="A101" t="s">
        <v>520</v>
      </c>
      <c r="B101" t="s">
        <v>533</v>
      </c>
      <c r="C101">
        <v>1025.5999999999999</v>
      </c>
      <c r="D101"/>
      <c r="E101">
        <v>1.1080000000000001</v>
      </c>
      <c r="F101" s="86">
        <v>1.6344696969696971E-2</v>
      </c>
      <c r="G101" s="86">
        <v>1.6893939393939392E-2</v>
      </c>
      <c r="H101" s="86"/>
      <c r="I101" s="86"/>
      <c r="J101" s="86">
        <v>1.7272727272727273E-2</v>
      </c>
      <c r="K101" s="86">
        <v>7.5397727272727269E-2</v>
      </c>
      <c r="L101">
        <v>1036</v>
      </c>
      <c r="M101" t="str">
        <f>_xlfn.CONCAT(A101,B101)</f>
        <v>ACCCDRAKE</v>
      </c>
    </row>
    <row r="102" spans="1:13" x14ac:dyDescent="0.3">
      <c r="A102" t="s">
        <v>520</v>
      </c>
      <c r="B102" t="s">
        <v>534</v>
      </c>
      <c r="C102">
        <v>1033</v>
      </c>
      <c r="D102"/>
      <c r="E102">
        <v>1.1399999999999999</v>
      </c>
      <c r="F102" s="86">
        <v>1.6325757575757573E-2</v>
      </c>
      <c r="G102" s="86">
        <v>1.7007575757575756E-2</v>
      </c>
      <c r="H102" s="86"/>
      <c r="I102" s="86"/>
      <c r="J102" s="86">
        <v>1.712121212121212E-2</v>
      </c>
      <c r="K102" s="86">
        <v>7.4621212121212116E-2</v>
      </c>
      <c r="L102">
        <v>1042</v>
      </c>
      <c r="M102" t="str">
        <f>_xlfn.CONCAT(A102,B102)</f>
        <v>ACCCCURLEW</v>
      </c>
    </row>
    <row r="103" spans="1:13" x14ac:dyDescent="0.3">
      <c r="A103" t="s">
        <v>520</v>
      </c>
      <c r="B103" t="s">
        <v>535</v>
      </c>
      <c r="C103">
        <v>1059.5</v>
      </c>
      <c r="D103"/>
      <c r="E103">
        <v>1.127</v>
      </c>
      <c r="F103" s="86">
        <v>1.5909090909090911E-2</v>
      </c>
      <c r="G103" s="86">
        <v>1.659090909090909E-2</v>
      </c>
      <c r="H103" s="86"/>
      <c r="I103" s="86"/>
      <c r="J103" s="86">
        <v>1.7178030303030303E-2</v>
      </c>
      <c r="K103" s="86">
        <v>7.5208333333333335E-2</v>
      </c>
      <c r="L103">
        <v>1050</v>
      </c>
      <c r="M103" t="str">
        <f>_xlfn.CONCAT(A103,B103)</f>
        <v>ACCCPLANO</v>
      </c>
    </row>
    <row r="104" spans="1:13" x14ac:dyDescent="0.3">
      <c r="A104" t="s">
        <v>520</v>
      </c>
      <c r="B104" t="s">
        <v>536</v>
      </c>
      <c r="C104">
        <v>1103</v>
      </c>
      <c r="D104"/>
      <c r="E104">
        <v>1.1459999999999999</v>
      </c>
      <c r="F104" s="86">
        <v>1.5265151515151515E-2</v>
      </c>
      <c r="G104" s="86">
        <v>1.596590909090909E-2</v>
      </c>
      <c r="H104" s="86"/>
      <c r="I104" s="86"/>
      <c r="J104" s="86">
        <v>1.7083333333333332E-2</v>
      </c>
      <c r="K104" s="86">
        <v>7.4848484848484845E-2</v>
      </c>
      <c r="L104">
        <v>1076</v>
      </c>
      <c r="M104" t="str">
        <f>_xlfn.CONCAT(A104,B104)</f>
        <v>ACCCCORPUS_CHRISTI</v>
      </c>
    </row>
    <row r="105" spans="1:13" x14ac:dyDescent="0.3">
      <c r="A105" t="s">
        <v>520</v>
      </c>
      <c r="B105" t="s">
        <v>537</v>
      </c>
      <c r="C105">
        <v>1151</v>
      </c>
      <c r="D105"/>
      <c r="E105">
        <v>1.177</v>
      </c>
      <c r="F105" s="86">
        <v>1.4640151515151514E-2</v>
      </c>
      <c r="G105" s="86">
        <v>1.5321969696969697E-2</v>
      </c>
      <c r="H105" s="86"/>
      <c r="I105" s="86"/>
      <c r="J105" s="86">
        <v>1.693181818181818E-2</v>
      </c>
      <c r="K105" s="86">
        <v>7.4147727272727268E-2</v>
      </c>
      <c r="L105">
        <v>1106</v>
      </c>
      <c r="M105" t="str">
        <f>_xlfn.CONCAT(A105,B105)</f>
        <v>ACCCARLINGTON</v>
      </c>
    </row>
    <row r="106" spans="1:13" x14ac:dyDescent="0.3">
      <c r="A106" t="s">
        <v>520</v>
      </c>
      <c r="B106" t="s">
        <v>538</v>
      </c>
      <c r="C106">
        <v>1221.8</v>
      </c>
      <c r="D106"/>
      <c r="E106">
        <v>1.198</v>
      </c>
      <c r="F106" s="86">
        <v>1.3787878787878788E-2</v>
      </c>
      <c r="G106" s="86">
        <v>1.4431818181818181E-2</v>
      </c>
      <c r="H106" s="86"/>
      <c r="I106" s="86"/>
      <c r="J106" s="86">
        <v>1.6837121212121213E-2</v>
      </c>
      <c r="K106" s="86">
        <v>7.3863636363636367E-2</v>
      </c>
      <c r="L106">
        <v>1146</v>
      </c>
      <c r="M106" t="str">
        <f>_xlfn.CONCAT(A106,B106)</f>
        <v>ACCCCARDINAL</v>
      </c>
    </row>
    <row r="107" spans="1:13" x14ac:dyDescent="0.3">
      <c r="A107" t="s">
        <v>520</v>
      </c>
      <c r="B107" t="s">
        <v>539</v>
      </c>
      <c r="C107">
        <v>1300.4000000000001</v>
      </c>
      <c r="D107"/>
      <c r="E107">
        <v>1.24</v>
      </c>
      <c r="F107" s="86">
        <v>1.2954545454545455E-2</v>
      </c>
      <c r="G107" s="86">
        <v>1.365530303030303E-2</v>
      </c>
      <c r="H107" s="86"/>
      <c r="I107" s="86"/>
      <c r="J107" s="86">
        <v>1.6647727272727272E-2</v>
      </c>
      <c r="K107" s="86">
        <v>7.3011363636363638E-2</v>
      </c>
      <c r="L107">
        <v>1189</v>
      </c>
      <c r="M107" t="str">
        <f>_xlfn.CONCAT(A107,B107)</f>
        <v>ACCCFORT_WORTH</v>
      </c>
    </row>
    <row r="108" spans="1:13" x14ac:dyDescent="0.3">
      <c r="A108" t="s">
        <v>520</v>
      </c>
      <c r="B108" t="s">
        <v>540</v>
      </c>
      <c r="C108">
        <v>1349.9</v>
      </c>
      <c r="D108"/>
      <c r="E108">
        <v>1.252</v>
      </c>
      <c r="F108" s="86">
        <v>1.2481060606060605E-2</v>
      </c>
      <c r="G108" s="86">
        <v>1.321969696969697E-2</v>
      </c>
      <c r="H108" s="86"/>
      <c r="I108" s="86"/>
      <c r="J108" s="86">
        <v>1.659090909090909E-2</v>
      </c>
      <c r="K108" s="86">
        <v>7.2916666666666671E-2</v>
      </c>
      <c r="L108">
        <v>1212</v>
      </c>
      <c r="M108" t="str">
        <f>_xlfn.CONCAT(A108,B108)</f>
        <v>ACCCEL_PASO</v>
      </c>
    </row>
    <row r="109" spans="1:13" x14ac:dyDescent="0.3">
      <c r="A109" t="s">
        <v>520</v>
      </c>
      <c r="B109" t="s">
        <v>541</v>
      </c>
      <c r="C109">
        <v>1428.6</v>
      </c>
      <c r="D109"/>
      <c r="E109">
        <v>1.294</v>
      </c>
      <c r="F109" s="86">
        <v>1.1799242424242424E-2</v>
      </c>
      <c r="G109" s="86">
        <v>1.2518939393939395E-2</v>
      </c>
      <c r="H109" s="86"/>
      <c r="I109" s="86"/>
      <c r="J109" s="86">
        <v>1.640151515151515E-2</v>
      </c>
      <c r="K109" s="86">
        <v>7.2102272727272723E-2</v>
      </c>
      <c r="L109">
        <v>1257</v>
      </c>
      <c r="M109" t="str">
        <f>_xlfn.CONCAT(A109,B109)</f>
        <v>ACCCBEAUMONT</v>
      </c>
    </row>
    <row r="110" spans="1:13" x14ac:dyDescent="0.3">
      <c r="A110" t="s">
        <v>520</v>
      </c>
      <c r="B110" t="s">
        <v>542</v>
      </c>
      <c r="C110">
        <v>1474.9</v>
      </c>
      <c r="D110"/>
      <c r="E110">
        <v>1.3149999999999999</v>
      </c>
      <c r="F110" s="86">
        <v>1.1420454545454544E-2</v>
      </c>
      <c r="G110" s="86">
        <v>1.1799242424242424E-2</v>
      </c>
      <c r="H110" s="86"/>
      <c r="I110" s="86"/>
      <c r="J110" s="86">
        <v>1.6306818181818179E-2</v>
      </c>
      <c r="K110" s="86">
        <v>7.1723484848484842E-2</v>
      </c>
      <c r="L110">
        <v>1302</v>
      </c>
      <c r="M110" t="str">
        <f>_xlfn.CONCAT(A110,B110)</f>
        <v>ACCCSAN_ANTONIO</v>
      </c>
    </row>
    <row r="111" spans="1:13" x14ac:dyDescent="0.3">
      <c r="A111" t="s">
        <v>520</v>
      </c>
      <c r="B111" t="s">
        <v>543</v>
      </c>
      <c r="C111">
        <v>1581.6</v>
      </c>
      <c r="D111"/>
      <c r="E111">
        <v>1.345</v>
      </c>
      <c r="F111" s="86">
        <v>1.0719696969696969E-2</v>
      </c>
      <c r="G111" s="86">
        <v>1.1420454545454544E-2</v>
      </c>
      <c r="H111" s="86"/>
      <c r="I111" s="86"/>
      <c r="J111" s="86">
        <v>1.6193181818181818E-2</v>
      </c>
      <c r="K111" s="86">
        <v>7.1363636363636365E-2</v>
      </c>
      <c r="L111">
        <v>1331</v>
      </c>
      <c r="M111" t="str">
        <f>_xlfn.CONCAT(A111,B111)</f>
        <v>ACCCBITTERN</v>
      </c>
    </row>
    <row r="112" spans="1:13" x14ac:dyDescent="0.3">
      <c r="A112" t="s">
        <v>520</v>
      </c>
      <c r="B112" t="s">
        <v>544</v>
      </c>
      <c r="C112">
        <v>1794.9</v>
      </c>
      <c r="D112"/>
      <c r="E112">
        <v>1.452</v>
      </c>
      <c r="F112" s="86">
        <v>9.4128787878787878E-3</v>
      </c>
      <c r="G112" s="86">
        <v>1.0340909090909092E-2</v>
      </c>
      <c r="H112" s="86"/>
      <c r="I112" s="86"/>
      <c r="J112" s="86">
        <v>1.5757575757575755E-2</v>
      </c>
      <c r="K112" s="86">
        <v>6.9545454545454549E-2</v>
      </c>
      <c r="L112">
        <v>1434</v>
      </c>
      <c r="M112" t="str">
        <f>_xlfn.CONCAT(A112,B112)</f>
        <v>ACCCDALLAS</v>
      </c>
    </row>
    <row r="113" spans="1:13" x14ac:dyDescent="0.3">
      <c r="A113" t="s">
        <v>520</v>
      </c>
      <c r="B113" t="s">
        <v>545</v>
      </c>
      <c r="C113">
        <v>1927.4</v>
      </c>
      <c r="D113"/>
      <c r="E113">
        <v>1.506</v>
      </c>
      <c r="F113" s="86">
        <v>8.6931818181818186E-3</v>
      </c>
      <c r="G113" s="86">
        <v>9.6590909090909088E-3</v>
      </c>
      <c r="H113" s="86"/>
      <c r="I113" s="86"/>
      <c r="J113" s="86">
        <v>1.5549242424242425E-2</v>
      </c>
      <c r="K113" s="86">
        <v>6.8655303030303025E-2</v>
      </c>
      <c r="L113">
        <v>1502</v>
      </c>
      <c r="M113" t="str">
        <f>_xlfn.CONCAT(A113,B113)</f>
        <v>ACCCHOUSTON</v>
      </c>
    </row>
    <row r="114" spans="1:13" x14ac:dyDescent="0.3">
      <c r="A114" t="s">
        <v>520</v>
      </c>
      <c r="B114" t="s">
        <v>546</v>
      </c>
      <c r="C114">
        <v>1948.9</v>
      </c>
      <c r="D114"/>
      <c r="E114">
        <v>1.504</v>
      </c>
      <c r="F114" s="86">
        <v>8.6742424242424246E-3</v>
      </c>
      <c r="G114" s="86">
        <v>9.6022727272727267E-3</v>
      </c>
      <c r="H114" s="86"/>
      <c r="I114" s="86"/>
      <c r="J114" s="86">
        <v>1.5568181818181816E-2</v>
      </c>
      <c r="K114" s="86">
        <v>6.8806818181818177E-2</v>
      </c>
      <c r="L114">
        <v>1502</v>
      </c>
      <c r="M114" t="str">
        <f>_xlfn.CONCAT(A114,B114)</f>
        <v>ACCCLAPWING</v>
      </c>
    </row>
    <row r="115" spans="1:13" x14ac:dyDescent="0.3">
      <c r="A115" t="s">
        <v>520</v>
      </c>
      <c r="B115" t="s">
        <v>547</v>
      </c>
      <c r="C115">
        <v>2045.1</v>
      </c>
      <c r="D115"/>
      <c r="E115">
        <v>1.5449999999999999</v>
      </c>
      <c r="F115" s="86">
        <v>8.257575757575757E-3</v>
      </c>
      <c r="G115" s="86">
        <v>9.0719696969696964E-3</v>
      </c>
      <c r="H115" s="86"/>
      <c r="I115" s="86"/>
      <c r="J115" s="86">
        <v>1.5416666666666665E-2</v>
      </c>
      <c r="K115" s="86">
        <v>6.8125000000000005E-2</v>
      </c>
      <c r="L115">
        <v>1555</v>
      </c>
      <c r="M115" t="str">
        <f>_xlfn.CONCAT(A115,B115)</f>
        <v>ACCCFALCON</v>
      </c>
    </row>
    <row r="116" spans="1:13" x14ac:dyDescent="0.3">
      <c r="A116" t="s">
        <v>520</v>
      </c>
      <c r="B116" t="s">
        <v>548</v>
      </c>
      <c r="C116">
        <v>2740.6</v>
      </c>
      <c r="D116"/>
      <c r="E116">
        <v>1.762</v>
      </c>
      <c r="F116" s="86">
        <v>6.1742424242424232E-3</v>
      </c>
      <c r="G116" s="86">
        <v>7.329545454545454E-3</v>
      </c>
      <c r="H116" s="86"/>
      <c r="I116" s="86"/>
      <c r="J116" s="86">
        <v>1.4678030303030302E-2</v>
      </c>
      <c r="K116" s="86">
        <v>6.5246212121212108E-2</v>
      </c>
      <c r="L116">
        <v>1808</v>
      </c>
      <c r="M116" t="str">
        <f>_xlfn.CONCAT(A116,B116)</f>
        <v>ACCCBLUEBIRD</v>
      </c>
    </row>
    <row r="117" spans="1:13" x14ac:dyDescent="0.3">
      <c r="M117" t="str">
        <f>_xlfn.CONCAT(A117,B117)</f>
        <v/>
      </c>
    </row>
    <row r="118" spans="1:13" x14ac:dyDescent="0.3">
      <c r="M118" t="str">
        <f>_xlfn.CONCAT(A118,B118)</f>
        <v/>
      </c>
    </row>
    <row r="119" spans="1:13" x14ac:dyDescent="0.3">
      <c r="M119" t="str">
        <f>_xlfn.CONCAT(A119,B119)</f>
        <v/>
      </c>
    </row>
    <row r="120" spans="1:13" x14ac:dyDescent="0.3">
      <c r="M120" t="str">
        <f>_xlfn.CONCAT(A120,B120)</f>
        <v/>
      </c>
    </row>
    <row r="121" spans="1:13" x14ac:dyDescent="0.3">
      <c r="M121" t="str">
        <f>_xlfn.CONCAT(A121,B121)</f>
        <v/>
      </c>
    </row>
    <row r="122" spans="1:13" x14ac:dyDescent="0.3">
      <c r="M122" t="str">
        <f>_xlfn.CONCAT(A122,B122)</f>
        <v/>
      </c>
    </row>
    <row r="123" spans="1:13" x14ac:dyDescent="0.3">
      <c r="M123" t="str">
        <f>_xlfn.CONCAT(A123,B123)</f>
        <v/>
      </c>
    </row>
    <row r="124" spans="1:13" x14ac:dyDescent="0.3">
      <c r="M124" t="str">
        <f>_xlfn.CONCAT(A124,B124)</f>
        <v/>
      </c>
    </row>
    <row r="125" spans="1:13" x14ac:dyDescent="0.3">
      <c r="M125" t="str">
        <f>_xlfn.CONCAT(A125,B125)</f>
        <v/>
      </c>
    </row>
    <row r="126" spans="1:13" x14ac:dyDescent="0.3">
      <c r="M126" t="str">
        <f>_xlfn.CONCAT(A126,B126)</f>
        <v/>
      </c>
    </row>
    <row r="127" spans="1:13" x14ac:dyDescent="0.3">
      <c r="M127" t="str">
        <f>_xlfn.CONCAT(A127,B127)</f>
        <v/>
      </c>
    </row>
    <row r="128" spans="1:13" x14ac:dyDescent="0.3">
      <c r="M128" t="str">
        <f>_xlfn.CONCAT(A128,B128)</f>
        <v/>
      </c>
    </row>
    <row r="129" spans="13:13" x14ac:dyDescent="0.3">
      <c r="M129" t="str">
        <f>_xlfn.CONCAT(A129,B129)</f>
        <v/>
      </c>
    </row>
    <row r="130" spans="13:13" x14ac:dyDescent="0.3">
      <c r="M130" t="str">
        <f>_xlfn.CONCAT(A130,B130)</f>
        <v/>
      </c>
    </row>
    <row r="131" spans="13:13" x14ac:dyDescent="0.3">
      <c r="M131" t="str">
        <f>_xlfn.CONCAT(A131,B131)</f>
        <v/>
      </c>
    </row>
    <row r="132" spans="13:13" x14ac:dyDescent="0.3">
      <c r="M132" t="str">
        <f>_xlfn.CONCAT(A132,B132)</f>
        <v/>
      </c>
    </row>
    <row r="133" spans="13:13" x14ac:dyDescent="0.3">
      <c r="M133" t="str">
        <f>_xlfn.CONCAT(A133,B133)</f>
        <v/>
      </c>
    </row>
    <row r="134" spans="13:13" x14ac:dyDescent="0.3">
      <c r="M134" t="str">
        <f>_xlfn.CONCAT(A134,B134)</f>
        <v/>
      </c>
    </row>
    <row r="135" spans="13:13" x14ac:dyDescent="0.3">
      <c r="M135" t="str">
        <f>_xlfn.CONCAT(A135,B135)</f>
        <v/>
      </c>
    </row>
    <row r="136" spans="13:13" x14ac:dyDescent="0.3">
      <c r="M136" t="str">
        <f>_xlfn.CONCAT(A136,B136)</f>
        <v/>
      </c>
    </row>
    <row r="137" spans="13:13" x14ac:dyDescent="0.3">
      <c r="M137" t="str">
        <f>_xlfn.CONCAT(A137,B137)</f>
        <v/>
      </c>
    </row>
    <row r="138" spans="13:13" x14ac:dyDescent="0.3">
      <c r="M138" t="str">
        <f>_xlfn.CONCAT(A138,B138)</f>
        <v/>
      </c>
    </row>
    <row r="139" spans="13:13" x14ac:dyDescent="0.3">
      <c r="M139" t="str">
        <f>_xlfn.CONCAT(A139,B139)</f>
        <v/>
      </c>
    </row>
    <row r="140" spans="13:13" x14ac:dyDescent="0.3">
      <c r="M140" t="str">
        <f>_xlfn.CONCAT(A140,B140)</f>
        <v/>
      </c>
    </row>
    <row r="141" spans="13:13" x14ac:dyDescent="0.3">
      <c r="M141" t="str">
        <f>_xlfn.CONCAT(A141,B141)</f>
        <v/>
      </c>
    </row>
    <row r="142" spans="13:13" x14ac:dyDescent="0.3">
      <c r="M142" t="str">
        <f>_xlfn.CONCAT(A142,B142)</f>
        <v/>
      </c>
    </row>
    <row r="143" spans="13:13" x14ac:dyDescent="0.3">
      <c r="M143" t="str">
        <f>_xlfn.CONCAT(A143,B143)</f>
        <v/>
      </c>
    </row>
    <row r="144" spans="13:13" x14ac:dyDescent="0.3">
      <c r="M144" t="str">
        <f>_xlfn.CONCAT(A144,B144)</f>
        <v/>
      </c>
    </row>
    <row r="145" spans="13:13" x14ac:dyDescent="0.3">
      <c r="M145" t="str">
        <f>_xlfn.CONCAT(A145,B145)</f>
        <v/>
      </c>
    </row>
    <row r="146" spans="13:13" x14ac:dyDescent="0.3">
      <c r="M146" t="str">
        <f>_xlfn.CONCAT(A146,B146)</f>
        <v/>
      </c>
    </row>
    <row r="147" spans="13:13" x14ac:dyDescent="0.3">
      <c r="M147" t="str">
        <f>_xlfn.CONCAT(A147,B147)</f>
        <v/>
      </c>
    </row>
    <row r="148" spans="13:13" x14ac:dyDescent="0.3">
      <c r="M148" t="str">
        <f>_xlfn.CONCAT(A148,B148)</f>
        <v/>
      </c>
    </row>
    <row r="149" spans="13:13" x14ac:dyDescent="0.3">
      <c r="M149" t="str">
        <f>_xlfn.CONCAT(A149,B149)</f>
        <v/>
      </c>
    </row>
    <row r="150" spans="13:13" x14ac:dyDescent="0.3">
      <c r="M150" t="str">
        <f>_xlfn.CONCAT(A150,B150)</f>
        <v/>
      </c>
    </row>
    <row r="151" spans="13:13" x14ac:dyDescent="0.3">
      <c r="M151" t="str">
        <f>_xlfn.CONCAT(A151,B151)</f>
        <v/>
      </c>
    </row>
    <row r="152" spans="13:13" x14ac:dyDescent="0.3">
      <c r="M152" t="str">
        <f>_xlfn.CONCAT(A152,B152)</f>
        <v/>
      </c>
    </row>
    <row r="153" spans="13:13" x14ac:dyDescent="0.3">
      <c r="M153" t="str">
        <f>_xlfn.CONCAT(A153,B153)</f>
        <v/>
      </c>
    </row>
    <row r="154" spans="13:13" x14ac:dyDescent="0.3">
      <c r="M154" t="str">
        <f>_xlfn.CONCAT(A154,B154)</f>
        <v/>
      </c>
    </row>
    <row r="155" spans="13:13" x14ac:dyDescent="0.3">
      <c r="M155" t="str">
        <f>_xlfn.CONCAT(A155,B155)</f>
        <v/>
      </c>
    </row>
    <row r="156" spans="13:13" x14ac:dyDescent="0.3">
      <c r="M156" t="str">
        <f>_xlfn.CONCAT(A156,B156)</f>
        <v/>
      </c>
    </row>
    <row r="157" spans="13:13" x14ac:dyDescent="0.3">
      <c r="M157" t="str">
        <f>_xlfn.CONCAT(A157,B157)</f>
        <v/>
      </c>
    </row>
    <row r="158" spans="13:13" x14ac:dyDescent="0.3">
      <c r="M158" t="str">
        <f>_xlfn.CONCAT(A158,B158)</f>
        <v/>
      </c>
    </row>
    <row r="159" spans="13:13" x14ac:dyDescent="0.3">
      <c r="M159" t="str">
        <f>_xlfn.CONCAT(A159,B159)</f>
        <v/>
      </c>
    </row>
    <row r="160" spans="13:13" x14ac:dyDescent="0.3">
      <c r="M160" t="str">
        <f>_xlfn.CONCAT(A160,B160)</f>
        <v/>
      </c>
    </row>
    <row r="161" spans="13:13" x14ac:dyDescent="0.3">
      <c r="M161" t="str">
        <f>_xlfn.CONCAT(A161,B161)</f>
        <v/>
      </c>
    </row>
    <row r="162" spans="13:13" x14ac:dyDescent="0.3">
      <c r="M162" t="str">
        <f>_xlfn.CONCAT(A162,B162)</f>
        <v/>
      </c>
    </row>
    <row r="163" spans="13:13" x14ac:dyDescent="0.3">
      <c r="M163" t="str">
        <f>_xlfn.CONCAT(A163,B163)</f>
        <v/>
      </c>
    </row>
    <row r="164" spans="13:13" x14ac:dyDescent="0.3">
      <c r="M164" t="str">
        <f>_xlfn.CONCAT(A164,B164)</f>
        <v/>
      </c>
    </row>
    <row r="165" spans="13:13" x14ac:dyDescent="0.3">
      <c r="M165" t="str">
        <f>_xlfn.CONCAT(A165,B165)</f>
        <v/>
      </c>
    </row>
    <row r="166" spans="13:13" x14ac:dyDescent="0.3">
      <c r="M166" t="str">
        <f>_xlfn.CONCAT(A166,B166)</f>
        <v/>
      </c>
    </row>
    <row r="167" spans="13:13" x14ac:dyDescent="0.3">
      <c r="M167" t="str">
        <f>_xlfn.CONCAT(A167,B167)</f>
        <v/>
      </c>
    </row>
    <row r="168" spans="13:13" x14ac:dyDescent="0.3">
      <c r="M168" t="str">
        <f>_xlfn.CONCAT(A168,B168)</f>
        <v/>
      </c>
    </row>
    <row r="169" spans="13:13" x14ac:dyDescent="0.3">
      <c r="M169" t="str">
        <f>_xlfn.CONCAT(A169,B169)</f>
        <v/>
      </c>
    </row>
    <row r="170" spans="13:13" x14ac:dyDescent="0.3">
      <c r="M170" t="str">
        <f>_xlfn.CONCAT(A170,B170)</f>
        <v/>
      </c>
    </row>
    <row r="171" spans="13:13" x14ac:dyDescent="0.3">
      <c r="M171" t="str">
        <f>_xlfn.CONCAT(A171,B171)</f>
        <v/>
      </c>
    </row>
    <row r="172" spans="13:13" x14ac:dyDescent="0.3">
      <c r="M172" t="str">
        <f>_xlfn.CONCAT(A172,B172)</f>
        <v/>
      </c>
    </row>
    <row r="173" spans="13:13" x14ac:dyDescent="0.3">
      <c r="M173" t="str">
        <f>_xlfn.CONCAT(A173,B173)</f>
        <v/>
      </c>
    </row>
    <row r="174" spans="13:13" x14ac:dyDescent="0.3">
      <c r="M174" t="str">
        <f>_xlfn.CONCAT(A174,B174)</f>
        <v/>
      </c>
    </row>
    <row r="175" spans="13:13" x14ac:dyDescent="0.3">
      <c r="M175" t="str">
        <f>_xlfn.CONCAT(A175,B175)</f>
        <v/>
      </c>
    </row>
    <row r="176" spans="13:13" x14ac:dyDescent="0.3">
      <c r="M176" t="str">
        <f>_xlfn.CONCAT(A176,B176)</f>
        <v/>
      </c>
    </row>
    <row r="177" spans="13:13" x14ac:dyDescent="0.3">
      <c r="M177" t="str">
        <f>_xlfn.CONCAT(A177,B177)</f>
        <v/>
      </c>
    </row>
    <row r="178" spans="13:13" x14ac:dyDescent="0.3">
      <c r="M178" t="str">
        <f>_xlfn.CONCAT(A178,B178)</f>
        <v/>
      </c>
    </row>
    <row r="179" spans="13:13" x14ac:dyDescent="0.3">
      <c r="M179" t="str">
        <f>_xlfn.CONCAT(A179,B179)</f>
        <v/>
      </c>
    </row>
    <row r="180" spans="13:13" x14ac:dyDescent="0.3">
      <c r="M180" t="str">
        <f>_xlfn.CONCAT(A180,B180)</f>
        <v/>
      </c>
    </row>
    <row r="181" spans="13:13" x14ac:dyDescent="0.3">
      <c r="M181" t="str">
        <f>_xlfn.CONCAT(A181,B181)</f>
        <v/>
      </c>
    </row>
    <row r="182" spans="13:13" x14ac:dyDescent="0.3">
      <c r="M182" t="str">
        <f>_xlfn.CONCAT(A182,B182)</f>
        <v/>
      </c>
    </row>
    <row r="183" spans="13:13" x14ac:dyDescent="0.3">
      <c r="M183" t="str">
        <f>_xlfn.CONCAT(A183,B183)</f>
        <v/>
      </c>
    </row>
    <row r="184" spans="13:13" x14ac:dyDescent="0.3">
      <c r="M184" t="str">
        <f>_xlfn.CONCAT(A184,B184)</f>
        <v/>
      </c>
    </row>
    <row r="185" spans="13:13" x14ac:dyDescent="0.3">
      <c r="M185" t="str">
        <f>_xlfn.CONCAT(A185,B185)</f>
        <v/>
      </c>
    </row>
    <row r="186" spans="13:13" x14ac:dyDescent="0.3">
      <c r="M186" t="str">
        <f>_xlfn.CONCAT(A186,B186)</f>
        <v/>
      </c>
    </row>
    <row r="187" spans="13:13" x14ac:dyDescent="0.3">
      <c r="M187" t="str">
        <f>_xlfn.CONCAT(A187,B187)</f>
        <v/>
      </c>
    </row>
    <row r="188" spans="13:13" x14ac:dyDescent="0.3">
      <c r="M188" t="str">
        <f>_xlfn.CONCAT(A188,B188)</f>
        <v/>
      </c>
    </row>
    <row r="189" spans="13:13" x14ac:dyDescent="0.3">
      <c r="M189" t="str">
        <f>_xlfn.CONCAT(A189,B189)</f>
        <v/>
      </c>
    </row>
    <row r="190" spans="13:13" x14ac:dyDescent="0.3">
      <c r="M190" t="str">
        <f>_xlfn.CONCAT(A190,B190)</f>
        <v/>
      </c>
    </row>
    <row r="191" spans="13:13" x14ac:dyDescent="0.3">
      <c r="M191" t="str">
        <f>_xlfn.CONCAT(A191,B191)</f>
        <v/>
      </c>
    </row>
    <row r="192" spans="13:13" x14ac:dyDescent="0.3">
      <c r="M192" t="str">
        <f>_xlfn.CONCAT(A192,B192)</f>
        <v/>
      </c>
    </row>
    <row r="193" spans="13:13" x14ac:dyDescent="0.3">
      <c r="M193" t="str">
        <f>_xlfn.CONCAT(A193,B193)</f>
        <v/>
      </c>
    </row>
    <row r="194" spans="13:13" x14ac:dyDescent="0.3">
      <c r="M194" t="str">
        <f>_xlfn.CONCAT(A194,B194)</f>
        <v/>
      </c>
    </row>
    <row r="195" spans="13:13" x14ac:dyDescent="0.3">
      <c r="M195" t="str">
        <f>_xlfn.CONCAT(A195,B195)</f>
        <v/>
      </c>
    </row>
    <row r="196" spans="13:13" x14ac:dyDescent="0.3">
      <c r="M196" t="str">
        <f>_xlfn.CONCAT(A196,B196)</f>
        <v/>
      </c>
    </row>
    <row r="197" spans="13:13" x14ac:dyDescent="0.3">
      <c r="M197" t="str">
        <f>_xlfn.CONCAT(A197,B197)</f>
        <v/>
      </c>
    </row>
    <row r="198" spans="13:13" x14ac:dyDescent="0.3">
      <c r="M198" t="str">
        <f>_xlfn.CONCAT(A198,B198)</f>
        <v/>
      </c>
    </row>
    <row r="199" spans="13:13" x14ac:dyDescent="0.3">
      <c r="M199" t="str">
        <f>_xlfn.CONCAT(A199,B199)</f>
        <v/>
      </c>
    </row>
    <row r="200" spans="13:13" x14ac:dyDescent="0.3">
      <c r="M200" t="str">
        <f>_xlfn.CONCAT(A200,B200)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F23" sqref="F23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TL_Geometry</vt:lpstr>
      <vt:lpstr>Neighboring</vt:lpstr>
      <vt:lpstr>TL_data_set</vt:lpstr>
      <vt:lpstr>Conductors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2024-09-12T22:12:29Z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