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smachado\Documents\Coding\julia_start\TL_parameter_computation\src\data\"/>
    </mc:Choice>
  </mc:AlternateContent>
  <xr:revisionPtr revIDLastSave="0" documentId="13_ncr:1_{113FA446-8CA3-4FAE-9C7E-AE8A07D33BE8}" xr6:coauthVersionLast="47" xr6:coauthVersionMax="47" xr10:uidLastSave="{00000000-0000-0000-0000-000000000000}"/>
  <bookViews>
    <workbookView xWindow="-28920" yWindow="-2850" windowWidth="29040" windowHeight="15720" activeTab="3" xr2:uid="{00000000-000D-0000-FFFF-FFFF00000000}"/>
  </bookViews>
  <sheets>
    <sheet name="TL_Geometry" sheetId="1" r:id="rId1"/>
    <sheet name="Neighboring" sheetId="3" r:id="rId2"/>
    <sheet name="TL_dataset" sheetId="2" r:id="rId3"/>
    <sheet name="Conductors" sheetId="7" r:id="rId4"/>
    <sheet name="G_wire" sheetId="9" r:id="rId5"/>
    <sheet name="Validation" sheetId="4" r:id="rId6"/>
    <sheet name="Sources" sheetId="5" r:id="rId7"/>
    <sheet name="TL_Geometry (2)" sheetId="6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16" i="7" l="1"/>
  <c r="V90" i="7"/>
  <c r="V91" i="7"/>
  <c r="V92" i="7"/>
  <c r="V93" i="7"/>
  <c r="V94" i="7"/>
  <c r="V95" i="7"/>
  <c r="V96" i="7"/>
  <c r="V97" i="7"/>
  <c r="V98" i="7"/>
  <c r="V99" i="7"/>
  <c r="V100" i="7"/>
  <c r="V101" i="7"/>
  <c r="V102" i="7"/>
  <c r="V103" i="7"/>
  <c r="V104" i="7"/>
  <c r="V105" i="7"/>
  <c r="V106" i="7"/>
  <c r="V107" i="7"/>
  <c r="V108" i="7"/>
  <c r="V109" i="7"/>
  <c r="V110" i="7"/>
  <c r="V111" i="7"/>
  <c r="V112" i="7"/>
  <c r="V113" i="7"/>
  <c r="V114" i="7"/>
  <c r="V115" i="7"/>
  <c r="V116" i="7"/>
  <c r="V89" i="7"/>
  <c r="U89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38" i="7"/>
  <c r="Y21" i="7"/>
  <c r="Y22" i="7"/>
  <c r="Y23" i="7"/>
  <c r="Y24" i="7"/>
  <c r="Y25" i="7"/>
  <c r="Y26" i="7"/>
  <c r="Y27" i="7"/>
  <c r="Y28" i="7"/>
  <c r="Y29" i="7"/>
  <c r="Y30" i="7"/>
  <c r="Y31" i="7"/>
  <c r="Y33" i="7"/>
  <c r="Y34" i="7"/>
  <c r="Y35" i="7"/>
  <c r="Y36" i="7"/>
  <c r="Y37" i="7"/>
  <c r="Y32" i="7"/>
  <c r="U90" i="7"/>
  <c r="U91" i="7"/>
  <c r="U92" i="7"/>
  <c r="U93" i="7"/>
  <c r="U94" i="7"/>
  <c r="U95" i="7"/>
  <c r="U96" i="7"/>
  <c r="U97" i="7"/>
  <c r="U98" i="7"/>
  <c r="U99" i="7"/>
  <c r="U100" i="7"/>
  <c r="U101" i="7"/>
  <c r="U102" i="7"/>
  <c r="U103" i="7"/>
  <c r="U104" i="7"/>
  <c r="U105" i="7"/>
  <c r="U106" i="7"/>
  <c r="U107" i="7"/>
  <c r="U108" i="7"/>
  <c r="U109" i="7"/>
  <c r="U110" i="7"/>
  <c r="U111" i="7"/>
  <c r="U112" i="7"/>
  <c r="U113" i="7"/>
  <c r="U114" i="7"/>
  <c r="U115" i="7"/>
  <c r="U116" i="7"/>
  <c r="Q67" i="1"/>
  <c r="O66" i="1"/>
  <c r="P66" i="1"/>
  <c r="Q66" i="1"/>
  <c r="R66" i="1"/>
  <c r="S66" i="1"/>
  <c r="T66" i="1"/>
  <c r="U66" i="1"/>
  <c r="Y66" i="1"/>
  <c r="Z66" i="1"/>
  <c r="AA66" i="1"/>
  <c r="O67" i="1"/>
  <c r="P67" i="1"/>
  <c r="R67" i="1"/>
  <c r="S67" i="1"/>
  <c r="T67" i="1"/>
  <c r="U67" i="1"/>
  <c r="Y67" i="1"/>
  <c r="Z67" i="1"/>
  <c r="AA67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P104" i="2"/>
  <c r="P103" i="2"/>
  <c r="P102" i="2"/>
  <c r="P101" i="2"/>
  <c r="P85" i="2"/>
  <c r="P82" i="2"/>
  <c r="P81" i="2"/>
  <c r="P80" i="2"/>
  <c r="P74" i="2"/>
  <c r="P69" i="2"/>
  <c r="Q117" i="7"/>
  <c r="Q118" i="7"/>
  <c r="Q119" i="7"/>
  <c r="Q120" i="7"/>
  <c r="Q121" i="7"/>
  <c r="Q122" i="7"/>
  <c r="Q123" i="7"/>
  <c r="Q124" i="7"/>
  <c r="Q125" i="7"/>
  <c r="Q126" i="7"/>
  <c r="Q127" i="7"/>
  <c r="Q128" i="7"/>
  <c r="Q129" i="7"/>
  <c r="Q130" i="7"/>
  <c r="Q131" i="7"/>
  <c r="Q132" i="7"/>
  <c r="Q133" i="7"/>
  <c r="Q134" i="7"/>
  <c r="Q135" i="7"/>
  <c r="Q136" i="7"/>
  <c r="Q137" i="7"/>
  <c r="Q138" i="7"/>
  <c r="Q139" i="7"/>
  <c r="Q140" i="7"/>
  <c r="Q141" i="7"/>
  <c r="Q142" i="7"/>
  <c r="Q143" i="7"/>
  <c r="Q144" i="7"/>
  <c r="Q145" i="7"/>
  <c r="Q146" i="7"/>
  <c r="Q147" i="7"/>
  <c r="Q148" i="7"/>
  <c r="Q149" i="7"/>
  <c r="Q150" i="7"/>
  <c r="Q151" i="7"/>
  <c r="Q152" i="7"/>
  <c r="Q153" i="7"/>
  <c r="Q154" i="7"/>
  <c r="Q155" i="7"/>
  <c r="Q156" i="7"/>
  <c r="Q157" i="7"/>
  <c r="Q158" i="7"/>
  <c r="Q159" i="7"/>
  <c r="Q160" i="7"/>
  <c r="Q161" i="7"/>
  <c r="Y61" i="2"/>
  <c r="CH201" i="2"/>
  <c r="CG201" i="2"/>
  <c r="CF201" i="2"/>
  <c r="CE201" i="2"/>
  <c r="CD201" i="2"/>
  <c r="CC201" i="2"/>
  <c r="CB201" i="2"/>
  <c r="CA201" i="2"/>
  <c r="BZ201" i="2"/>
  <c r="BY201" i="2"/>
  <c r="BX201" i="2"/>
  <c r="BW201" i="2"/>
  <c r="BV201" i="2"/>
  <c r="BU201" i="2"/>
  <c r="BT201" i="2"/>
  <c r="BS201" i="2"/>
  <c r="BR201" i="2"/>
  <c r="BQ201" i="2"/>
  <c r="BP201" i="2"/>
  <c r="BO201" i="2"/>
  <c r="BN201" i="2"/>
  <c r="BM201" i="2"/>
  <c r="BL201" i="2"/>
  <c r="BK201" i="2"/>
  <c r="BJ201" i="2"/>
  <c r="BI201" i="2"/>
  <c r="BH201" i="2"/>
  <c r="BG201" i="2"/>
  <c r="BF201" i="2"/>
  <c r="BE201" i="2"/>
  <c r="BD201" i="2"/>
  <c r="BC201" i="2"/>
  <c r="BB201" i="2"/>
  <c r="BA201" i="2"/>
  <c r="AZ201" i="2"/>
  <c r="AY201" i="2"/>
  <c r="AX201" i="2"/>
  <c r="AW201" i="2"/>
  <c r="AV201" i="2"/>
  <c r="AU201" i="2"/>
  <c r="AT201" i="2"/>
  <c r="AS201" i="2"/>
  <c r="AR201" i="2"/>
  <c r="AQ201" i="2"/>
  <c r="AP201" i="2"/>
  <c r="AO201" i="2"/>
  <c r="AN201" i="2"/>
  <c r="AM201" i="2"/>
  <c r="AL201" i="2"/>
  <c r="AK201" i="2"/>
  <c r="AJ201" i="2"/>
  <c r="AI201" i="2"/>
  <c r="AH201" i="2"/>
  <c r="AG201" i="2"/>
  <c r="AF201" i="2"/>
  <c r="AE201" i="2"/>
  <c r="AD201" i="2"/>
  <c r="AC201" i="2"/>
  <c r="AB201" i="2"/>
  <c r="AA201" i="2"/>
  <c r="Z201" i="2"/>
  <c r="Y201" i="2"/>
  <c r="CH200" i="2"/>
  <c r="CG200" i="2"/>
  <c r="CF200" i="2"/>
  <c r="CE200" i="2"/>
  <c r="CD200" i="2"/>
  <c r="CC200" i="2"/>
  <c r="CB200" i="2"/>
  <c r="CA200" i="2"/>
  <c r="BZ200" i="2"/>
  <c r="BY200" i="2"/>
  <c r="BX200" i="2"/>
  <c r="BW200" i="2"/>
  <c r="BV200" i="2"/>
  <c r="BU200" i="2"/>
  <c r="BT200" i="2"/>
  <c r="BS200" i="2"/>
  <c r="BR200" i="2"/>
  <c r="BQ200" i="2"/>
  <c r="BP200" i="2"/>
  <c r="BO200" i="2"/>
  <c r="BN200" i="2"/>
  <c r="BM200" i="2"/>
  <c r="BL200" i="2"/>
  <c r="BK200" i="2"/>
  <c r="BJ200" i="2"/>
  <c r="BI200" i="2"/>
  <c r="BH200" i="2"/>
  <c r="BG200" i="2"/>
  <c r="BF200" i="2"/>
  <c r="BE200" i="2"/>
  <c r="BD200" i="2"/>
  <c r="BC200" i="2"/>
  <c r="BB200" i="2"/>
  <c r="BA200" i="2"/>
  <c r="AZ200" i="2"/>
  <c r="AY200" i="2"/>
  <c r="AX200" i="2"/>
  <c r="AW200" i="2"/>
  <c r="AV200" i="2"/>
  <c r="AU200" i="2"/>
  <c r="AT200" i="2"/>
  <c r="AS200" i="2"/>
  <c r="AR200" i="2"/>
  <c r="AQ200" i="2"/>
  <c r="AP200" i="2"/>
  <c r="AO200" i="2"/>
  <c r="AN200" i="2"/>
  <c r="AM200" i="2"/>
  <c r="AL200" i="2"/>
  <c r="AK200" i="2"/>
  <c r="AJ200" i="2"/>
  <c r="AI200" i="2"/>
  <c r="AH200" i="2"/>
  <c r="AG200" i="2"/>
  <c r="AF200" i="2"/>
  <c r="AE200" i="2"/>
  <c r="AD200" i="2"/>
  <c r="AC200" i="2"/>
  <c r="AB200" i="2"/>
  <c r="AA200" i="2"/>
  <c r="Z200" i="2"/>
  <c r="Y200" i="2"/>
  <c r="CH199" i="2"/>
  <c r="CG199" i="2"/>
  <c r="CF199" i="2"/>
  <c r="CE199" i="2"/>
  <c r="CD199" i="2"/>
  <c r="CC199" i="2"/>
  <c r="CB199" i="2"/>
  <c r="CA199" i="2"/>
  <c r="BZ199" i="2"/>
  <c r="BY199" i="2"/>
  <c r="BX199" i="2"/>
  <c r="BW199" i="2"/>
  <c r="BV199" i="2"/>
  <c r="BU199" i="2"/>
  <c r="BT199" i="2"/>
  <c r="BS199" i="2"/>
  <c r="BR199" i="2"/>
  <c r="BQ199" i="2"/>
  <c r="BP199" i="2"/>
  <c r="BO199" i="2"/>
  <c r="BN199" i="2"/>
  <c r="BM199" i="2"/>
  <c r="BL199" i="2"/>
  <c r="BK199" i="2"/>
  <c r="BJ199" i="2"/>
  <c r="BI199" i="2"/>
  <c r="BH199" i="2"/>
  <c r="BG199" i="2"/>
  <c r="BF199" i="2"/>
  <c r="BE199" i="2"/>
  <c r="BD199" i="2"/>
  <c r="BC199" i="2"/>
  <c r="BB199" i="2"/>
  <c r="BA199" i="2"/>
  <c r="AZ199" i="2"/>
  <c r="AY199" i="2"/>
  <c r="AX199" i="2"/>
  <c r="AW199" i="2"/>
  <c r="AV199" i="2"/>
  <c r="AU199" i="2"/>
  <c r="AT199" i="2"/>
  <c r="AS199" i="2"/>
  <c r="AR199" i="2"/>
  <c r="AQ199" i="2"/>
  <c r="AP199" i="2"/>
  <c r="AO199" i="2"/>
  <c r="AN199" i="2"/>
  <c r="AM199" i="2"/>
  <c r="AL199" i="2"/>
  <c r="AK199" i="2"/>
  <c r="AJ199" i="2"/>
  <c r="AI199" i="2"/>
  <c r="AH199" i="2"/>
  <c r="AG199" i="2"/>
  <c r="AF199" i="2"/>
  <c r="AE199" i="2"/>
  <c r="AD199" i="2"/>
  <c r="AC199" i="2"/>
  <c r="AB199" i="2"/>
  <c r="AA199" i="2"/>
  <c r="Z199" i="2"/>
  <c r="Y199" i="2"/>
  <c r="CH198" i="2"/>
  <c r="CG198" i="2"/>
  <c r="CF198" i="2"/>
  <c r="CE198" i="2"/>
  <c r="CD198" i="2"/>
  <c r="CC198" i="2"/>
  <c r="CB198" i="2"/>
  <c r="CA198" i="2"/>
  <c r="BZ198" i="2"/>
  <c r="BY198" i="2"/>
  <c r="BX198" i="2"/>
  <c r="BW198" i="2"/>
  <c r="BV198" i="2"/>
  <c r="BU198" i="2"/>
  <c r="BT198" i="2"/>
  <c r="BS198" i="2"/>
  <c r="BR198" i="2"/>
  <c r="BQ198" i="2"/>
  <c r="BP198" i="2"/>
  <c r="BO198" i="2"/>
  <c r="BN198" i="2"/>
  <c r="BM198" i="2"/>
  <c r="BL198" i="2"/>
  <c r="BK198" i="2"/>
  <c r="BJ198" i="2"/>
  <c r="BI198" i="2"/>
  <c r="BH198" i="2"/>
  <c r="BG198" i="2"/>
  <c r="BF198" i="2"/>
  <c r="BE198" i="2"/>
  <c r="BD198" i="2"/>
  <c r="BC198" i="2"/>
  <c r="BB198" i="2"/>
  <c r="BA198" i="2"/>
  <c r="AZ198" i="2"/>
  <c r="AY198" i="2"/>
  <c r="AX198" i="2"/>
  <c r="AW198" i="2"/>
  <c r="AV198" i="2"/>
  <c r="AU198" i="2"/>
  <c r="AT198" i="2"/>
  <c r="AS198" i="2"/>
  <c r="AR198" i="2"/>
  <c r="AQ198" i="2"/>
  <c r="AP198" i="2"/>
  <c r="AO198" i="2"/>
  <c r="AN198" i="2"/>
  <c r="AM198" i="2"/>
  <c r="AL198" i="2"/>
  <c r="AK198" i="2"/>
  <c r="AJ198" i="2"/>
  <c r="AI198" i="2"/>
  <c r="AH198" i="2"/>
  <c r="AG198" i="2"/>
  <c r="AF198" i="2"/>
  <c r="AE198" i="2"/>
  <c r="AD198" i="2"/>
  <c r="AC198" i="2"/>
  <c r="AB198" i="2"/>
  <c r="AA198" i="2"/>
  <c r="Z198" i="2"/>
  <c r="Y198" i="2"/>
  <c r="CH197" i="2"/>
  <c r="CG197" i="2"/>
  <c r="CF197" i="2"/>
  <c r="CE197" i="2"/>
  <c r="CD197" i="2"/>
  <c r="CC197" i="2"/>
  <c r="CB197" i="2"/>
  <c r="CA197" i="2"/>
  <c r="BZ197" i="2"/>
  <c r="BY197" i="2"/>
  <c r="BX197" i="2"/>
  <c r="BW197" i="2"/>
  <c r="BV197" i="2"/>
  <c r="BU197" i="2"/>
  <c r="BT197" i="2"/>
  <c r="BS197" i="2"/>
  <c r="BR197" i="2"/>
  <c r="BQ197" i="2"/>
  <c r="BP197" i="2"/>
  <c r="BO197" i="2"/>
  <c r="BN197" i="2"/>
  <c r="BM197" i="2"/>
  <c r="BL197" i="2"/>
  <c r="BK197" i="2"/>
  <c r="BJ197" i="2"/>
  <c r="BI197" i="2"/>
  <c r="BH197" i="2"/>
  <c r="BG197" i="2"/>
  <c r="BF197" i="2"/>
  <c r="BE197" i="2"/>
  <c r="BD197" i="2"/>
  <c r="BC197" i="2"/>
  <c r="BB197" i="2"/>
  <c r="BA197" i="2"/>
  <c r="AZ197" i="2"/>
  <c r="AY197" i="2"/>
  <c r="AX197" i="2"/>
  <c r="AW197" i="2"/>
  <c r="AV197" i="2"/>
  <c r="AU197" i="2"/>
  <c r="AT197" i="2"/>
  <c r="AS197" i="2"/>
  <c r="AR197" i="2"/>
  <c r="AQ197" i="2"/>
  <c r="AP197" i="2"/>
  <c r="AO197" i="2"/>
  <c r="AN197" i="2"/>
  <c r="AM197" i="2"/>
  <c r="AL197" i="2"/>
  <c r="AK197" i="2"/>
  <c r="AJ197" i="2"/>
  <c r="AI197" i="2"/>
  <c r="AH197" i="2"/>
  <c r="AG197" i="2"/>
  <c r="AF197" i="2"/>
  <c r="AE197" i="2"/>
  <c r="AD197" i="2"/>
  <c r="AC197" i="2"/>
  <c r="AB197" i="2"/>
  <c r="AA197" i="2"/>
  <c r="Z197" i="2"/>
  <c r="Y197" i="2"/>
  <c r="CH196" i="2"/>
  <c r="CG196" i="2"/>
  <c r="CF196" i="2"/>
  <c r="CE196" i="2"/>
  <c r="CD196" i="2"/>
  <c r="CC196" i="2"/>
  <c r="CB196" i="2"/>
  <c r="CA196" i="2"/>
  <c r="BZ196" i="2"/>
  <c r="BY196" i="2"/>
  <c r="BX196" i="2"/>
  <c r="BW196" i="2"/>
  <c r="BV196" i="2"/>
  <c r="BU196" i="2"/>
  <c r="BT196" i="2"/>
  <c r="BS196" i="2"/>
  <c r="BR196" i="2"/>
  <c r="BQ196" i="2"/>
  <c r="BP196" i="2"/>
  <c r="BO196" i="2"/>
  <c r="BN196" i="2"/>
  <c r="BM196" i="2"/>
  <c r="BL196" i="2"/>
  <c r="BK196" i="2"/>
  <c r="BJ196" i="2"/>
  <c r="BI196" i="2"/>
  <c r="BH196" i="2"/>
  <c r="BG196" i="2"/>
  <c r="BF196" i="2"/>
  <c r="BE196" i="2"/>
  <c r="BD196" i="2"/>
  <c r="BC196" i="2"/>
  <c r="BB196" i="2"/>
  <c r="BA196" i="2"/>
  <c r="AZ196" i="2"/>
  <c r="AY196" i="2"/>
  <c r="AX196" i="2"/>
  <c r="AW196" i="2"/>
  <c r="AV196" i="2"/>
  <c r="AU196" i="2"/>
  <c r="AT196" i="2"/>
  <c r="AS196" i="2"/>
  <c r="AR196" i="2"/>
  <c r="AQ196" i="2"/>
  <c r="AP196" i="2"/>
  <c r="AO196" i="2"/>
  <c r="AN196" i="2"/>
  <c r="AM196" i="2"/>
  <c r="AL196" i="2"/>
  <c r="AK196" i="2"/>
  <c r="AJ196" i="2"/>
  <c r="AI196" i="2"/>
  <c r="AH196" i="2"/>
  <c r="AG196" i="2"/>
  <c r="AF196" i="2"/>
  <c r="AE196" i="2"/>
  <c r="AD196" i="2"/>
  <c r="AC196" i="2"/>
  <c r="AB196" i="2"/>
  <c r="AA196" i="2"/>
  <c r="Z196" i="2"/>
  <c r="Y196" i="2"/>
  <c r="CH195" i="2"/>
  <c r="CG195" i="2"/>
  <c r="CF195" i="2"/>
  <c r="CE195" i="2"/>
  <c r="CD195" i="2"/>
  <c r="CC195" i="2"/>
  <c r="CB195" i="2"/>
  <c r="CA195" i="2"/>
  <c r="BZ195" i="2"/>
  <c r="BY195" i="2"/>
  <c r="BX195" i="2"/>
  <c r="BW195" i="2"/>
  <c r="BV195" i="2"/>
  <c r="BU195" i="2"/>
  <c r="BT195" i="2"/>
  <c r="BS195" i="2"/>
  <c r="BR195" i="2"/>
  <c r="BQ195" i="2"/>
  <c r="BP195" i="2"/>
  <c r="BO195" i="2"/>
  <c r="BN195" i="2"/>
  <c r="BM195" i="2"/>
  <c r="BL195" i="2"/>
  <c r="BK195" i="2"/>
  <c r="BJ195" i="2"/>
  <c r="BI195" i="2"/>
  <c r="BH195" i="2"/>
  <c r="BG195" i="2"/>
  <c r="BF195" i="2"/>
  <c r="BE195" i="2"/>
  <c r="BD195" i="2"/>
  <c r="BC195" i="2"/>
  <c r="BB195" i="2"/>
  <c r="BA195" i="2"/>
  <c r="AZ195" i="2"/>
  <c r="AY195" i="2"/>
  <c r="AX195" i="2"/>
  <c r="AW195" i="2"/>
  <c r="AV195" i="2"/>
  <c r="AU195" i="2"/>
  <c r="AT195" i="2"/>
  <c r="AS195" i="2"/>
  <c r="AR195" i="2"/>
  <c r="AQ195" i="2"/>
  <c r="AP195" i="2"/>
  <c r="AO195" i="2"/>
  <c r="AN195" i="2"/>
  <c r="AM195" i="2"/>
  <c r="AL195" i="2"/>
  <c r="AK195" i="2"/>
  <c r="AJ195" i="2"/>
  <c r="AI195" i="2"/>
  <c r="AH195" i="2"/>
  <c r="AG195" i="2"/>
  <c r="AF195" i="2"/>
  <c r="AE195" i="2"/>
  <c r="AD195" i="2"/>
  <c r="AC195" i="2"/>
  <c r="AB195" i="2"/>
  <c r="AA195" i="2"/>
  <c r="Z195" i="2"/>
  <c r="Y195" i="2"/>
  <c r="CH194" i="2"/>
  <c r="CG194" i="2"/>
  <c r="CF194" i="2"/>
  <c r="CE194" i="2"/>
  <c r="CD194" i="2"/>
  <c r="CC194" i="2"/>
  <c r="CB194" i="2"/>
  <c r="CA194" i="2"/>
  <c r="BZ194" i="2"/>
  <c r="BY194" i="2"/>
  <c r="BX194" i="2"/>
  <c r="BW194" i="2"/>
  <c r="BV194" i="2"/>
  <c r="BU194" i="2"/>
  <c r="BT194" i="2"/>
  <c r="BS194" i="2"/>
  <c r="BR194" i="2"/>
  <c r="BQ194" i="2"/>
  <c r="BP194" i="2"/>
  <c r="BO194" i="2"/>
  <c r="BN194" i="2"/>
  <c r="BM194" i="2"/>
  <c r="BL194" i="2"/>
  <c r="BK194" i="2"/>
  <c r="BJ194" i="2"/>
  <c r="BI194" i="2"/>
  <c r="BH194" i="2"/>
  <c r="BG194" i="2"/>
  <c r="BF194" i="2"/>
  <c r="BE194" i="2"/>
  <c r="BD194" i="2"/>
  <c r="BC194" i="2"/>
  <c r="BB194" i="2"/>
  <c r="BA194" i="2"/>
  <c r="AZ194" i="2"/>
  <c r="AY194" i="2"/>
  <c r="AX194" i="2"/>
  <c r="AW194" i="2"/>
  <c r="AV194" i="2"/>
  <c r="AU194" i="2"/>
  <c r="AT194" i="2"/>
  <c r="AS194" i="2"/>
  <c r="AR194" i="2"/>
  <c r="AQ194" i="2"/>
  <c r="AP194" i="2"/>
  <c r="AO194" i="2"/>
  <c r="AN194" i="2"/>
  <c r="AM194" i="2"/>
  <c r="AL194" i="2"/>
  <c r="AK194" i="2"/>
  <c r="AJ194" i="2"/>
  <c r="AI194" i="2"/>
  <c r="AH194" i="2"/>
  <c r="AG194" i="2"/>
  <c r="AF194" i="2"/>
  <c r="AE194" i="2"/>
  <c r="AD194" i="2"/>
  <c r="AC194" i="2"/>
  <c r="AB194" i="2"/>
  <c r="AA194" i="2"/>
  <c r="Z194" i="2"/>
  <c r="Y194" i="2"/>
  <c r="CH193" i="2"/>
  <c r="CG193" i="2"/>
  <c r="CF193" i="2"/>
  <c r="CE193" i="2"/>
  <c r="CD193" i="2"/>
  <c r="CC193" i="2"/>
  <c r="CB193" i="2"/>
  <c r="CA193" i="2"/>
  <c r="BZ193" i="2"/>
  <c r="BY193" i="2"/>
  <c r="BX193" i="2"/>
  <c r="BW193" i="2"/>
  <c r="BV193" i="2"/>
  <c r="BU193" i="2"/>
  <c r="BT193" i="2"/>
  <c r="BS193" i="2"/>
  <c r="BR193" i="2"/>
  <c r="BQ193" i="2"/>
  <c r="BP193" i="2"/>
  <c r="BO193" i="2"/>
  <c r="BN193" i="2"/>
  <c r="BM193" i="2"/>
  <c r="BL193" i="2"/>
  <c r="BK193" i="2"/>
  <c r="BJ193" i="2"/>
  <c r="BI193" i="2"/>
  <c r="BH193" i="2"/>
  <c r="BG193" i="2"/>
  <c r="BF193" i="2"/>
  <c r="BE193" i="2"/>
  <c r="BD193" i="2"/>
  <c r="BC193" i="2"/>
  <c r="BB193" i="2"/>
  <c r="BA193" i="2"/>
  <c r="AZ193" i="2"/>
  <c r="AY193" i="2"/>
  <c r="AX193" i="2"/>
  <c r="AW193" i="2"/>
  <c r="AV193" i="2"/>
  <c r="AU193" i="2"/>
  <c r="AT193" i="2"/>
  <c r="AS193" i="2"/>
  <c r="AR193" i="2"/>
  <c r="AQ193" i="2"/>
  <c r="AP193" i="2"/>
  <c r="AO193" i="2"/>
  <c r="AN193" i="2"/>
  <c r="AM193" i="2"/>
  <c r="AL193" i="2"/>
  <c r="AK193" i="2"/>
  <c r="AJ193" i="2"/>
  <c r="AI193" i="2"/>
  <c r="AH193" i="2"/>
  <c r="AG193" i="2"/>
  <c r="AF193" i="2"/>
  <c r="AE193" i="2"/>
  <c r="AD193" i="2"/>
  <c r="AC193" i="2"/>
  <c r="AB193" i="2"/>
  <c r="AA193" i="2"/>
  <c r="Z193" i="2"/>
  <c r="Y193" i="2"/>
  <c r="CH192" i="2"/>
  <c r="CG192" i="2"/>
  <c r="CF192" i="2"/>
  <c r="CE192" i="2"/>
  <c r="CD192" i="2"/>
  <c r="CC192" i="2"/>
  <c r="CB192" i="2"/>
  <c r="CA192" i="2"/>
  <c r="BZ192" i="2"/>
  <c r="BY192" i="2"/>
  <c r="BX192" i="2"/>
  <c r="BW192" i="2"/>
  <c r="BV192" i="2"/>
  <c r="BU192" i="2"/>
  <c r="BT192" i="2"/>
  <c r="BS192" i="2"/>
  <c r="BR192" i="2"/>
  <c r="BQ192" i="2"/>
  <c r="BP192" i="2"/>
  <c r="BO192" i="2"/>
  <c r="BN192" i="2"/>
  <c r="BM192" i="2"/>
  <c r="BL192" i="2"/>
  <c r="BK192" i="2"/>
  <c r="BJ192" i="2"/>
  <c r="BI192" i="2"/>
  <c r="BH192" i="2"/>
  <c r="BG192" i="2"/>
  <c r="BF192" i="2"/>
  <c r="BE192" i="2"/>
  <c r="BD192" i="2"/>
  <c r="BC192" i="2"/>
  <c r="BB192" i="2"/>
  <c r="BA192" i="2"/>
  <c r="AZ192" i="2"/>
  <c r="AY192" i="2"/>
  <c r="AX192" i="2"/>
  <c r="AW192" i="2"/>
  <c r="AV192" i="2"/>
  <c r="AU192" i="2"/>
  <c r="AT192" i="2"/>
  <c r="AS192" i="2"/>
  <c r="AR192" i="2"/>
  <c r="AQ192" i="2"/>
  <c r="AP192" i="2"/>
  <c r="AO192" i="2"/>
  <c r="AN192" i="2"/>
  <c r="AM192" i="2"/>
  <c r="AL192" i="2"/>
  <c r="AK192" i="2"/>
  <c r="AJ192" i="2"/>
  <c r="AI192" i="2"/>
  <c r="AH192" i="2"/>
  <c r="AG192" i="2"/>
  <c r="AF192" i="2"/>
  <c r="AE192" i="2"/>
  <c r="AD192" i="2"/>
  <c r="AC192" i="2"/>
  <c r="AB192" i="2"/>
  <c r="AA192" i="2"/>
  <c r="Z192" i="2"/>
  <c r="Y192" i="2"/>
  <c r="CH191" i="2"/>
  <c r="CG191" i="2"/>
  <c r="CF191" i="2"/>
  <c r="CE191" i="2"/>
  <c r="CD191" i="2"/>
  <c r="CC191" i="2"/>
  <c r="CB191" i="2"/>
  <c r="CA191" i="2"/>
  <c r="BZ191" i="2"/>
  <c r="BY191" i="2"/>
  <c r="BX191" i="2"/>
  <c r="BW191" i="2"/>
  <c r="BV191" i="2"/>
  <c r="BU191" i="2"/>
  <c r="BT191" i="2"/>
  <c r="BS191" i="2"/>
  <c r="BR191" i="2"/>
  <c r="BQ191" i="2"/>
  <c r="BP191" i="2"/>
  <c r="BO191" i="2"/>
  <c r="BN191" i="2"/>
  <c r="BM191" i="2"/>
  <c r="BL191" i="2"/>
  <c r="BK191" i="2"/>
  <c r="BJ191" i="2"/>
  <c r="BI191" i="2"/>
  <c r="BH191" i="2"/>
  <c r="BG191" i="2"/>
  <c r="BF191" i="2"/>
  <c r="BE191" i="2"/>
  <c r="BD191" i="2"/>
  <c r="BC191" i="2"/>
  <c r="BB191" i="2"/>
  <c r="BA191" i="2"/>
  <c r="AZ191" i="2"/>
  <c r="AY191" i="2"/>
  <c r="AX191" i="2"/>
  <c r="AW191" i="2"/>
  <c r="AV191" i="2"/>
  <c r="AU191" i="2"/>
  <c r="AT191" i="2"/>
  <c r="AS191" i="2"/>
  <c r="AR191" i="2"/>
  <c r="AQ191" i="2"/>
  <c r="AP191" i="2"/>
  <c r="AO191" i="2"/>
  <c r="AN191" i="2"/>
  <c r="AM191" i="2"/>
  <c r="AL191" i="2"/>
  <c r="AK191" i="2"/>
  <c r="AJ191" i="2"/>
  <c r="AI191" i="2"/>
  <c r="AH191" i="2"/>
  <c r="AG191" i="2"/>
  <c r="AF191" i="2"/>
  <c r="AE191" i="2"/>
  <c r="AD191" i="2"/>
  <c r="AC191" i="2"/>
  <c r="AB191" i="2"/>
  <c r="AA191" i="2"/>
  <c r="Z191" i="2"/>
  <c r="Y191" i="2"/>
  <c r="CH190" i="2"/>
  <c r="CG190" i="2"/>
  <c r="CF190" i="2"/>
  <c r="CE190" i="2"/>
  <c r="CD190" i="2"/>
  <c r="CC190" i="2"/>
  <c r="CB190" i="2"/>
  <c r="CA190" i="2"/>
  <c r="BZ190" i="2"/>
  <c r="BY190" i="2"/>
  <c r="BX190" i="2"/>
  <c r="BW190" i="2"/>
  <c r="BV190" i="2"/>
  <c r="BU190" i="2"/>
  <c r="BT190" i="2"/>
  <c r="BS190" i="2"/>
  <c r="BR190" i="2"/>
  <c r="BQ190" i="2"/>
  <c r="BP190" i="2"/>
  <c r="BO190" i="2"/>
  <c r="BN190" i="2"/>
  <c r="BM190" i="2"/>
  <c r="BL190" i="2"/>
  <c r="BK190" i="2"/>
  <c r="BJ190" i="2"/>
  <c r="BI190" i="2"/>
  <c r="BH190" i="2"/>
  <c r="BG190" i="2"/>
  <c r="BF190" i="2"/>
  <c r="BE190" i="2"/>
  <c r="BD190" i="2"/>
  <c r="BC190" i="2"/>
  <c r="BB190" i="2"/>
  <c r="BA190" i="2"/>
  <c r="AZ190" i="2"/>
  <c r="AY190" i="2"/>
  <c r="AX190" i="2"/>
  <c r="AW190" i="2"/>
  <c r="AV190" i="2"/>
  <c r="AU190" i="2"/>
  <c r="AT190" i="2"/>
  <c r="AS190" i="2"/>
  <c r="AR190" i="2"/>
  <c r="AQ190" i="2"/>
  <c r="AP190" i="2"/>
  <c r="AO190" i="2"/>
  <c r="AN190" i="2"/>
  <c r="AM190" i="2"/>
  <c r="AL190" i="2"/>
  <c r="AK190" i="2"/>
  <c r="AJ190" i="2"/>
  <c r="AI190" i="2"/>
  <c r="AH190" i="2"/>
  <c r="AG190" i="2"/>
  <c r="AF190" i="2"/>
  <c r="AE190" i="2"/>
  <c r="AD190" i="2"/>
  <c r="AC190" i="2"/>
  <c r="AB190" i="2"/>
  <c r="AA190" i="2"/>
  <c r="Z190" i="2"/>
  <c r="Y190" i="2"/>
  <c r="CH189" i="2"/>
  <c r="CG189" i="2"/>
  <c r="CF189" i="2"/>
  <c r="CE189" i="2"/>
  <c r="CD189" i="2"/>
  <c r="CC189" i="2"/>
  <c r="CB189" i="2"/>
  <c r="CA189" i="2"/>
  <c r="BZ189" i="2"/>
  <c r="BY189" i="2"/>
  <c r="BX189" i="2"/>
  <c r="BW189" i="2"/>
  <c r="BV189" i="2"/>
  <c r="BU189" i="2"/>
  <c r="BT189" i="2"/>
  <c r="BS189" i="2"/>
  <c r="BR189" i="2"/>
  <c r="BQ189" i="2"/>
  <c r="BP189" i="2"/>
  <c r="BO189" i="2"/>
  <c r="BN189" i="2"/>
  <c r="BM189" i="2"/>
  <c r="BL189" i="2"/>
  <c r="BK189" i="2"/>
  <c r="BJ189" i="2"/>
  <c r="BI189" i="2"/>
  <c r="BH189" i="2"/>
  <c r="BG189" i="2"/>
  <c r="BF189" i="2"/>
  <c r="BE189" i="2"/>
  <c r="BD189" i="2"/>
  <c r="BC189" i="2"/>
  <c r="BB189" i="2"/>
  <c r="BA189" i="2"/>
  <c r="AZ189" i="2"/>
  <c r="AY189" i="2"/>
  <c r="AX189" i="2"/>
  <c r="AW189" i="2"/>
  <c r="AV189" i="2"/>
  <c r="AU189" i="2"/>
  <c r="AT189" i="2"/>
  <c r="AS189" i="2"/>
  <c r="AR189" i="2"/>
  <c r="AQ189" i="2"/>
  <c r="AP189" i="2"/>
  <c r="AO189" i="2"/>
  <c r="AN189" i="2"/>
  <c r="AM189" i="2"/>
  <c r="AL189" i="2"/>
  <c r="AK189" i="2"/>
  <c r="AJ189" i="2"/>
  <c r="AI189" i="2"/>
  <c r="AH189" i="2"/>
  <c r="AG189" i="2"/>
  <c r="AF189" i="2"/>
  <c r="AE189" i="2"/>
  <c r="AD189" i="2"/>
  <c r="AC189" i="2"/>
  <c r="AB189" i="2"/>
  <c r="AA189" i="2"/>
  <c r="Z189" i="2"/>
  <c r="Y189" i="2"/>
  <c r="CH188" i="2"/>
  <c r="CG188" i="2"/>
  <c r="CF188" i="2"/>
  <c r="CE188" i="2"/>
  <c r="CD188" i="2"/>
  <c r="CC188" i="2"/>
  <c r="CB188" i="2"/>
  <c r="CA188" i="2"/>
  <c r="BZ188" i="2"/>
  <c r="BY188" i="2"/>
  <c r="BX188" i="2"/>
  <c r="BW188" i="2"/>
  <c r="BV188" i="2"/>
  <c r="BU188" i="2"/>
  <c r="BT188" i="2"/>
  <c r="BS188" i="2"/>
  <c r="BR188" i="2"/>
  <c r="BQ188" i="2"/>
  <c r="BP188" i="2"/>
  <c r="BO188" i="2"/>
  <c r="BN188" i="2"/>
  <c r="BM188" i="2"/>
  <c r="BL188" i="2"/>
  <c r="BK188" i="2"/>
  <c r="BJ188" i="2"/>
  <c r="BI188" i="2"/>
  <c r="BH188" i="2"/>
  <c r="BG188" i="2"/>
  <c r="BF188" i="2"/>
  <c r="BE188" i="2"/>
  <c r="BD188" i="2"/>
  <c r="BC188" i="2"/>
  <c r="BB188" i="2"/>
  <c r="BA188" i="2"/>
  <c r="AZ188" i="2"/>
  <c r="AY188" i="2"/>
  <c r="AX188" i="2"/>
  <c r="AW188" i="2"/>
  <c r="AV188" i="2"/>
  <c r="AU188" i="2"/>
  <c r="AT188" i="2"/>
  <c r="AS188" i="2"/>
  <c r="AR188" i="2"/>
  <c r="AQ188" i="2"/>
  <c r="AP188" i="2"/>
  <c r="AO188" i="2"/>
  <c r="AN188" i="2"/>
  <c r="AM188" i="2"/>
  <c r="AL188" i="2"/>
  <c r="AK188" i="2"/>
  <c r="AJ188" i="2"/>
  <c r="AI188" i="2"/>
  <c r="AH188" i="2"/>
  <c r="AG188" i="2"/>
  <c r="AF188" i="2"/>
  <c r="AE188" i="2"/>
  <c r="AD188" i="2"/>
  <c r="AC188" i="2"/>
  <c r="AB188" i="2"/>
  <c r="AA188" i="2"/>
  <c r="Z188" i="2"/>
  <c r="Y188" i="2"/>
  <c r="CH187" i="2"/>
  <c r="CG187" i="2"/>
  <c r="CF187" i="2"/>
  <c r="CE187" i="2"/>
  <c r="CD187" i="2"/>
  <c r="CC187" i="2"/>
  <c r="CB187" i="2"/>
  <c r="CA187" i="2"/>
  <c r="BZ187" i="2"/>
  <c r="BY187" i="2"/>
  <c r="BX187" i="2"/>
  <c r="BW187" i="2"/>
  <c r="BV187" i="2"/>
  <c r="BU187" i="2"/>
  <c r="BT187" i="2"/>
  <c r="BS187" i="2"/>
  <c r="BR187" i="2"/>
  <c r="BQ187" i="2"/>
  <c r="BP187" i="2"/>
  <c r="BO187" i="2"/>
  <c r="BN187" i="2"/>
  <c r="BM187" i="2"/>
  <c r="BL187" i="2"/>
  <c r="BK187" i="2"/>
  <c r="BJ187" i="2"/>
  <c r="BI187" i="2"/>
  <c r="BH187" i="2"/>
  <c r="BG187" i="2"/>
  <c r="BF187" i="2"/>
  <c r="BE187" i="2"/>
  <c r="BD187" i="2"/>
  <c r="BC187" i="2"/>
  <c r="BB187" i="2"/>
  <c r="BA187" i="2"/>
  <c r="AZ187" i="2"/>
  <c r="AY187" i="2"/>
  <c r="AX187" i="2"/>
  <c r="AW187" i="2"/>
  <c r="AV187" i="2"/>
  <c r="AU187" i="2"/>
  <c r="AT187" i="2"/>
  <c r="AS187" i="2"/>
  <c r="AR187" i="2"/>
  <c r="AQ187" i="2"/>
  <c r="AP187" i="2"/>
  <c r="AO187" i="2"/>
  <c r="AN187" i="2"/>
  <c r="AM187" i="2"/>
  <c r="AL187" i="2"/>
  <c r="AK187" i="2"/>
  <c r="AJ187" i="2"/>
  <c r="AI187" i="2"/>
  <c r="AH187" i="2"/>
  <c r="AG187" i="2"/>
  <c r="AF187" i="2"/>
  <c r="AE187" i="2"/>
  <c r="AD187" i="2"/>
  <c r="AC187" i="2"/>
  <c r="AB187" i="2"/>
  <c r="AA187" i="2"/>
  <c r="Z187" i="2"/>
  <c r="Y187" i="2"/>
  <c r="CH186" i="2"/>
  <c r="CG186" i="2"/>
  <c r="CF186" i="2"/>
  <c r="CE186" i="2"/>
  <c r="CD186" i="2"/>
  <c r="CC186" i="2"/>
  <c r="CB186" i="2"/>
  <c r="CA186" i="2"/>
  <c r="BZ186" i="2"/>
  <c r="BY186" i="2"/>
  <c r="BX186" i="2"/>
  <c r="BW186" i="2"/>
  <c r="BV186" i="2"/>
  <c r="BU186" i="2"/>
  <c r="BT186" i="2"/>
  <c r="BS186" i="2"/>
  <c r="BR186" i="2"/>
  <c r="BQ186" i="2"/>
  <c r="BP186" i="2"/>
  <c r="BO186" i="2"/>
  <c r="BN186" i="2"/>
  <c r="BM186" i="2"/>
  <c r="BL186" i="2"/>
  <c r="BK186" i="2"/>
  <c r="BJ186" i="2"/>
  <c r="BI186" i="2"/>
  <c r="BH186" i="2"/>
  <c r="BG186" i="2"/>
  <c r="BF186" i="2"/>
  <c r="BE186" i="2"/>
  <c r="BD186" i="2"/>
  <c r="BC186" i="2"/>
  <c r="BB186" i="2"/>
  <c r="BA186" i="2"/>
  <c r="AZ186" i="2"/>
  <c r="AY186" i="2"/>
  <c r="AX186" i="2"/>
  <c r="AW186" i="2"/>
  <c r="AV186" i="2"/>
  <c r="AU186" i="2"/>
  <c r="AT186" i="2"/>
  <c r="AS186" i="2"/>
  <c r="AR186" i="2"/>
  <c r="AQ186" i="2"/>
  <c r="AP186" i="2"/>
  <c r="AO186" i="2"/>
  <c r="AN186" i="2"/>
  <c r="AM186" i="2"/>
  <c r="AL186" i="2"/>
  <c r="AK186" i="2"/>
  <c r="AJ186" i="2"/>
  <c r="AI186" i="2"/>
  <c r="AH186" i="2"/>
  <c r="AG186" i="2"/>
  <c r="AF186" i="2"/>
  <c r="AE186" i="2"/>
  <c r="AD186" i="2"/>
  <c r="AC186" i="2"/>
  <c r="AB186" i="2"/>
  <c r="AA186" i="2"/>
  <c r="Z186" i="2"/>
  <c r="Y186" i="2"/>
  <c r="CH185" i="2"/>
  <c r="CG185" i="2"/>
  <c r="CF185" i="2"/>
  <c r="CE185" i="2"/>
  <c r="CD185" i="2"/>
  <c r="CC185" i="2"/>
  <c r="CB185" i="2"/>
  <c r="CA185" i="2"/>
  <c r="BZ185" i="2"/>
  <c r="BY185" i="2"/>
  <c r="BX185" i="2"/>
  <c r="BW185" i="2"/>
  <c r="BV185" i="2"/>
  <c r="BU185" i="2"/>
  <c r="BT185" i="2"/>
  <c r="BS185" i="2"/>
  <c r="BR185" i="2"/>
  <c r="BQ185" i="2"/>
  <c r="BP185" i="2"/>
  <c r="BO185" i="2"/>
  <c r="BN185" i="2"/>
  <c r="BM185" i="2"/>
  <c r="BL185" i="2"/>
  <c r="BK185" i="2"/>
  <c r="BJ185" i="2"/>
  <c r="BI185" i="2"/>
  <c r="BH185" i="2"/>
  <c r="BG185" i="2"/>
  <c r="BF185" i="2"/>
  <c r="BE185" i="2"/>
  <c r="BD185" i="2"/>
  <c r="BC185" i="2"/>
  <c r="BB185" i="2"/>
  <c r="BA185" i="2"/>
  <c r="AZ185" i="2"/>
  <c r="AY185" i="2"/>
  <c r="AX185" i="2"/>
  <c r="AW185" i="2"/>
  <c r="AV185" i="2"/>
  <c r="AU185" i="2"/>
  <c r="AT185" i="2"/>
  <c r="AS185" i="2"/>
  <c r="AR185" i="2"/>
  <c r="AQ185" i="2"/>
  <c r="AP185" i="2"/>
  <c r="AO185" i="2"/>
  <c r="AN185" i="2"/>
  <c r="AM185" i="2"/>
  <c r="AL185" i="2"/>
  <c r="AK185" i="2"/>
  <c r="AJ185" i="2"/>
  <c r="AI185" i="2"/>
  <c r="AH185" i="2"/>
  <c r="AG185" i="2"/>
  <c r="AF185" i="2"/>
  <c r="AE185" i="2"/>
  <c r="AD185" i="2"/>
  <c r="AC185" i="2"/>
  <c r="AB185" i="2"/>
  <c r="AA185" i="2"/>
  <c r="Z185" i="2"/>
  <c r="Y185" i="2"/>
  <c r="CH184" i="2"/>
  <c r="CG184" i="2"/>
  <c r="CF184" i="2"/>
  <c r="CE184" i="2"/>
  <c r="CD184" i="2"/>
  <c r="CC184" i="2"/>
  <c r="CB184" i="2"/>
  <c r="CA184" i="2"/>
  <c r="BZ184" i="2"/>
  <c r="BY184" i="2"/>
  <c r="BX184" i="2"/>
  <c r="BW184" i="2"/>
  <c r="BV184" i="2"/>
  <c r="BU184" i="2"/>
  <c r="BT184" i="2"/>
  <c r="BS184" i="2"/>
  <c r="BR184" i="2"/>
  <c r="BQ184" i="2"/>
  <c r="BP184" i="2"/>
  <c r="BO184" i="2"/>
  <c r="BN184" i="2"/>
  <c r="BM184" i="2"/>
  <c r="BL184" i="2"/>
  <c r="BK184" i="2"/>
  <c r="BJ184" i="2"/>
  <c r="BI184" i="2"/>
  <c r="BH184" i="2"/>
  <c r="BG184" i="2"/>
  <c r="BF184" i="2"/>
  <c r="BE184" i="2"/>
  <c r="BD184" i="2"/>
  <c r="BC184" i="2"/>
  <c r="BB184" i="2"/>
  <c r="BA184" i="2"/>
  <c r="AZ184" i="2"/>
  <c r="AY184" i="2"/>
  <c r="AX184" i="2"/>
  <c r="AW184" i="2"/>
  <c r="AV184" i="2"/>
  <c r="AU184" i="2"/>
  <c r="AT184" i="2"/>
  <c r="AS184" i="2"/>
  <c r="AR184" i="2"/>
  <c r="AQ184" i="2"/>
  <c r="AP184" i="2"/>
  <c r="AO184" i="2"/>
  <c r="AN184" i="2"/>
  <c r="AM184" i="2"/>
  <c r="AL184" i="2"/>
  <c r="AK184" i="2"/>
  <c r="AJ184" i="2"/>
  <c r="AI184" i="2"/>
  <c r="AH184" i="2"/>
  <c r="AG184" i="2"/>
  <c r="AF184" i="2"/>
  <c r="AE184" i="2"/>
  <c r="AD184" i="2"/>
  <c r="AC184" i="2"/>
  <c r="AB184" i="2"/>
  <c r="AA184" i="2"/>
  <c r="Z184" i="2"/>
  <c r="Y184" i="2"/>
  <c r="CH183" i="2"/>
  <c r="CG183" i="2"/>
  <c r="CF183" i="2"/>
  <c r="CE183" i="2"/>
  <c r="CD183" i="2"/>
  <c r="CC183" i="2"/>
  <c r="CB183" i="2"/>
  <c r="CA183" i="2"/>
  <c r="BZ183" i="2"/>
  <c r="BY183" i="2"/>
  <c r="BX183" i="2"/>
  <c r="BW183" i="2"/>
  <c r="BV183" i="2"/>
  <c r="BU183" i="2"/>
  <c r="BT183" i="2"/>
  <c r="BS183" i="2"/>
  <c r="BR183" i="2"/>
  <c r="BQ183" i="2"/>
  <c r="BP183" i="2"/>
  <c r="BO183" i="2"/>
  <c r="BN183" i="2"/>
  <c r="BM183" i="2"/>
  <c r="BL183" i="2"/>
  <c r="BK183" i="2"/>
  <c r="BJ183" i="2"/>
  <c r="BI183" i="2"/>
  <c r="BH183" i="2"/>
  <c r="BG183" i="2"/>
  <c r="BF183" i="2"/>
  <c r="BE183" i="2"/>
  <c r="BD183" i="2"/>
  <c r="BC183" i="2"/>
  <c r="BB183" i="2"/>
  <c r="BA183" i="2"/>
  <c r="AZ183" i="2"/>
  <c r="AY183" i="2"/>
  <c r="AX183" i="2"/>
  <c r="AW183" i="2"/>
  <c r="AV183" i="2"/>
  <c r="AU183" i="2"/>
  <c r="AT183" i="2"/>
  <c r="AS183" i="2"/>
  <c r="AR183" i="2"/>
  <c r="AQ183" i="2"/>
  <c r="AP183" i="2"/>
  <c r="AO183" i="2"/>
  <c r="AN183" i="2"/>
  <c r="AM183" i="2"/>
  <c r="AL183" i="2"/>
  <c r="AK183" i="2"/>
  <c r="AJ183" i="2"/>
  <c r="AI183" i="2"/>
  <c r="AH183" i="2"/>
  <c r="AG183" i="2"/>
  <c r="AF183" i="2"/>
  <c r="AE183" i="2"/>
  <c r="AD183" i="2"/>
  <c r="AC183" i="2"/>
  <c r="AB183" i="2"/>
  <c r="AA183" i="2"/>
  <c r="Z183" i="2"/>
  <c r="Y183" i="2"/>
  <c r="CH182" i="2"/>
  <c r="CG182" i="2"/>
  <c r="CF182" i="2"/>
  <c r="CE182" i="2"/>
  <c r="CD182" i="2"/>
  <c r="CC182" i="2"/>
  <c r="CB182" i="2"/>
  <c r="CA182" i="2"/>
  <c r="BZ182" i="2"/>
  <c r="BY182" i="2"/>
  <c r="BX182" i="2"/>
  <c r="BW182" i="2"/>
  <c r="BV182" i="2"/>
  <c r="BU182" i="2"/>
  <c r="BT182" i="2"/>
  <c r="BS182" i="2"/>
  <c r="BR182" i="2"/>
  <c r="BQ182" i="2"/>
  <c r="BP182" i="2"/>
  <c r="BO182" i="2"/>
  <c r="BN182" i="2"/>
  <c r="BM182" i="2"/>
  <c r="BL182" i="2"/>
  <c r="BK182" i="2"/>
  <c r="BJ182" i="2"/>
  <c r="BI182" i="2"/>
  <c r="BH182" i="2"/>
  <c r="BG182" i="2"/>
  <c r="BF182" i="2"/>
  <c r="BE182" i="2"/>
  <c r="BD182" i="2"/>
  <c r="BC182" i="2"/>
  <c r="BB182" i="2"/>
  <c r="BA182" i="2"/>
  <c r="AZ182" i="2"/>
  <c r="AY182" i="2"/>
  <c r="AX182" i="2"/>
  <c r="AW182" i="2"/>
  <c r="AV182" i="2"/>
  <c r="AU182" i="2"/>
  <c r="AT182" i="2"/>
  <c r="AS182" i="2"/>
  <c r="AR182" i="2"/>
  <c r="AQ182" i="2"/>
  <c r="AP182" i="2"/>
  <c r="AO182" i="2"/>
  <c r="AN182" i="2"/>
  <c r="AM182" i="2"/>
  <c r="AL182" i="2"/>
  <c r="AK182" i="2"/>
  <c r="AJ182" i="2"/>
  <c r="AI182" i="2"/>
  <c r="AH182" i="2"/>
  <c r="AG182" i="2"/>
  <c r="AF182" i="2"/>
  <c r="AE182" i="2"/>
  <c r="AD182" i="2"/>
  <c r="AC182" i="2"/>
  <c r="AB182" i="2"/>
  <c r="AA182" i="2"/>
  <c r="Z182" i="2"/>
  <c r="Y182" i="2"/>
  <c r="CH181" i="2"/>
  <c r="CG181" i="2"/>
  <c r="CF181" i="2"/>
  <c r="CE181" i="2"/>
  <c r="CD181" i="2"/>
  <c r="CC181" i="2"/>
  <c r="CB181" i="2"/>
  <c r="CA181" i="2"/>
  <c r="BZ181" i="2"/>
  <c r="BY181" i="2"/>
  <c r="BX181" i="2"/>
  <c r="BW181" i="2"/>
  <c r="BV181" i="2"/>
  <c r="BU181" i="2"/>
  <c r="BT181" i="2"/>
  <c r="BS181" i="2"/>
  <c r="BR181" i="2"/>
  <c r="BQ181" i="2"/>
  <c r="BP181" i="2"/>
  <c r="BO181" i="2"/>
  <c r="BN181" i="2"/>
  <c r="BM181" i="2"/>
  <c r="BL181" i="2"/>
  <c r="BK181" i="2"/>
  <c r="BJ181" i="2"/>
  <c r="BI181" i="2"/>
  <c r="BH181" i="2"/>
  <c r="BG181" i="2"/>
  <c r="BF181" i="2"/>
  <c r="BE181" i="2"/>
  <c r="BD181" i="2"/>
  <c r="BC181" i="2"/>
  <c r="BB181" i="2"/>
  <c r="BA181" i="2"/>
  <c r="AZ181" i="2"/>
  <c r="AY181" i="2"/>
  <c r="AX181" i="2"/>
  <c r="AW181" i="2"/>
  <c r="AV181" i="2"/>
  <c r="AU181" i="2"/>
  <c r="AT181" i="2"/>
  <c r="AS181" i="2"/>
  <c r="AR181" i="2"/>
  <c r="AQ181" i="2"/>
  <c r="AP181" i="2"/>
  <c r="AO181" i="2"/>
  <c r="AN181" i="2"/>
  <c r="AM181" i="2"/>
  <c r="AL181" i="2"/>
  <c r="AK181" i="2"/>
  <c r="AJ181" i="2"/>
  <c r="AI181" i="2"/>
  <c r="AH181" i="2"/>
  <c r="AG181" i="2"/>
  <c r="AF181" i="2"/>
  <c r="AE181" i="2"/>
  <c r="AD181" i="2"/>
  <c r="AC181" i="2"/>
  <c r="AB181" i="2"/>
  <c r="AA181" i="2"/>
  <c r="Z181" i="2"/>
  <c r="Y181" i="2"/>
  <c r="CH180" i="2"/>
  <c r="CG180" i="2"/>
  <c r="CF180" i="2"/>
  <c r="CE180" i="2"/>
  <c r="CD180" i="2"/>
  <c r="CC180" i="2"/>
  <c r="CB180" i="2"/>
  <c r="CA180" i="2"/>
  <c r="BZ180" i="2"/>
  <c r="BY180" i="2"/>
  <c r="BX180" i="2"/>
  <c r="BW180" i="2"/>
  <c r="BV180" i="2"/>
  <c r="BU180" i="2"/>
  <c r="BT180" i="2"/>
  <c r="BS180" i="2"/>
  <c r="BR180" i="2"/>
  <c r="BQ180" i="2"/>
  <c r="BP180" i="2"/>
  <c r="BO180" i="2"/>
  <c r="BN180" i="2"/>
  <c r="BM180" i="2"/>
  <c r="BL180" i="2"/>
  <c r="BK180" i="2"/>
  <c r="BJ180" i="2"/>
  <c r="BI180" i="2"/>
  <c r="BH180" i="2"/>
  <c r="BG180" i="2"/>
  <c r="BF180" i="2"/>
  <c r="BE180" i="2"/>
  <c r="BD180" i="2"/>
  <c r="BC180" i="2"/>
  <c r="BB180" i="2"/>
  <c r="BA180" i="2"/>
  <c r="AZ180" i="2"/>
  <c r="AY180" i="2"/>
  <c r="AX180" i="2"/>
  <c r="AW180" i="2"/>
  <c r="AV180" i="2"/>
  <c r="AU180" i="2"/>
  <c r="AT180" i="2"/>
  <c r="AS180" i="2"/>
  <c r="AR180" i="2"/>
  <c r="AQ180" i="2"/>
  <c r="AP180" i="2"/>
  <c r="AO180" i="2"/>
  <c r="AN180" i="2"/>
  <c r="AM180" i="2"/>
  <c r="AL180" i="2"/>
  <c r="AK180" i="2"/>
  <c r="AJ180" i="2"/>
  <c r="AI180" i="2"/>
  <c r="AH180" i="2"/>
  <c r="AG180" i="2"/>
  <c r="AF180" i="2"/>
  <c r="AE180" i="2"/>
  <c r="AD180" i="2"/>
  <c r="AC180" i="2"/>
  <c r="AB180" i="2"/>
  <c r="AA180" i="2"/>
  <c r="Z180" i="2"/>
  <c r="Y180" i="2"/>
  <c r="CH179" i="2"/>
  <c r="CG179" i="2"/>
  <c r="CF179" i="2"/>
  <c r="CE179" i="2"/>
  <c r="CD179" i="2"/>
  <c r="CC179" i="2"/>
  <c r="CB179" i="2"/>
  <c r="CA179" i="2"/>
  <c r="BZ179" i="2"/>
  <c r="BY179" i="2"/>
  <c r="BX179" i="2"/>
  <c r="BW179" i="2"/>
  <c r="BV179" i="2"/>
  <c r="BU179" i="2"/>
  <c r="BT179" i="2"/>
  <c r="BS179" i="2"/>
  <c r="BR179" i="2"/>
  <c r="BQ179" i="2"/>
  <c r="BP179" i="2"/>
  <c r="BO179" i="2"/>
  <c r="BN179" i="2"/>
  <c r="BM179" i="2"/>
  <c r="BL179" i="2"/>
  <c r="BK179" i="2"/>
  <c r="BJ179" i="2"/>
  <c r="BI179" i="2"/>
  <c r="BH179" i="2"/>
  <c r="BG179" i="2"/>
  <c r="BF179" i="2"/>
  <c r="BE179" i="2"/>
  <c r="BD179" i="2"/>
  <c r="BC179" i="2"/>
  <c r="BB179" i="2"/>
  <c r="BA179" i="2"/>
  <c r="AZ179" i="2"/>
  <c r="AY179" i="2"/>
  <c r="AX179" i="2"/>
  <c r="AW179" i="2"/>
  <c r="AV179" i="2"/>
  <c r="AU179" i="2"/>
  <c r="AT179" i="2"/>
  <c r="AS179" i="2"/>
  <c r="AR179" i="2"/>
  <c r="AQ179" i="2"/>
  <c r="AP179" i="2"/>
  <c r="AO179" i="2"/>
  <c r="AN179" i="2"/>
  <c r="AM179" i="2"/>
  <c r="AL179" i="2"/>
  <c r="AK179" i="2"/>
  <c r="AJ179" i="2"/>
  <c r="AI179" i="2"/>
  <c r="AH179" i="2"/>
  <c r="AG179" i="2"/>
  <c r="AF179" i="2"/>
  <c r="AE179" i="2"/>
  <c r="AD179" i="2"/>
  <c r="AC179" i="2"/>
  <c r="AB179" i="2"/>
  <c r="AA179" i="2"/>
  <c r="Z179" i="2"/>
  <c r="Y179" i="2"/>
  <c r="CH178" i="2"/>
  <c r="CG178" i="2"/>
  <c r="CF178" i="2"/>
  <c r="CE178" i="2"/>
  <c r="CD178" i="2"/>
  <c r="CC178" i="2"/>
  <c r="CB178" i="2"/>
  <c r="CA178" i="2"/>
  <c r="BZ178" i="2"/>
  <c r="BY178" i="2"/>
  <c r="BX178" i="2"/>
  <c r="BW178" i="2"/>
  <c r="BV178" i="2"/>
  <c r="BU178" i="2"/>
  <c r="BT178" i="2"/>
  <c r="BS178" i="2"/>
  <c r="BR178" i="2"/>
  <c r="BQ178" i="2"/>
  <c r="BP178" i="2"/>
  <c r="BO178" i="2"/>
  <c r="BN178" i="2"/>
  <c r="BM178" i="2"/>
  <c r="BL178" i="2"/>
  <c r="BK178" i="2"/>
  <c r="BJ178" i="2"/>
  <c r="BI178" i="2"/>
  <c r="BH178" i="2"/>
  <c r="BG178" i="2"/>
  <c r="BF178" i="2"/>
  <c r="BE178" i="2"/>
  <c r="BD178" i="2"/>
  <c r="BC178" i="2"/>
  <c r="BB178" i="2"/>
  <c r="BA178" i="2"/>
  <c r="AZ178" i="2"/>
  <c r="AY178" i="2"/>
  <c r="AX178" i="2"/>
  <c r="AW178" i="2"/>
  <c r="AV178" i="2"/>
  <c r="AU178" i="2"/>
  <c r="AT178" i="2"/>
  <c r="AS178" i="2"/>
  <c r="AR178" i="2"/>
  <c r="AQ178" i="2"/>
  <c r="AP178" i="2"/>
  <c r="AO178" i="2"/>
  <c r="AN178" i="2"/>
  <c r="AM178" i="2"/>
  <c r="AL178" i="2"/>
  <c r="AK178" i="2"/>
  <c r="AJ178" i="2"/>
  <c r="AI178" i="2"/>
  <c r="AH178" i="2"/>
  <c r="AG178" i="2"/>
  <c r="AF178" i="2"/>
  <c r="AE178" i="2"/>
  <c r="AD178" i="2"/>
  <c r="AC178" i="2"/>
  <c r="AB178" i="2"/>
  <c r="AA178" i="2"/>
  <c r="Z178" i="2"/>
  <c r="Y178" i="2"/>
  <c r="CH177" i="2"/>
  <c r="CG177" i="2"/>
  <c r="CF177" i="2"/>
  <c r="CE177" i="2"/>
  <c r="CD177" i="2"/>
  <c r="CC177" i="2"/>
  <c r="CB177" i="2"/>
  <c r="CA177" i="2"/>
  <c r="BZ177" i="2"/>
  <c r="BY177" i="2"/>
  <c r="BX177" i="2"/>
  <c r="BW177" i="2"/>
  <c r="BV177" i="2"/>
  <c r="BU177" i="2"/>
  <c r="BT177" i="2"/>
  <c r="BS177" i="2"/>
  <c r="BR177" i="2"/>
  <c r="BQ177" i="2"/>
  <c r="BP177" i="2"/>
  <c r="BO177" i="2"/>
  <c r="BN177" i="2"/>
  <c r="BM177" i="2"/>
  <c r="BL177" i="2"/>
  <c r="BK177" i="2"/>
  <c r="BJ177" i="2"/>
  <c r="BI177" i="2"/>
  <c r="BH177" i="2"/>
  <c r="BG177" i="2"/>
  <c r="BF177" i="2"/>
  <c r="BE177" i="2"/>
  <c r="BD177" i="2"/>
  <c r="BC177" i="2"/>
  <c r="BB177" i="2"/>
  <c r="BA177" i="2"/>
  <c r="AZ177" i="2"/>
  <c r="AY177" i="2"/>
  <c r="AX177" i="2"/>
  <c r="AW177" i="2"/>
  <c r="AV177" i="2"/>
  <c r="AU177" i="2"/>
  <c r="AT177" i="2"/>
  <c r="AS177" i="2"/>
  <c r="AR177" i="2"/>
  <c r="AQ177" i="2"/>
  <c r="AP177" i="2"/>
  <c r="AO177" i="2"/>
  <c r="AN177" i="2"/>
  <c r="AM177" i="2"/>
  <c r="AL177" i="2"/>
  <c r="AK177" i="2"/>
  <c r="AJ177" i="2"/>
  <c r="AI177" i="2"/>
  <c r="AH177" i="2"/>
  <c r="AG177" i="2"/>
  <c r="AF177" i="2"/>
  <c r="AE177" i="2"/>
  <c r="AD177" i="2"/>
  <c r="AC177" i="2"/>
  <c r="AB177" i="2"/>
  <c r="AA177" i="2"/>
  <c r="Z177" i="2"/>
  <c r="Y177" i="2"/>
  <c r="CH176" i="2"/>
  <c r="CG176" i="2"/>
  <c r="CF176" i="2"/>
  <c r="CE176" i="2"/>
  <c r="CD176" i="2"/>
  <c r="CC176" i="2"/>
  <c r="CB176" i="2"/>
  <c r="CA176" i="2"/>
  <c r="BZ176" i="2"/>
  <c r="BY176" i="2"/>
  <c r="BX176" i="2"/>
  <c r="BW176" i="2"/>
  <c r="BV176" i="2"/>
  <c r="BU176" i="2"/>
  <c r="BT176" i="2"/>
  <c r="BS176" i="2"/>
  <c r="BR176" i="2"/>
  <c r="BQ176" i="2"/>
  <c r="BP176" i="2"/>
  <c r="BO176" i="2"/>
  <c r="BN176" i="2"/>
  <c r="BM176" i="2"/>
  <c r="BL176" i="2"/>
  <c r="BK176" i="2"/>
  <c r="BJ176" i="2"/>
  <c r="BI176" i="2"/>
  <c r="BH176" i="2"/>
  <c r="BG176" i="2"/>
  <c r="BF176" i="2"/>
  <c r="BE176" i="2"/>
  <c r="BD176" i="2"/>
  <c r="BC176" i="2"/>
  <c r="BB176" i="2"/>
  <c r="BA176" i="2"/>
  <c r="AZ176" i="2"/>
  <c r="AY176" i="2"/>
  <c r="AX176" i="2"/>
  <c r="AW176" i="2"/>
  <c r="AV176" i="2"/>
  <c r="AU176" i="2"/>
  <c r="AT176" i="2"/>
  <c r="AS176" i="2"/>
  <c r="AR176" i="2"/>
  <c r="AQ176" i="2"/>
  <c r="AP176" i="2"/>
  <c r="AO176" i="2"/>
  <c r="AN176" i="2"/>
  <c r="AM176" i="2"/>
  <c r="AL176" i="2"/>
  <c r="AK176" i="2"/>
  <c r="AJ176" i="2"/>
  <c r="AI176" i="2"/>
  <c r="AH176" i="2"/>
  <c r="AG176" i="2"/>
  <c r="AF176" i="2"/>
  <c r="AE176" i="2"/>
  <c r="AD176" i="2"/>
  <c r="AC176" i="2"/>
  <c r="AB176" i="2"/>
  <c r="AA176" i="2"/>
  <c r="Z176" i="2"/>
  <c r="Y176" i="2"/>
  <c r="CH175" i="2"/>
  <c r="CG175" i="2"/>
  <c r="CF175" i="2"/>
  <c r="CE175" i="2"/>
  <c r="CD175" i="2"/>
  <c r="CC175" i="2"/>
  <c r="CB175" i="2"/>
  <c r="CA175" i="2"/>
  <c r="BZ175" i="2"/>
  <c r="BY175" i="2"/>
  <c r="BX175" i="2"/>
  <c r="BW175" i="2"/>
  <c r="BV175" i="2"/>
  <c r="BU175" i="2"/>
  <c r="BT175" i="2"/>
  <c r="BS175" i="2"/>
  <c r="BR175" i="2"/>
  <c r="BQ175" i="2"/>
  <c r="BP175" i="2"/>
  <c r="BO175" i="2"/>
  <c r="BN175" i="2"/>
  <c r="BM175" i="2"/>
  <c r="BL175" i="2"/>
  <c r="BK175" i="2"/>
  <c r="BJ175" i="2"/>
  <c r="BI175" i="2"/>
  <c r="BH175" i="2"/>
  <c r="BG175" i="2"/>
  <c r="BF175" i="2"/>
  <c r="BE175" i="2"/>
  <c r="BD175" i="2"/>
  <c r="BC175" i="2"/>
  <c r="BB175" i="2"/>
  <c r="BA175" i="2"/>
  <c r="AZ175" i="2"/>
  <c r="AY175" i="2"/>
  <c r="AX175" i="2"/>
  <c r="AW175" i="2"/>
  <c r="AV175" i="2"/>
  <c r="AU175" i="2"/>
  <c r="AT175" i="2"/>
  <c r="AS175" i="2"/>
  <c r="AR175" i="2"/>
  <c r="AQ175" i="2"/>
  <c r="AP175" i="2"/>
  <c r="AO175" i="2"/>
  <c r="AN175" i="2"/>
  <c r="AM175" i="2"/>
  <c r="AL175" i="2"/>
  <c r="AK175" i="2"/>
  <c r="AJ175" i="2"/>
  <c r="AI175" i="2"/>
  <c r="AH175" i="2"/>
  <c r="AG175" i="2"/>
  <c r="AF175" i="2"/>
  <c r="AE175" i="2"/>
  <c r="AD175" i="2"/>
  <c r="AC175" i="2"/>
  <c r="AB175" i="2"/>
  <c r="AA175" i="2"/>
  <c r="Z175" i="2"/>
  <c r="Y175" i="2"/>
  <c r="CH174" i="2"/>
  <c r="CG174" i="2"/>
  <c r="CF174" i="2"/>
  <c r="CE174" i="2"/>
  <c r="CD174" i="2"/>
  <c r="CC174" i="2"/>
  <c r="CB174" i="2"/>
  <c r="CA174" i="2"/>
  <c r="BZ174" i="2"/>
  <c r="BY174" i="2"/>
  <c r="BX174" i="2"/>
  <c r="BW174" i="2"/>
  <c r="BV174" i="2"/>
  <c r="BU174" i="2"/>
  <c r="BT174" i="2"/>
  <c r="BS174" i="2"/>
  <c r="BR174" i="2"/>
  <c r="BQ174" i="2"/>
  <c r="BP174" i="2"/>
  <c r="BO174" i="2"/>
  <c r="BN174" i="2"/>
  <c r="BM174" i="2"/>
  <c r="BL174" i="2"/>
  <c r="BK174" i="2"/>
  <c r="BJ174" i="2"/>
  <c r="BI174" i="2"/>
  <c r="BH174" i="2"/>
  <c r="BG174" i="2"/>
  <c r="BF174" i="2"/>
  <c r="BE174" i="2"/>
  <c r="BD174" i="2"/>
  <c r="BC174" i="2"/>
  <c r="BB174" i="2"/>
  <c r="BA174" i="2"/>
  <c r="AZ174" i="2"/>
  <c r="AY174" i="2"/>
  <c r="AX174" i="2"/>
  <c r="AW174" i="2"/>
  <c r="AV174" i="2"/>
  <c r="AU174" i="2"/>
  <c r="AT174" i="2"/>
  <c r="AS174" i="2"/>
  <c r="AR174" i="2"/>
  <c r="AQ174" i="2"/>
  <c r="AP174" i="2"/>
  <c r="AO174" i="2"/>
  <c r="AN174" i="2"/>
  <c r="AM174" i="2"/>
  <c r="AL174" i="2"/>
  <c r="AK174" i="2"/>
  <c r="AJ174" i="2"/>
  <c r="AI174" i="2"/>
  <c r="AH174" i="2"/>
  <c r="AG174" i="2"/>
  <c r="AF174" i="2"/>
  <c r="AE174" i="2"/>
  <c r="AD174" i="2"/>
  <c r="AC174" i="2"/>
  <c r="AB174" i="2"/>
  <c r="AA174" i="2"/>
  <c r="Z174" i="2"/>
  <c r="Y174" i="2"/>
  <c r="CH173" i="2"/>
  <c r="CG173" i="2"/>
  <c r="CF173" i="2"/>
  <c r="CE173" i="2"/>
  <c r="CD173" i="2"/>
  <c r="CC173" i="2"/>
  <c r="CB173" i="2"/>
  <c r="CA173" i="2"/>
  <c r="BZ173" i="2"/>
  <c r="BY173" i="2"/>
  <c r="BX173" i="2"/>
  <c r="BW173" i="2"/>
  <c r="BV173" i="2"/>
  <c r="BU173" i="2"/>
  <c r="BT173" i="2"/>
  <c r="BS173" i="2"/>
  <c r="BR173" i="2"/>
  <c r="BQ173" i="2"/>
  <c r="BP173" i="2"/>
  <c r="BO173" i="2"/>
  <c r="BN173" i="2"/>
  <c r="BM173" i="2"/>
  <c r="BL173" i="2"/>
  <c r="BK173" i="2"/>
  <c r="BJ173" i="2"/>
  <c r="BI173" i="2"/>
  <c r="BH173" i="2"/>
  <c r="BG173" i="2"/>
  <c r="BF173" i="2"/>
  <c r="BE173" i="2"/>
  <c r="BD173" i="2"/>
  <c r="BC173" i="2"/>
  <c r="BB173" i="2"/>
  <c r="BA173" i="2"/>
  <c r="AZ173" i="2"/>
  <c r="AY173" i="2"/>
  <c r="AX173" i="2"/>
  <c r="AW173" i="2"/>
  <c r="AV173" i="2"/>
  <c r="AU173" i="2"/>
  <c r="AT173" i="2"/>
  <c r="AS173" i="2"/>
  <c r="AR173" i="2"/>
  <c r="AQ173" i="2"/>
  <c r="AP173" i="2"/>
  <c r="AO173" i="2"/>
  <c r="AN173" i="2"/>
  <c r="AM173" i="2"/>
  <c r="AL173" i="2"/>
  <c r="AK173" i="2"/>
  <c r="AJ173" i="2"/>
  <c r="AI173" i="2"/>
  <c r="AH173" i="2"/>
  <c r="AG173" i="2"/>
  <c r="AF173" i="2"/>
  <c r="AE173" i="2"/>
  <c r="AD173" i="2"/>
  <c r="AC173" i="2"/>
  <c r="AB173" i="2"/>
  <c r="AA173" i="2"/>
  <c r="Z173" i="2"/>
  <c r="Y173" i="2"/>
  <c r="CH172" i="2"/>
  <c r="CG172" i="2"/>
  <c r="CF172" i="2"/>
  <c r="CE172" i="2"/>
  <c r="CD172" i="2"/>
  <c r="CC172" i="2"/>
  <c r="CB172" i="2"/>
  <c r="CA172" i="2"/>
  <c r="BZ172" i="2"/>
  <c r="BY172" i="2"/>
  <c r="BX172" i="2"/>
  <c r="BW172" i="2"/>
  <c r="BV172" i="2"/>
  <c r="BU172" i="2"/>
  <c r="BT172" i="2"/>
  <c r="BS172" i="2"/>
  <c r="BR172" i="2"/>
  <c r="BQ172" i="2"/>
  <c r="BP172" i="2"/>
  <c r="BO172" i="2"/>
  <c r="BN172" i="2"/>
  <c r="BM172" i="2"/>
  <c r="BL172" i="2"/>
  <c r="BK172" i="2"/>
  <c r="BJ172" i="2"/>
  <c r="BI172" i="2"/>
  <c r="BH172" i="2"/>
  <c r="BG172" i="2"/>
  <c r="BF172" i="2"/>
  <c r="BE172" i="2"/>
  <c r="BD172" i="2"/>
  <c r="BC172" i="2"/>
  <c r="BB172" i="2"/>
  <c r="BA172" i="2"/>
  <c r="AZ172" i="2"/>
  <c r="AY172" i="2"/>
  <c r="AX172" i="2"/>
  <c r="AW172" i="2"/>
  <c r="AV172" i="2"/>
  <c r="AU172" i="2"/>
  <c r="AT172" i="2"/>
  <c r="AS172" i="2"/>
  <c r="AR172" i="2"/>
  <c r="AQ172" i="2"/>
  <c r="AP172" i="2"/>
  <c r="AO172" i="2"/>
  <c r="AN172" i="2"/>
  <c r="AM172" i="2"/>
  <c r="AL172" i="2"/>
  <c r="AK172" i="2"/>
  <c r="AJ172" i="2"/>
  <c r="AI172" i="2"/>
  <c r="AH172" i="2"/>
  <c r="AG172" i="2"/>
  <c r="AF172" i="2"/>
  <c r="AE172" i="2"/>
  <c r="AD172" i="2"/>
  <c r="AC172" i="2"/>
  <c r="AB172" i="2"/>
  <c r="AA172" i="2"/>
  <c r="Z172" i="2"/>
  <c r="Y172" i="2"/>
  <c r="CH171" i="2"/>
  <c r="CG171" i="2"/>
  <c r="CF171" i="2"/>
  <c r="CE171" i="2"/>
  <c r="CD171" i="2"/>
  <c r="CC171" i="2"/>
  <c r="CB171" i="2"/>
  <c r="CA171" i="2"/>
  <c r="BZ171" i="2"/>
  <c r="BY171" i="2"/>
  <c r="BX171" i="2"/>
  <c r="BW171" i="2"/>
  <c r="BV171" i="2"/>
  <c r="BU171" i="2"/>
  <c r="BT171" i="2"/>
  <c r="BS171" i="2"/>
  <c r="BR171" i="2"/>
  <c r="BQ171" i="2"/>
  <c r="BP171" i="2"/>
  <c r="BO171" i="2"/>
  <c r="BN171" i="2"/>
  <c r="BM171" i="2"/>
  <c r="BL171" i="2"/>
  <c r="BK171" i="2"/>
  <c r="BJ171" i="2"/>
  <c r="BI171" i="2"/>
  <c r="BH171" i="2"/>
  <c r="BG171" i="2"/>
  <c r="BF171" i="2"/>
  <c r="BE171" i="2"/>
  <c r="BD171" i="2"/>
  <c r="BC171" i="2"/>
  <c r="BB171" i="2"/>
  <c r="BA171" i="2"/>
  <c r="AZ171" i="2"/>
  <c r="AY171" i="2"/>
  <c r="AX171" i="2"/>
  <c r="AW171" i="2"/>
  <c r="AV171" i="2"/>
  <c r="AU171" i="2"/>
  <c r="AT171" i="2"/>
  <c r="AS171" i="2"/>
  <c r="AR171" i="2"/>
  <c r="AQ171" i="2"/>
  <c r="AP171" i="2"/>
  <c r="AO171" i="2"/>
  <c r="AN171" i="2"/>
  <c r="AM171" i="2"/>
  <c r="AL171" i="2"/>
  <c r="AK171" i="2"/>
  <c r="AJ171" i="2"/>
  <c r="AI171" i="2"/>
  <c r="AH171" i="2"/>
  <c r="AG171" i="2"/>
  <c r="AF171" i="2"/>
  <c r="AE171" i="2"/>
  <c r="AD171" i="2"/>
  <c r="AC171" i="2"/>
  <c r="AB171" i="2"/>
  <c r="AA171" i="2"/>
  <c r="Z171" i="2"/>
  <c r="Y171" i="2"/>
  <c r="CH170" i="2"/>
  <c r="CG170" i="2"/>
  <c r="CF170" i="2"/>
  <c r="CE170" i="2"/>
  <c r="CD170" i="2"/>
  <c r="CC170" i="2"/>
  <c r="CB170" i="2"/>
  <c r="CA170" i="2"/>
  <c r="BZ170" i="2"/>
  <c r="BY170" i="2"/>
  <c r="BX170" i="2"/>
  <c r="BW170" i="2"/>
  <c r="BV170" i="2"/>
  <c r="BU170" i="2"/>
  <c r="BT170" i="2"/>
  <c r="BS170" i="2"/>
  <c r="BR170" i="2"/>
  <c r="BQ170" i="2"/>
  <c r="BP170" i="2"/>
  <c r="BO170" i="2"/>
  <c r="BN170" i="2"/>
  <c r="BM170" i="2"/>
  <c r="BL170" i="2"/>
  <c r="BK170" i="2"/>
  <c r="BJ170" i="2"/>
  <c r="BI170" i="2"/>
  <c r="BH170" i="2"/>
  <c r="BG170" i="2"/>
  <c r="BF170" i="2"/>
  <c r="BE170" i="2"/>
  <c r="BD170" i="2"/>
  <c r="BC170" i="2"/>
  <c r="BB170" i="2"/>
  <c r="BA170" i="2"/>
  <c r="AZ170" i="2"/>
  <c r="AY170" i="2"/>
  <c r="AX170" i="2"/>
  <c r="AW170" i="2"/>
  <c r="AV170" i="2"/>
  <c r="AU170" i="2"/>
  <c r="AT170" i="2"/>
  <c r="AS170" i="2"/>
  <c r="AR170" i="2"/>
  <c r="AQ170" i="2"/>
  <c r="AP170" i="2"/>
  <c r="AO170" i="2"/>
  <c r="AN170" i="2"/>
  <c r="AM170" i="2"/>
  <c r="AL170" i="2"/>
  <c r="AK170" i="2"/>
  <c r="AJ170" i="2"/>
  <c r="AI170" i="2"/>
  <c r="AH170" i="2"/>
  <c r="AG170" i="2"/>
  <c r="AF170" i="2"/>
  <c r="AE170" i="2"/>
  <c r="AD170" i="2"/>
  <c r="AC170" i="2"/>
  <c r="AB170" i="2"/>
  <c r="AA170" i="2"/>
  <c r="Z170" i="2"/>
  <c r="Y170" i="2"/>
  <c r="CH169" i="2"/>
  <c r="CG169" i="2"/>
  <c r="CF169" i="2"/>
  <c r="CE169" i="2"/>
  <c r="CD169" i="2"/>
  <c r="CC169" i="2"/>
  <c r="CB169" i="2"/>
  <c r="CA169" i="2"/>
  <c r="BZ169" i="2"/>
  <c r="BY169" i="2"/>
  <c r="BX169" i="2"/>
  <c r="BW169" i="2"/>
  <c r="BV169" i="2"/>
  <c r="BU169" i="2"/>
  <c r="BT169" i="2"/>
  <c r="BS169" i="2"/>
  <c r="BR169" i="2"/>
  <c r="BQ169" i="2"/>
  <c r="BP169" i="2"/>
  <c r="BO169" i="2"/>
  <c r="BN169" i="2"/>
  <c r="BM169" i="2"/>
  <c r="BL169" i="2"/>
  <c r="BK169" i="2"/>
  <c r="BJ169" i="2"/>
  <c r="BI169" i="2"/>
  <c r="BH169" i="2"/>
  <c r="BG169" i="2"/>
  <c r="BF169" i="2"/>
  <c r="BE169" i="2"/>
  <c r="BD169" i="2"/>
  <c r="BC169" i="2"/>
  <c r="BB169" i="2"/>
  <c r="BA169" i="2"/>
  <c r="AZ169" i="2"/>
  <c r="AY169" i="2"/>
  <c r="AX169" i="2"/>
  <c r="AW169" i="2"/>
  <c r="AV169" i="2"/>
  <c r="AU169" i="2"/>
  <c r="AT169" i="2"/>
  <c r="AS169" i="2"/>
  <c r="AR169" i="2"/>
  <c r="AQ169" i="2"/>
  <c r="AP169" i="2"/>
  <c r="AO169" i="2"/>
  <c r="AN169" i="2"/>
  <c r="AM169" i="2"/>
  <c r="AL169" i="2"/>
  <c r="AK169" i="2"/>
  <c r="AJ169" i="2"/>
  <c r="AI169" i="2"/>
  <c r="AH169" i="2"/>
  <c r="AG169" i="2"/>
  <c r="AF169" i="2"/>
  <c r="AE169" i="2"/>
  <c r="AD169" i="2"/>
  <c r="AC169" i="2"/>
  <c r="AB169" i="2"/>
  <c r="AA169" i="2"/>
  <c r="Z169" i="2"/>
  <c r="Y169" i="2"/>
  <c r="CH168" i="2"/>
  <c r="CG168" i="2"/>
  <c r="CF168" i="2"/>
  <c r="CE168" i="2"/>
  <c r="CD168" i="2"/>
  <c r="CC168" i="2"/>
  <c r="CB168" i="2"/>
  <c r="CA168" i="2"/>
  <c r="BZ168" i="2"/>
  <c r="BY168" i="2"/>
  <c r="BX168" i="2"/>
  <c r="BW168" i="2"/>
  <c r="BV168" i="2"/>
  <c r="BU168" i="2"/>
  <c r="BT168" i="2"/>
  <c r="BS168" i="2"/>
  <c r="BR168" i="2"/>
  <c r="BQ168" i="2"/>
  <c r="BP168" i="2"/>
  <c r="BO168" i="2"/>
  <c r="BN168" i="2"/>
  <c r="BM168" i="2"/>
  <c r="BL168" i="2"/>
  <c r="BK168" i="2"/>
  <c r="BJ168" i="2"/>
  <c r="BI168" i="2"/>
  <c r="BH168" i="2"/>
  <c r="BG168" i="2"/>
  <c r="BF168" i="2"/>
  <c r="BE168" i="2"/>
  <c r="BD168" i="2"/>
  <c r="BC168" i="2"/>
  <c r="BB168" i="2"/>
  <c r="BA168" i="2"/>
  <c r="AZ168" i="2"/>
  <c r="AY168" i="2"/>
  <c r="AX168" i="2"/>
  <c r="AW168" i="2"/>
  <c r="AV168" i="2"/>
  <c r="AU168" i="2"/>
  <c r="AT168" i="2"/>
  <c r="AS168" i="2"/>
  <c r="AR168" i="2"/>
  <c r="AQ168" i="2"/>
  <c r="AP168" i="2"/>
  <c r="AO168" i="2"/>
  <c r="AN168" i="2"/>
  <c r="AM168" i="2"/>
  <c r="AL168" i="2"/>
  <c r="AK168" i="2"/>
  <c r="AJ168" i="2"/>
  <c r="AI168" i="2"/>
  <c r="AH168" i="2"/>
  <c r="AG168" i="2"/>
  <c r="AF168" i="2"/>
  <c r="AE168" i="2"/>
  <c r="AD168" i="2"/>
  <c r="AC168" i="2"/>
  <c r="AB168" i="2"/>
  <c r="AA168" i="2"/>
  <c r="Z168" i="2"/>
  <c r="Y168" i="2"/>
  <c r="CH167" i="2"/>
  <c r="CG167" i="2"/>
  <c r="CF167" i="2"/>
  <c r="CE167" i="2"/>
  <c r="CD167" i="2"/>
  <c r="CC167" i="2"/>
  <c r="CB167" i="2"/>
  <c r="CA167" i="2"/>
  <c r="BZ167" i="2"/>
  <c r="BY167" i="2"/>
  <c r="BX167" i="2"/>
  <c r="BW167" i="2"/>
  <c r="BV167" i="2"/>
  <c r="BU167" i="2"/>
  <c r="BT167" i="2"/>
  <c r="BS167" i="2"/>
  <c r="BR167" i="2"/>
  <c r="BQ167" i="2"/>
  <c r="BP167" i="2"/>
  <c r="BO167" i="2"/>
  <c r="BN167" i="2"/>
  <c r="BM167" i="2"/>
  <c r="BL167" i="2"/>
  <c r="BK167" i="2"/>
  <c r="BJ167" i="2"/>
  <c r="BI167" i="2"/>
  <c r="BH167" i="2"/>
  <c r="BG167" i="2"/>
  <c r="BF167" i="2"/>
  <c r="BE167" i="2"/>
  <c r="BD167" i="2"/>
  <c r="BC167" i="2"/>
  <c r="BB167" i="2"/>
  <c r="BA167" i="2"/>
  <c r="AZ167" i="2"/>
  <c r="AY167" i="2"/>
  <c r="AX167" i="2"/>
  <c r="AW167" i="2"/>
  <c r="AV167" i="2"/>
  <c r="AU167" i="2"/>
  <c r="AT167" i="2"/>
  <c r="AS167" i="2"/>
  <c r="AR167" i="2"/>
  <c r="AQ167" i="2"/>
  <c r="AP167" i="2"/>
  <c r="AO167" i="2"/>
  <c r="AN167" i="2"/>
  <c r="AM167" i="2"/>
  <c r="AL167" i="2"/>
  <c r="AK167" i="2"/>
  <c r="AJ167" i="2"/>
  <c r="AI167" i="2"/>
  <c r="AH167" i="2"/>
  <c r="AG167" i="2"/>
  <c r="AF167" i="2"/>
  <c r="AE167" i="2"/>
  <c r="AD167" i="2"/>
  <c r="AC167" i="2"/>
  <c r="AB167" i="2"/>
  <c r="AA167" i="2"/>
  <c r="Z167" i="2"/>
  <c r="Y167" i="2"/>
  <c r="CH166" i="2"/>
  <c r="CG166" i="2"/>
  <c r="CF166" i="2"/>
  <c r="CE166" i="2"/>
  <c r="CD166" i="2"/>
  <c r="CC166" i="2"/>
  <c r="CB166" i="2"/>
  <c r="CA166" i="2"/>
  <c r="BZ166" i="2"/>
  <c r="BY166" i="2"/>
  <c r="BX166" i="2"/>
  <c r="BW166" i="2"/>
  <c r="BV166" i="2"/>
  <c r="BU166" i="2"/>
  <c r="BT166" i="2"/>
  <c r="BS166" i="2"/>
  <c r="BR166" i="2"/>
  <c r="BQ166" i="2"/>
  <c r="BP166" i="2"/>
  <c r="BO166" i="2"/>
  <c r="BN166" i="2"/>
  <c r="BM166" i="2"/>
  <c r="BL166" i="2"/>
  <c r="BK166" i="2"/>
  <c r="BJ166" i="2"/>
  <c r="BI166" i="2"/>
  <c r="BH166" i="2"/>
  <c r="BG166" i="2"/>
  <c r="BF166" i="2"/>
  <c r="BE166" i="2"/>
  <c r="BD166" i="2"/>
  <c r="BC166" i="2"/>
  <c r="BB166" i="2"/>
  <c r="BA166" i="2"/>
  <c r="AZ166" i="2"/>
  <c r="AY166" i="2"/>
  <c r="AX166" i="2"/>
  <c r="AW166" i="2"/>
  <c r="AV166" i="2"/>
  <c r="AU166" i="2"/>
  <c r="AT166" i="2"/>
  <c r="AS166" i="2"/>
  <c r="AR166" i="2"/>
  <c r="AQ166" i="2"/>
  <c r="AP166" i="2"/>
  <c r="AO166" i="2"/>
  <c r="AN166" i="2"/>
  <c r="AM166" i="2"/>
  <c r="AL166" i="2"/>
  <c r="AK166" i="2"/>
  <c r="AJ166" i="2"/>
  <c r="AI166" i="2"/>
  <c r="AH166" i="2"/>
  <c r="AG166" i="2"/>
  <c r="AF166" i="2"/>
  <c r="AE166" i="2"/>
  <c r="AD166" i="2"/>
  <c r="AC166" i="2"/>
  <c r="AB166" i="2"/>
  <c r="AA166" i="2"/>
  <c r="Z166" i="2"/>
  <c r="Y166" i="2"/>
  <c r="CH165" i="2"/>
  <c r="CG165" i="2"/>
  <c r="CF165" i="2"/>
  <c r="CE165" i="2"/>
  <c r="CD165" i="2"/>
  <c r="CC165" i="2"/>
  <c r="CB165" i="2"/>
  <c r="CA165" i="2"/>
  <c r="BZ165" i="2"/>
  <c r="BY165" i="2"/>
  <c r="BX165" i="2"/>
  <c r="BW165" i="2"/>
  <c r="BV165" i="2"/>
  <c r="BU165" i="2"/>
  <c r="BT165" i="2"/>
  <c r="BS165" i="2"/>
  <c r="BR165" i="2"/>
  <c r="BQ165" i="2"/>
  <c r="BP165" i="2"/>
  <c r="BO165" i="2"/>
  <c r="BN165" i="2"/>
  <c r="BM165" i="2"/>
  <c r="BL165" i="2"/>
  <c r="BK165" i="2"/>
  <c r="BJ165" i="2"/>
  <c r="BI165" i="2"/>
  <c r="BH165" i="2"/>
  <c r="BG165" i="2"/>
  <c r="BF165" i="2"/>
  <c r="BE165" i="2"/>
  <c r="BD165" i="2"/>
  <c r="BC165" i="2"/>
  <c r="BB165" i="2"/>
  <c r="BA165" i="2"/>
  <c r="AZ165" i="2"/>
  <c r="AY165" i="2"/>
  <c r="AX165" i="2"/>
  <c r="AW165" i="2"/>
  <c r="AV165" i="2"/>
  <c r="AU165" i="2"/>
  <c r="AT165" i="2"/>
  <c r="AS165" i="2"/>
  <c r="AR165" i="2"/>
  <c r="AQ165" i="2"/>
  <c r="AP165" i="2"/>
  <c r="AO165" i="2"/>
  <c r="AN165" i="2"/>
  <c r="AM165" i="2"/>
  <c r="AL165" i="2"/>
  <c r="AK165" i="2"/>
  <c r="AJ165" i="2"/>
  <c r="AI165" i="2"/>
  <c r="AH165" i="2"/>
  <c r="AG165" i="2"/>
  <c r="AF165" i="2"/>
  <c r="AE165" i="2"/>
  <c r="AD165" i="2"/>
  <c r="AC165" i="2"/>
  <c r="AB165" i="2"/>
  <c r="AA165" i="2"/>
  <c r="Z165" i="2"/>
  <c r="Y165" i="2"/>
  <c r="CH164" i="2"/>
  <c r="CG164" i="2"/>
  <c r="CF164" i="2"/>
  <c r="CE164" i="2"/>
  <c r="CD164" i="2"/>
  <c r="CC164" i="2"/>
  <c r="CB164" i="2"/>
  <c r="CA164" i="2"/>
  <c r="BZ164" i="2"/>
  <c r="BY164" i="2"/>
  <c r="BX164" i="2"/>
  <c r="BW164" i="2"/>
  <c r="BV164" i="2"/>
  <c r="BU164" i="2"/>
  <c r="BT164" i="2"/>
  <c r="BS164" i="2"/>
  <c r="BR164" i="2"/>
  <c r="BQ164" i="2"/>
  <c r="BP164" i="2"/>
  <c r="BO164" i="2"/>
  <c r="BN164" i="2"/>
  <c r="BM164" i="2"/>
  <c r="BL164" i="2"/>
  <c r="BK164" i="2"/>
  <c r="BJ164" i="2"/>
  <c r="BI164" i="2"/>
  <c r="BH164" i="2"/>
  <c r="BG164" i="2"/>
  <c r="BF164" i="2"/>
  <c r="BE164" i="2"/>
  <c r="BD164" i="2"/>
  <c r="BC164" i="2"/>
  <c r="BB164" i="2"/>
  <c r="BA164" i="2"/>
  <c r="AZ164" i="2"/>
  <c r="AY164" i="2"/>
  <c r="AX164" i="2"/>
  <c r="AW164" i="2"/>
  <c r="AV164" i="2"/>
  <c r="AU164" i="2"/>
  <c r="AT164" i="2"/>
  <c r="AS164" i="2"/>
  <c r="AR164" i="2"/>
  <c r="AQ164" i="2"/>
  <c r="AP164" i="2"/>
  <c r="AO164" i="2"/>
  <c r="AN164" i="2"/>
  <c r="AM164" i="2"/>
  <c r="AL164" i="2"/>
  <c r="AK164" i="2"/>
  <c r="AJ164" i="2"/>
  <c r="AI164" i="2"/>
  <c r="AH164" i="2"/>
  <c r="AG164" i="2"/>
  <c r="AF164" i="2"/>
  <c r="AE164" i="2"/>
  <c r="AD164" i="2"/>
  <c r="AC164" i="2"/>
  <c r="AB164" i="2"/>
  <c r="AA164" i="2"/>
  <c r="Z164" i="2"/>
  <c r="Y164" i="2"/>
  <c r="CH163" i="2"/>
  <c r="CG163" i="2"/>
  <c r="CF163" i="2"/>
  <c r="CE163" i="2"/>
  <c r="CD163" i="2"/>
  <c r="CC163" i="2"/>
  <c r="CB163" i="2"/>
  <c r="CA163" i="2"/>
  <c r="BZ163" i="2"/>
  <c r="BY163" i="2"/>
  <c r="BX163" i="2"/>
  <c r="BW163" i="2"/>
  <c r="BV163" i="2"/>
  <c r="BU163" i="2"/>
  <c r="BT163" i="2"/>
  <c r="BS163" i="2"/>
  <c r="BR163" i="2"/>
  <c r="BQ163" i="2"/>
  <c r="BP163" i="2"/>
  <c r="BO163" i="2"/>
  <c r="BN163" i="2"/>
  <c r="BM163" i="2"/>
  <c r="BL163" i="2"/>
  <c r="BK163" i="2"/>
  <c r="BJ163" i="2"/>
  <c r="BI163" i="2"/>
  <c r="BH163" i="2"/>
  <c r="BG163" i="2"/>
  <c r="BF163" i="2"/>
  <c r="BE163" i="2"/>
  <c r="BD163" i="2"/>
  <c r="BC163" i="2"/>
  <c r="BB163" i="2"/>
  <c r="BA163" i="2"/>
  <c r="AZ163" i="2"/>
  <c r="AY163" i="2"/>
  <c r="AX163" i="2"/>
  <c r="AW163" i="2"/>
  <c r="AV163" i="2"/>
  <c r="AU163" i="2"/>
  <c r="AT163" i="2"/>
  <c r="AS163" i="2"/>
  <c r="AR163" i="2"/>
  <c r="AQ163" i="2"/>
  <c r="AP163" i="2"/>
  <c r="AO163" i="2"/>
  <c r="AN163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Z163" i="2"/>
  <c r="Y163" i="2"/>
  <c r="CH162" i="2"/>
  <c r="CG162" i="2"/>
  <c r="CF162" i="2"/>
  <c r="CE162" i="2"/>
  <c r="CD162" i="2"/>
  <c r="CC162" i="2"/>
  <c r="CB162" i="2"/>
  <c r="CA162" i="2"/>
  <c r="BZ162" i="2"/>
  <c r="BY162" i="2"/>
  <c r="BX162" i="2"/>
  <c r="BW162" i="2"/>
  <c r="BV162" i="2"/>
  <c r="BU162" i="2"/>
  <c r="BT162" i="2"/>
  <c r="BS162" i="2"/>
  <c r="BR162" i="2"/>
  <c r="BQ162" i="2"/>
  <c r="BP162" i="2"/>
  <c r="BO162" i="2"/>
  <c r="BN162" i="2"/>
  <c r="BM162" i="2"/>
  <c r="BL162" i="2"/>
  <c r="BK162" i="2"/>
  <c r="BJ162" i="2"/>
  <c r="BI162" i="2"/>
  <c r="BH162" i="2"/>
  <c r="BG162" i="2"/>
  <c r="BF162" i="2"/>
  <c r="BE162" i="2"/>
  <c r="BD162" i="2"/>
  <c r="BC162" i="2"/>
  <c r="BB162" i="2"/>
  <c r="BA162" i="2"/>
  <c r="AZ162" i="2"/>
  <c r="AY162" i="2"/>
  <c r="AX162" i="2"/>
  <c r="AW162" i="2"/>
  <c r="AV162" i="2"/>
  <c r="AU162" i="2"/>
  <c r="AT162" i="2"/>
  <c r="AS162" i="2"/>
  <c r="AR162" i="2"/>
  <c r="AQ162" i="2"/>
  <c r="AP162" i="2"/>
  <c r="AO162" i="2"/>
  <c r="AN162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Z162" i="2"/>
  <c r="Y162" i="2"/>
  <c r="CH161" i="2"/>
  <c r="CG161" i="2"/>
  <c r="CF161" i="2"/>
  <c r="CE161" i="2"/>
  <c r="CD161" i="2"/>
  <c r="CC161" i="2"/>
  <c r="CB161" i="2"/>
  <c r="CA161" i="2"/>
  <c r="BZ161" i="2"/>
  <c r="BY161" i="2"/>
  <c r="BX161" i="2"/>
  <c r="BW161" i="2"/>
  <c r="BV161" i="2"/>
  <c r="BU161" i="2"/>
  <c r="BT161" i="2"/>
  <c r="BS161" i="2"/>
  <c r="BR161" i="2"/>
  <c r="BQ161" i="2"/>
  <c r="BP161" i="2"/>
  <c r="BO161" i="2"/>
  <c r="BN161" i="2"/>
  <c r="BM161" i="2"/>
  <c r="BL161" i="2"/>
  <c r="BK161" i="2"/>
  <c r="BJ161" i="2"/>
  <c r="BI161" i="2"/>
  <c r="BH161" i="2"/>
  <c r="BG161" i="2"/>
  <c r="BF161" i="2"/>
  <c r="BE161" i="2"/>
  <c r="BD161" i="2"/>
  <c r="BC161" i="2"/>
  <c r="BB161" i="2"/>
  <c r="BA161" i="2"/>
  <c r="AZ161" i="2"/>
  <c r="AY161" i="2"/>
  <c r="AX161" i="2"/>
  <c r="AW161" i="2"/>
  <c r="AV161" i="2"/>
  <c r="AU161" i="2"/>
  <c r="AT161" i="2"/>
  <c r="AS161" i="2"/>
  <c r="AR161" i="2"/>
  <c r="AQ161" i="2"/>
  <c r="AP161" i="2"/>
  <c r="AO161" i="2"/>
  <c r="AN161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Z161" i="2"/>
  <c r="Y161" i="2"/>
  <c r="CH160" i="2"/>
  <c r="CG160" i="2"/>
  <c r="CF160" i="2"/>
  <c r="CE160" i="2"/>
  <c r="CD160" i="2"/>
  <c r="CC160" i="2"/>
  <c r="CB160" i="2"/>
  <c r="CA160" i="2"/>
  <c r="BZ160" i="2"/>
  <c r="BY160" i="2"/>
  <c r="BX160" i="2"/>
  <c r="BW160" i="2"/>
  <c r="BV160" i="2"/>
  <c r="BU160" i="2"/>
  <c r="BT160" i="2"/>
  <c r="BS160" i="2"/>
  <c r="BR160" i="2"/>
  <c r="BQ160" i="2"/>
  <c r="BP160" i="2"/>
  <c r="BO160" i="2"/>
  <c r="BN160" i="2"/>
  <c r="BM160" i="2"/>
  <c r="BL160" i="2"/>
  <c r="BK160" i="2"/>
  <c r="BJ160" i="2"/>
  <c r="BI160" i="2"/>
  <c r="BH160" i="2"/>
  <c r="BG160" i="2"/>
  <c r="BF160" i="2"/>
  <c r="BE160" i="2"/>
  <c r="BD160" i="2"/>
  <c r="BC160" i="2"/>
  <c r="BB160" i="2"/>
  <c r="BA160" i="2"/>
  <c r="AZ160" i="2"/>
  <c r="AY160" i="2"/>
  <c r="AX160" i="2"/>
  <c r="AW160" i="2"/>
  <c r="AV160" i="2"/>
  <c r="AU160" i="2"/>
  <c r="AT160" i="2"/>
  <c r="AS160" i="2"/>
  <c r="AR160" i="2"/>
  <c r="AQ160" i="2"/>
  <c r="AP160" i="2"/>
  <c r="AO160" i="2"/>
  <c r="AN160" i="2"/>
  <c r="AM160" i="2"/>
  <c r="AL160" i="2"/>
  <c r="AK160" i="2"/>
  <c r="AJ160" i="2"/>
  <c r="AI160" i="2"/>
  <c r="AH160" i="2"/>
  <c r="AG160" i="2"/>
  <c r="AF160" i="2"/>
  <c r="AE160" i="2"/>
  <c r="AD160" i="2"/>
  <c r="AC160" i="2"/>
  <c r="AB160" i="2"/>
  <c r="AA160" i="2"/>
  <c r="Z160" i="2"/>
  <c r="Y160" i="2"/>
  <c r="CH159" i="2"/>
  <c r="CG159" i="2"/>
  <c r="CF159" i="2"/>
  <c r="CE159" i="2"/>
  <c r="CD159" i="2"/>
  <c r="CC159" i="2"/>
  <c r="CB159" i="2"/>
  <c r="CA159" i="2"/>
  <c r="BZ159" i="2"/>
  <c r="BY159" i="2"/>
  <c r="BX159" i="2"/>
  <c r="BW159" i="2"/>
  <c r="BV159" i="2"/>
  <c r="BU159" i="2"/>
  <c r="BT159" i="2"/>
  <c r="BS159" i="2"/>
  <c r="BR159" i="2"/>
  <c r="BQ159" i="2"/>
  <c r="BP159" i="2"/>
  <c r="BO159" i="2"/>
  <c r="BN159" i="2"/>
  <c r="BM159" i="2"/>
  <c r="BL159" i="2"/>
  <c r="BK159" i="2"/>
  <c r="BJ159" i="2"/>
  <c r="BI159" i="2"/>
  <c r="BH159" i="2"/>
  <c r="BG159" i="2"/>
  <c r="BF159" i="2"/>
  <c r="BE159" i="2"/>
  <c r="BD159" i="2"/>
  <c r="BC159" i="2"/>
  <c r="BB159" i="2"/>
  <c r="BA159" i="2"/>
  <c r="AZ159" i="2"/>
  <c r="AY159" i="2"/>
  <c r="AX159" i="2"/>
  <c r="AW159" i="2"/>
  <c r="AV159" i="2"/>
  <c r="AU159" i="2"/>
  <c r="AT159" i="2"/>
  <c r="AS159" i="2"/>
  <c r="AR159" i="2"/>
  <c r="AQ159" i="2"/>
  <c r="AP159" i="2"/>
  <c r="AO159" i="2"/>
  <c r="AN159" i="2"/>
  <c r="AM159" i="2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Z159" i="2"/>
  <c r="Y159" i="2"/>
  <c r="CH158" i="2"/>
  <c r="CG158" i="2"/>
  <c r="CF158" i="2"/>
  <c r="CE158" i="2"/>
  <c r="CD158" i="2"/>
  <c r="CC158" i="2"/>
  <c r="CB158" i="2"/>
  <c r="CA158" i="2"/>
  <c r="BZ158" i="2"/>
  <c r="BY158" i="2"/>
  <c r="BX158" i="2"/>
  <c r="BW158" i="2"/>
  <c r="BV158" i="2"/>
  <c r="BU158" i="2"/>
  <c r="BT158" i="2"/>
  <c r="BS158" i="2"/>
  <c r="BR158" i="2"/>
  <c r="BQ158" i="2"/>
  <c r="BP158" i="2"/>
  <c r="BO158" i="2"/>
  <c r="BN158" i="2"/>
  <c r="BM158" i="2"/>
  <c r="BL158" i="2"/>
  <c r="BK158" i="2"/>
  <c r="BJ158" i="2"/>
  <c r="BI158" i="2"/>
  <c r="BH158" i="2"/>
  <c r="BG158" i="2"/>
  <c r="BF158" i="2"/>
  <c r="BE158" i="2"/>
  <c r="BD158" i="2"/>
  <c r="BC158" i="2"/>
  <c r="BB158" i="2"/>
  <c r="BA158" i="2"/>
  <c r="AZ158" i="2"/>
  <c r="AY158" i="2"/>
  <c r="AX158" i="2"/>
  <c r="AW158" i="2"/>
  <c r="AV158" i="2"/>
  <c r="AU158" i="2"/>
  <c r="AT158" i="2"/>
  <c r="AS158" i="2"/>
  <c r="AR158" i="2"/>
  <c r="AQ158" i="2"/>
  <c r="AP158" i="2"/>
  <c r="AO158" i="2"/>
  <c r="AN158" i="2"/>
  <c r="AM158" i="2"/>
  <c r="AL158" i="2"/>
  <c r="AK158" i="2"/>
  <c r="AJ158" i="2"/>
  <c r="AI158" i="2"/>
  <c r="AH158" i="2"/>
  <c r="AG158" i="2"/>
  <c r="AF158" i="2"/>
  <c r="AE158" i="2"/>
  <c r="AD158" i="2"/>
  <c r="AC158" i="2"/>
  <c r="AB158" i="2"/>
  <c r="AA158" i="2"/>
  <c r="Z158" i="2"/>
  <c r="Y158" i="2"/>
  <c r="CH157" i="2"/>
  <c r="CG157" i="2"/>
  <c r="CF157" i="2"/>
  <c r="CE157" i="2"/>
  <c r="CD157" i="2"/>
  <c r="CC157" i="2"/>
  <c r="CB157" i="2"/>
  <c r="CA157" i="2"/>
  <c r="BZ157" i="2"/>
  <c r="BY157" i="2"/>
  <c r="BX157" i="2"/>
  <c r="BW157" i="2"/>
  <c r="BV157" i="2"/>
  <c r="BU157" i="2"/>
  <c r="BT157" i="2"/>
  <c r="BS157" i="2"/>
  <c r="BR157" i="2"/>
  <c r="BQ157" i="2"/>
  <c r="BP157" i="2"/>
  <c r="BO157" i="2"/>
  <c r="BN157" i="2"/>
  <c r="BM157" i="2"/>
  <c r="BL157" i="2"/>
  <c r="BK157" i="2"/>
  <c r="BJ157" i="2"/>
  <c r="BI157" i="2"/>
  <c r="BH157" i="2"/>
  <c r="BG157" i="2"/>
  <c r="BF157" i="2"/>
  <c r="BE157" i="2"/>
  <c r="BD157" i="2"/>
  <c r="BC157" i="2"/>
  <c r="BB157" i="2"/>
  <c r="BA157" i="2"/>
  <c r="AZ157" i="2"/>
  <c r="AY157" i="2"/>
  <c r="AX157" i="2"/>
  <c r="AW157" i="2"/>
  <c r="AV157" i="2"/>
  <c r="AU157" i="2"/>
  <c r="AT157" i="2"/>
  <c r="AS157" i="2"/>
  <c r="AR157" i="2"/>
  <c r="AQ157" i="2"/>
  <c r="AP157" i="2"/>
  <c r="AO157" i="2"/>
  <c r="AN157" i="2"/>
  <c r="AM157" i="2"/>
  <c r="AL157" i="2"/>
  <c r="AK157" i="2"/>
  <c r="AJ157" i="2"/>
  <c r="AI157" i="2"/>
  <c r="AH157" i="2"/>
  <c r="AG157" i="2"/>
  <c r="AF157" i="2"/>
  <c r="AE157" i="2"/>
  <c r="AD157" i="2"/>
  <c r="AC157" i="2"/>
  <c r="AB157" i="2"/>
  <c r="AA157" i="2"/>
  <c r="Z157" i="2"/>
  <c r="Y157" i="2"/>
  <c r="CH156" i="2"/>
  <c r="CG156" i="2"/>
  <c r="CF156" i="2"/>
  <c r="CE156" i="2"/>
  <c r="CD156" i="2"/>
  <c r="CC156" i="2"/>
  <c r="CB156" i="2"/>
  <c r="CA156" i="2"/>
  <c r="BZ156" i="2"/>
  <c r="BY156" i="2"/>
  <c r="BX156" i="2"/>
  <c r="BW156" i="2"/>
  <c r="BV156" i="2"/>
  <c r="BU156" i="2"/>
  <c r="BT156" i="2"/>
  <c r="BS156" i="2"/>
  <c r="BR156" i="2"/>
  <c r="BQ156" i="2"/>
  <c r="BP156" i="2"/>
  <c r="BO156" i="2"/>
  <c r="BN156" i="2"/>
  <c r="BM156" i="2"/>
  <c r="BL156" i="2"/>
  <c r="BK156" i="2"/>
  <c r="BJ156" i="2"/>
  <c r="BI156" i="2"/>
  <c r="BH156" i="2"/>
  <c r="BG156" i="2"/>
  <c r="BF156" i="2"/>
  <c r="BE156" i="2"/>
  <c r="BD156" i="2"/>
  <c r="BC156" i="2"/>
  <c r="BB156" i="2"/>
  <c r="BA156" i="2"/>
  <c r="AZ156" i="2"/>
  <c r="AY156" i="2"/>
  <c r="AX156" i="2"/>
  <c r="AW156" i="2"/>
  <c r="AV156" i="2"/>
  <c r="AU156" i="2"/>
  <c r="AT156" i="2"/>
  <c r="AS156" i="2"/>
  <c r="AR156" i="2"/>
  <c r="AQ156" i="2"/>
  <c r="AP156" i="2"/>
  <c r="AO156" i="2"/>
  <c r="AN156" i="2"/>
  <c r="AM156" i="2"/>
  <c r="AL156" i="2"/>
  <c r="AK156" i="2"/>
  <c r="AJ156" i="2"/>
  <c r="AI156" i="2"/>
  <c r="AH156" i="2"/>
  <c r="AG156" i="2"/>
  <c r="AF156" i="2"/>
  <c r="AE156" i="2"/>
  <c r="AD156" i="2"/>
  <c r="AC156" i="2"/>
  <c r="AB156" i="2"/>
  <c r="AA156" i="2"/>
  <c r="Z156" i="2"/>
  <c r="Y156" i="2"/>
  <c r="CH155" i="2"/>
  <c r="CG155" i="2"/>
  <c r="CF155" i="2"/>
  <c r="CE155" i="2"/>
  <c r="CD155" i="2"/>
  <c r="CC155" i="2"/>
  <c r="CB155" i="2"/>
  <c r="CA155" i="2"/>
  <c r="BZ155" i="2"/>
  <c r="BY155" i="2"/>
  <c r="BX155" i="2"/>
  <c r="BW155" i="2"/>
  <c r="BV155" i="2"/>
  <c r="BU155" i="2"/>
  <c r="BT155" i="2"/>
  <c r="BS155" i="2"/>
  <c r="BR155" i="2"/>
  <c r="BQ155" i="2"/>
  <c r="BP155" i="2"/>
  <c r="BO155" i="2"/>
  <c r="BN155" i="2"/>
  <c r="BM155" i="2"/>
  <c r="BL155" i="2"/>
  <c r="BK155" i="2"/>
  <c r="BJ155" i="2"/>
  <c r="BI155" i="2"/>
  <c r="BH155" i="2"/>
  <c r="BG155" i="2"/>
  <c r="BF155" i="2"/>
  <c r="BE155" i="2"/>
  <c r="BD155" i="2"/>
  <c r="BC155" i="2"/>
  <c r="BB155" i="2"/>
  <c r="BA155" i="2"/>
  <c r="AZ155" i="2"/>
  <c r="AY155" i="2"/>
  <c r="AX155" i="2"/>
  <c r="AW155" i="2"/>
  <c r="AV155" i="2"/>
  <c r="AU155" i="2"/>
  <c r="AT155" i="2"/>
  <c r="AS155" i="2"/>
  <c r="AR155" i="2"/>
  <c r="AQ155" i="2"/>
  <c r="AP155" i="2"/>
  <c r="AO155" i="2"/>
  <c r="AN155" i="2"/>
  <c r="AM155" i="2"/>
  <c r="AL155" i="2"/>
  <c r="AK155" i="2"/>
  <c r="AJ155" i="2"/>
  <c r="AI155" i="2"/>
  <c r="AH155" i="2"/>
  <c r="AG155" i="2"/>
  <c r="AF155" i="2"/>
  <c r="AE155" i="2"/>
  <c r="AD155" i="2"/>
  <c r="AC155" i="2"/>
  <c r="AB155" i="2"/>
  <c r="AA155" i="2"/>
  <c r="Z155" i="2"/>
  <c r="Y155" i="2"/>
  <c r="CH154" i="2"/>
  <c r="CG154" i="2"/>
  <c r="CF154" i="2"/>
  <c r="CE154" i="2"/>
  <c r="CD154" i="2"/>
  <c r="CC154" i="2"/>
  <c r="CB154" i="2"/>
  <c r="CA154" i="2"/>
  <c r="BZ154" i="2"/>
  <c r="BY154" i="2"/>
  <c r="BX154" i="2"/>
  <c r="BW154" i="2"/>
  <c r="BV154" i="2"/>
  <c r="BU154" i="2"/>
  <c r="BT154" i="2"/>
  <c r="BS154" i="2"/>
  <c r="BR154" i="2"/>
  <c r="BQ154" i="2"/>
  <c r="BP154" i="2"/>
  <c r="BO154" i="2"/>
  <c r="BN154" i="2"/>
  <c r="BM154" i="2"/>
  <c r="BL154" i="2"/>
  <c r="BK154" i="2"/>
  <c r="BJ154" i="2"/>
  <c r="BI154" i="2"/>
  <c r="BH154" i="2"/>
  <c r="BG154" i="2"/>
  <c r="BF154" i="2"/>
  <c r="BE154" i="2"/>
  <c r="BD154" i="2"/>
  <c r="BC154" i="2"/>
  <c r="BB154" i="2"/>
  <c r="BA154" i="2"/>
  <c r="AZ154" i="2"/>
  <c r="AY154" i="2"/>
  <c r="AX154" i="2"/>
  <c r="AW154" i="2"/>
  <c r="AV154" i="2"/>
  <c r="AU154" i="2"/>
  <c r="AT154" i="2"/>
  <c r="AS154" i="2"/>
  <c r="AR154" i="2"/>
  <c r="AQ154" i="2"/>
  <c r="AP154" i="2"/>
  <c r="AO154" i="2"/>
  <c r="AN154" i="2"/>
  <c r="AM154" i="2"/>
  <c r="AL154" i="2"/>
  <c r="AK154" i="2"/>
  <c r="AJ154" i="2"/>
  <c r="AI154" i="2"/>
  <c r="AH154" i="2"/>
  <c r="AG154" i="2"/>
  <c r="AF154" i="2"/>
  <c r="AE154" i="2"/>
  <c r="AD154" i="2"/>
  <c r="AC154" i="2"/>
  <c r="AB154" i="2"/>
  <c r="AA154" i="2"/>
  <c r="Z154" i="2"/>
  <c r="Y154" i="2"/>
  <c r="CH153" i="2"/>
  <c r="CG153" i="2"/>
  <c r="CF153" i="2"/>
  <c r="CE153" i="2"/>
  <c r="CD153" i="2"/>
  <c r="CC153" i="2"/>
  <c r="CB153" i="2"/>
  <c r="CA153" i="2"/>
  <c r="BZ153" i="2"/>
  <c r="BY153" i="2"/>
  <c r="BX153" i="2"/>
  <c r="BW153" i="2"/>
  <c r="BV153" i="2"/>
  <c r="BU153" i="2"/>
  <c r="BT153" i="2"/>
  <c r="BS153" i="2"/>
  <c r="BR153" i="2"/>
  <c r="BQ153" i="2"/>
  <c r="BP153" i="2"/>
  <c r="BO153" i="2"/>
  <c r="BN153" i="2"/>
  <c r="BM153" i="2"/>
  <c r="BL153" i="2"/>
  <c r="BK153" i="2"/>
  <c r="BJ153" i="2"/>
  <c r="BI153" i="2"/>
  <c r="BH153" i="2"/>
  <c r="BG153" i="2"/>
  <c r="BF153" i="2"/>
  <c r="BE153" i="2"/>
  <c r="BD153" i="2"/>
  <c r="BC153" i="2"/>
  <c r="BB153" i="2"/>
  <c r="BA153" i="2"/>
  <c r="AZ153" i="2"/>
  <c r="AY153" i="2"/>
  <c r="AX153" i="2"/>
  <c r="AW153" i="2"/>
  <c r="AV153" i="2"/>
  <c r="AU153" i="2"/>
  <c r="AT153" i="2"/>
  <c r="AS153" i="2"/>
  <c r="AR153" i="2"/>
  <c r="AQ153" i="2"/>
  <c r="AP153" i="2"/>
  <c r="AO153" i="2"/>
  <c r="AN153" i="2"/>
  <c r="AM153" i="2"/>
  <c r="AL153" i="2"/>
  <c r="AK153" i="2"/>
  <c r="AJ153" i="2"/>
  <c r="AI153" i="2"/>
  <c r="AH153" i="2"/>
  <c r="AG153" i="2"/>
  <c r="AF153" i="2"/>
  <c r="AE153" i="2"/>
  <c r="AD153" i="2"/>
  <c r="AC153" i="2"/>
  <c r="AB153" i="2"/>
  <c r="AA153" i="2"/>
  <c r="Z153" i="2"/>
  <c r="Y153" i="2"/>
  <c r="CH152" i="2"/>
  <c r="CG152" i="2"/>
  <c r="CF152" i="2"/>
  <c r="CE152" i="2"/>
  <c r="CD152" i="2"/>
  <c r="CC152" i="2"/>
  <c r="CB152" i="2"/>
  <c r="CA152" i="2"/>
  <c r="BZ152" i="2"/>
  <c r="BY152" i="2"/>
  <c r="BX152" i="2"/>
  <c r="BW152" i="2"/>
  <c r="BV152" i="2"/>
  <c r="BU152" i="2"/>
  <c r="BT152" i="2"/>
  <c r="BS152" i="2"/>
  <c r="BR152" i="2"/>
  <c r="BQ152" i="2"/>
  <c r="BP152" i="2"/>
  <c r="BO152" i="2"/>
  <c r="BN152" i="2"/>
  <c r="BM152" i="2"/>
  <c r="BL152" i="2"/>
  <c r="BK152" i="2"/>
  <c r="BJ152" i="2"/>
  <c r="BI152" i="2"/>
  <c r="BH152" i="2"/>
  <c r="BG152" i="2"/>
  <c r="BF152" i="2"/>
  <c r="BE152" i="2"/>
  <c r="BD152" i="2"/>
  <c r="BC152" i="2"/>
  <c r="BB152" i="2"/>
  <c r="BA152" i="2"/>
  <c r="AZ152" i="2"/>
  <c r="AY152" i="2"/>
  <c r="AX152" i="2"/>
  <c r="AW152" i="2"/>
  <c r="AV152" i="2"/>
  <c r="AU152" i="2"/>
  <c r="AT152" i="2"/>
  <c r="AS152" i="2"/>
  <c r="AR152" i="2"/>
  <c r="AQ152" i="2"/>
  <c r="AP152" i="2"/>
  <c r="AO152" i="2"/>
  <c r="AN152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CH151" i="2"/>
  <c r="CG151" i="2"/>
  <c r="CF151" i="2"/>
  <c r="CE151" i="2"/>
  <c r="CD151" i="2"/>
  <c r="CC151" i="2"/>
  <c r="CB151" i="2"/>
  <c r="CA151" i="2"/>
  <c r="BZ151" i="2"/>
  <c r="BY151" i="2"/>
  <c r="BX151" i="2"/>
  <c r="BW151" i="2"/>
  <c r="BV151" i="2"/>
  <c r="BU151" i="2"/>
  <c r="BT151" i="2"/>
  <c r="BS151" i="2"/>
  <c r="BR151" i="2"/>
  <c r="BQ151" i="2"/>
  <c r="BP151" i="2"/>
  <c r="BO151" i="2"/>
  <c r="BN151" i="2"/>
  <c r="BM151" i="2"/>
  <c r="BL151" i="2"/>
  <c r="BK151" i="2"/>
  <c r="BJ151" i="2"/>
  <c r="BI151" i="2"/>
  <c r="BH151" i="2"/>
  <c r="BG151" i="2"/>
  <c r="BF151" i="2"/>
  <c r="BE151" i="2"/>
  <c r="BD151" i="2"/>
  <c r="BC151" i="2"/>
  <c r="BB151" i="2"/>
  <c r="BA151" i="2"/>
  <c r="AZ151" i="2"/>
  <c r="AY151" i="2"/>
  <c r="AX151" i="2"/>
  <c r="AW151" i="2"/>
  <c r="AV151" i="2"/>
  <c r="AU151" i="2"/>
  <c r="AT151" i="2"/>
  <c r="AS151" i="2"/>
  <c r="AR151" i="2"/>
  <c r="AQ151" i="2"/>
  <c r="AP151" i="2"/>
  <c r="AO151" i="2"/>
  <c r="AN151" i="2"/>
  <c r="AM151" i="2"/>
  <c r="AL151" i="2"/>
  <c r="AK151" i="2"/>
  <c r="AJ151" i="2"/>
  <c r="AI151" i="2"/>
  <c r="AH151" i="2"/>
  <c r="AG151" i="2"/>
  <c r="AF151" i="2"/>
  <c r="AE151" i="2"/>
  <c r="AD151" i="2"/>
  <c r="AC151" i="2"/>
  <c r="AB151" i="2"/>
  <c r="AA151" i="2"/>
  <c r="Z151" i="2"/>
  <c r="Y151" i="2"/>
  <c r="CH150" i="2"/>
  <c r="CG150" i="2"/>
  <c r="CF150" i="2"/>
  <c r="CE150" i="2"/>
  <c r="CD150" i="2"/>
  <c r="CC150" i="2"/>
  <c r="CB150" i="2"/>
  <c r="CA150" i="2"/>
  <c r="BZ150" i="2"/>
  <c r="BY150" i="2"/>
  <c r="BX150" i="2"/>
  <c r="BW150" i="2"/>
  <c r="BV150" i="2"/>
  <c r="BU150" i="2"/>
  <c r="BT150" i="2"/>
  <c r="BS150" i="2"/>
  <c r="BR150" i="2"/>
  <c r="BQ150" i="2"/>
  <c r="BP150" i="2"/>
  <c r="BO150" i="2"/>
  <c r="BN150" i="2"/>
  <c r="BM150" i="2"/>
  <c r="BL150" i="2"/>
  <c r="BK150" i="2"/>
  <c r="BJ150" i="2"/>
  <c r="BI150" i="2"/>
  <c r="BH150" i="2"/>
  <c r="BG150" i="2"/>
  <c r="BF150" i="2"/>
  <c r="BE150" i="2"/>
  <c r="BD150" i="2"/>
  <c r="BC150" i="2"/>
  <c r="BB150" i="2"/>
  <c r="BA150" i="2"/>
  <c r="AZ150" i="2"/>
  <c r="AY150" i="2"/>
  <c r="AX150" i="2"/>
  <c r="AW150" i="2"/>
  <c r="AV150" i="2"/>
  <c r="AU150" i="2"/>
  <c r="AT150" i="2"/>
  <c r="AS150" i="2"/>
  <c r="AR150" i="2"/>
  <c r="AQ150" i="2"/>
  <c r="AP150" i="2"/>
  <c r="AO150" i="2"/>
  <c r="AN150" i="2"/>
  <c r="AM150" i="2"/>
  <c r="AL150" i="2"/>
  <c r="AK150" i="2"/>
  <c r="AJ150" i="2"/>
  <c r="AI150" i="2"/>
  <c r="AH150" i="2"/>
  <c r="AG150" i="2"/>
  <c r="AF150" i="2"/>
  <c r="AE150" i="2"/>
  <c r="AD150" i="2"/>
  <c r="AC150" i="2"/>
  <c r="AB150" i="2"/>
  <c r="AA150" i="2"/>
  <c r="Z150" i="2"/>
  <c r="Y150" i="2"/>
  <c r="CH149" i="2"/>
  <c r="CG149" i="2"/>
  <c r="CF149" i="2"/>
  <c r="CE149" i="2"/>
  <c r="CD149" i="2"/>
  <c r="CC149" i="2"/>
  <c r="CB149" i="2"/>
  <c r="CA149" i="2"/>
  <c r="BZ149" i="2"/>
  <c r="BY149" i="2"/>
  <c r="BX149" i="2"/>
  <c r="BW149" i="2"/>
  <c r="BV149" i="2"/>
  <c r="BU149" i="2"/>
  <c r="BT149" i="2"/>
  <c r="BS149" i="2"/>
  <c r="BR149" i="2"/>
  <c r="BQ149" i="2"/>
  <c r="BP149" i="2"/>
  <c r="BO149" i="2"/>
  <c r="BN149" i="2"/>
  <c r="BM149" i="2"/>
  <c r="BL149" i="2"/>
  <c r="BK149" i="2"/>
  <c r="BJ149" i="2"/>
  <c r="BI149" i="2"/>
  <c r="BH149" i="2"/>
  <c r="BG149" i="2"/>
  <c r="BF149" i="2"/>
  <c r="BE149" i="2"/>
  <c r="BD149" i="2"/>
  <c r="BC149" i="2"/>
  <c r="BB149" i="2"/>
  <c r="BA149" i="2"/>
  <c r="AZ149" i="2"/>
  <c r="AY149" i="2"/>
  <c r="AX149" i="2"/>
  <c r="AW149" i="2"/>
  <c r="AV149" i="2"/>
  <c r="AU149" i="2"/>
  <c r="AT149" i="2"/>
  <c r="AS149" i="2"/>
  <c r="AR149" i="2"/>
  <c r="AQ149" i="2"/>
  <c r="AP149" i="2"/>
  <c r="AO149" i="2"/>
  <c r="AN149" i="2"/>
  <c r="AM149" i="2"/>
  <c r="AL149" i="2"/>
  <c r="AK149" i="2"/>
  <c r="AJ149" i="2"/>
  <c r="AI149" i="2"/>
  <c r="AH149" i="2"/>
  <c r="AG149" i="2"/>
  <c r="AF149" i="2"/>
  <c r="AE149" i="2"/>
  <c r="AD149" i="2"/>
  <c r="AC149" i="2"/>
  <c r="AB149" i="2"/>
  <c r="AA149" i="2"/>
  <c r="Z149" i="2"/>
  <c r="Y149" i="2"/>
  <c r="CH148" i="2"/>
  <c r="CG148" i="2"/>
  <c r="CF148" i="2"/>
  <c r="CE148" i="2"/>
  <c r="CD148" i="2"/>
  <c r="CC148" i="2"/>
  <c r="CB148" i="2"/>
  <c r="CA148" i="2"/>
  <c r="BZ148" i="2"/>
  <c r="BY148" i="2"/>
  <c r="BX148" i="2"/>
  <c r="BW148" i="2"/>
  <c r="BV148" i="2"/>
  <c r="BU148" i="2"/>
  <c r="BT148" i="2"/>
  <c r="BS148" i="2"/>
  <c r="BR148" i="2"/>
  <c r="BQ148" i="2"/>
  <c r="BP148" i="2"/>
  <c r="BO148" i="2"/>
  <c r="BN148" i="2"/>
  <c r="BM148" i="2"/>
  <c r="BL148" i="2"/>
  <c r="BK148" i="2"/>
  <c r="BJ148" i="2"/>
  <c r="BI148" i="2"/>
  <c r="BH148" i="2"/>
  <c r="BG148" i="2"/>
  <c r="BF148" i="2"/>
  <c r="BE148" i="2"/>
  <c r="BD148" i="2"/>
  <c r="BC148" i="2"/>
  <c r="BB148" i="2"/>
  <c r="BA148" i="2"/>
  <c r="AZ148" i="2"/>
  <c r="AY148" i="2"/>
  <c r="AX148" i="2"/>
  <c r="AW148" i="2"/>
  <c r="AV148" i="2"/>
  <c r="AU148" i="2"/>
  <c r="AT148" i="2"/>
  <c r="AS148" i="2"/>
  <c r="AR148" i="2"/>
  <c r="AQ148" i="2"/>
  <c r="AP148" i="2"/>
  <c r="AO148" i="2"/>
  <c r="AN148" i="2"/>
  <c r="AM148" i="2"/>
  <c r="AL148" i="2"/>
  <c r="AK148" i="2"/>
  <c r="AJ148" i="2"/>
  <c r="AI148" i="2"/>
  <c r="AH148" i="2"/>
  <c r="AG148" i="2"/>
  <c r="AF148" i="2"/>
  <c r="AE148" i="2"/>
  <c r="AD148" i="2"/>
  <c r="AC148" i="2"/>
  <c r="AB148" i="2"/>
  <c r="AA148" i="2"/>
  <c r="Z148" i="2"/>
  <c r="Y148" i="2"/>
  <c r="CH147" i="2"/>
  <c r="CG147" i="2"/>
  <c r="CF147" i="2"/>
  <c r="CE147" i="2"/>
  <c r="CD147" i="2"/>
  <c r="CC147" i="2"/>
  <c r="CB147" i="2"/>
  <c r="CA147" i="2"/>
  <c r="BZ147" i="2"/>
  <c r="BY147" i="2"/>
  <c r="BX147" i="2"/>
  <c r="BW147" i="2"/>
  <c r="BV147" i="2"/>
  <c r="BU147" i="2"/>
  <c r="BT147" i="2"/>
  <c r="BS147" i="2"/>
  <c r="BR147" i="2"/>
  <c r="BQ147" i="2"/>
  <c r="BP147" i="2"/>
  <c r="BO147" i="2"/>
  <c r="BN147" i="2"/>
  <c r="BM147" i="2"/>
  <c r="BL147" i="2"/>
  <c r="BK147" i="2"/>
  <c r="BJ147" i="2"/>
  <c r="BI147" i="2"/>
  <c r="BH147" i="2"/>
  <c r="BG147" i="2"/>
  <c r="BF147" i="2"/>
  <c r="BE147" i="2"/>
  <c r="BD147" i="2"/>
  <c r="BC147" i="2"/>
  <c r="BB147" i="2"/>
  <c r="BA147" i="2"/>
  <c r="AZ147" i="2"/>
  <c r="AY147" i="2"/>
  <c r="AX147" i="2"/>
  <c r="AW147" i="2"/>
  <c r="AV147" i="2"/>
  <c r="AU147" i="2"/>
  <c r="AT147" i="2"/>
  <c r="AS147" i="2"/>
  <c r="AR147" i="2"/>
  <c r="AQ147" i="2"/>
  <c r="AP147" i="2"/>
  <c r="AO147" i="2"/>
  <c r="AN147" i="2"/>
  <c r="AM147" i="2"/>
  <c r="AL147" i="2"/>
  <c r="AK147" i="2"/>
  <c r="AJ147" i="2"/>
  <c r="AI147" i="2"/>
  <c r="AH147" i="2"/>
  <c r="AG147" i="2"/>
  <c r="AF147" i="2"/>
  <c r="AE147" i="2"/>
  <c r="AD147" i="2"/>
  <c r="AC147" i="2"/>
  <c r="AB147" i="2"/>
  <c r="AA147" i="2"/>
  <c r="Z147" i="2"/>
  <c r="Y147" i="2"/>
  <c r="CH146" i="2"/>
  <c r="CG146" i="2"/>
  <c r="CF146" i="2"/>
  <c r="CE146" i="2"/>
  <c r="CD146" i="2"/>
  <c r="CC146" i="2"/>
  <c r="CB146" i="2"/>
  <c r="CA146" i="2"/>
  <c r="BZ146" i="2"/>
  <c r="BY146" i="2"/>
  <c r="BX146" i="2"/>
  <c r="BW146" i="2"/>
  <c r="BV146" i="2"/>
  <c r="BU146" i="2"/>
  <c r="BT146" i="2"/>
  <c r="BS146" i="2"/>
  <c r="BR146" i="2"/>
  <c r="BQ146" i="2"/>
  <c r="BP146" i="2"/>
  <c r="BO146" i="2"/>
  <c r="BN146" i="2"/>
  <c r="BM146" i="2"/>
  <c r="BL146" i="2"/>
  <c r="BK146" i="2"/>
  <c r="BJ146" i="2"/>
  <c r="BI146" i="2"/>
  <c r="BH146" i="2"/>
  <c r="BG146" i="2"/>
  <c r="BF146" i="2"/>
  <c r="BE146" i="2"/>
  <c r="BD146" i="2"/>
  <c r="BC146" i="2"/>
  <c r="BB146" i="2"/>
  <c r="BA146" i="2"/>
  <c r="AZ146" i="2"/>
  <c r="AY146" i="2"/>
  <c r="AX146" i="2"/>
  <c r="AW146" i="2"/>
  <c r="AV146" i="2"/>
  <c r="AU146" i="2"/>
  <c r="AT146" i="2"/>
  <c r="AS146" i="2"/>
  <c r="AR146" i="2"/>
  <c r="AQ146" i="2"/>
  <c r="AP146" i="2"/>
  <c r="AO146" i="2"/>
  <c r="AN146" i="2"/>
  <c r="AM146" i="2"/>
  <c r="AL146" i="2"/>
  <c r="AK146" i="2"/>
  <c r="AJ146" i="2"/>
  <c r="AI146" i="2"/>
  <c r="AH146" i="2"/>
  <c r="AG146" i="2"/>
  <c r="AF146" i="2"/>
  <c r="AE146" i="2"/>
  <c r="AD146" i="2"/>
  <c r="AC146" i="2"/>
  <c r="AB146" i="2"/>
  <c r="AA146" i="2"/>
  <c r="Z146" i="2"/>
  <c r="Y146" i="2"/>
  <c r="CH145" i="2"/>
  <c r="CG145" i="2"/>
  <c r="CF145" i="2"/>
  <c r="CE145" i="2"/>
  <c r="CD145" i="2"/>
  <c r="CC145" i="2"/>
  <c r="CB145" i="2"/>
  <c r="CA145" i="2"/>
  <c r="BZ145" i="2"/>
  <c r="BY145" i="2"/>
  <c r="BX145" i="2"/>
  <c r="BW145" i="2"/>
  <c r="BV145" i="2"/>
  <c r="BU145" i="2"/>
  <c r="BT145" i="2"/>
  <c r="BS145" i="2"/>
  <c r="BR145" i="2"/>
  <c r="BQ145" i="2"/>
  <c r="BP145" i="2"/>
  <c r="BO145" i="2"/>
  <c r="BN145" i="2"/>
  <c r="BM145" i="2"/>
  <c r="BL145" i="2"/>
  <c r="BK145" i="2"/>
  <c r="BJ145" i="2"/>
  <c r="BI145" i="2"/>
  <c r="BH145" i="2"/>
  <c r="BG145" i="2"/>
  <c r="BF145" i="2"/>
  <c r="BE145" i="2"/>
  <c r="BD145" i="2"/>
  <c r="BC145" i="2"/>
  <c r="BB145" i="2"/>
  <c r="BA145" i="2"/>
  <c r="AZ145" i="2"/>
  <c r="AY145" i="2"/>
  <c r="AX145" i="2"/>
  <c r="AW145" i="2"/>
  <c r="AV145" i="2"/>
  <c r="AU145" i="2"/>
  <c r="AT145" i="2"/>
  <c r="AS145" i="2"/>
  <c r="AR145" i="2"/>
  <c r="AQ145" i="2"/>
  <c r="AP145" i="2"/>
  <c r="AO145" i="2"/>
  <c r="AN145" i="2"/>
  <c r="AM145" i="2"/>
  <c r="AL145" i="2"/>
  <c r="AK145" i="2"/>
  <c r="AJ145" i="2"/>
  <c r="AI145" i="2"/>
  <c r="AH145" i="2"/>
  <c r="AG145" i="2"/>
  <c r="AF145" i="2"/>
  <c r="AE145" i="2"/>
  <c r="AD145" i="2"/>
  <c r="AC145" i="2"/>
  <c r="AB145" i="2"/>
  <c r="AA145" i="2"/>
  <c r="Z145" i="2"/>
  <c r="Y145" i="2"/>
  <c r="CH144" i="2"/>
  <c r="CG144" i="2"/>
  <c r="CF144" i="2"/>
  <c r="CE144" i="2"/>
  <c r="CD144" i="2"/>
  <c r="CC144" i="2"/>
  <c r="CB144" i="2"/>
  <c r="CA144" i="2"/>
  <c r="BZ144" i="2"/>
  <c r="BY144" i="2"/>
  <c r="BX144" i="2"/>
  <c r="BW144" i="2"/>
  <c r="BV144" i="2"/>
  <c r="BU144" i="2"/>
  <c r="BT144" i="2"/>
  <c r="BS144" i="2"/>
  <c r="BR144" i="2"/>
  <c r="BQ144" i="2"/>
  <c r="BP144" i="2"/>
  <c r="BO144" i="2"/>
  <c r="BN144" i="2"/>
  <c r="BM144" i="2"/>
  <c r="BL144" i="2"/>
  <c r="BK144" i="2"/>
  <c r="BJ144" i="2"/>
  <c r="BI144" i="2"/>
  <c r="BH144" i="2"/>
  <c r="BG144" i="2"/>
  <c r="BF144" i="2"/>
  <c r="BE144" i="2"/>
  <c r="BD144" i="2"/>
  <c r="BC144" i="2"/>
  <c r="BB144" i="2"/>
  <c r="BA144" i="2"/>
  <c r="AZ144" i="2"/>
  <c r="AY144" i="2"/>
  <c r="AX144" i="2"/>
  <c r="AW144" i="2"/>
  <c r="AV144" i="2"/>
  <c r="AU144" i="2"/>
  <c r="AT144" i="2"/>
  <c r="AS144" i="2"/>
  <c r="AR144" i="2"/>
  <c r="AQ144" i="2"/>
  <c r="AP144" i="2"/>
  <c r="AO144" i="2"/>
  <c r="AN144" i="2"/>
  <c r="AM144" i="2"/>
  <c r="AL144" i="2"/>
  <c r="AK144" i="2"/>
  <c r="AJ144" i="2"/>
  <c r="AI144" i="2"/>
  <c r="AH144" i="2"/>
  <c r="AG144" i="2"/>
  <c r="AF144" i="2"/>
  <c r="AE144" i="2"/>
  <c r="AD144" i="2"/>
  <c r="AC144" i="2"/>
  <c r="AB144" i="2"/>
  <c r="AA144" i="2"/>
  <c r="Z144" i="2"/>
  <c r="Y144" i="2"/>
  <c r="CH143" i="2"/>
  <c r="CG143" i="2"/>
  <c r="CF143" i="2"/>
  <c r="CE143" i="2"/>
  <c r="CD143" i="2"/>
  <c r="CC143" i="2"/>
  <c r="CB143" i="2"/>
  <c r="CA143" i="2"/>
  <c r="BZ143" i="2"/>
  <c r="BY143" i="2"/>
  <c r="BX143" i="2"/>
  <c r="BW143" i="2"/>
  <c r="BV143" i="2"/>
  <c r="BU143" i="2"/>
  <c r="BT143" i="2"/>
  <c r="BS143" i="2"/>
  <c r="BR143" i="2"/>
  <c r="BQ143" i="2"/>
  <c r="BP143" i="2"/>
  <c r="BO143" i="2"/>
  <c r="BN143" i="2"/>
  <c r="BM143" i="2"/>
  <c r="BL143" i="2"/>
  <c r="BK143" i="2"/>
  <c r="BJ143" i="2"/>
  <c r="BI143" i="2"/>
  <c r="BH143" i="2"/>
  <c r="BG143" i="2"/>
  <c r="BF143" i="2"/>
  <c r="BE143" i="2"/>
  <c r="BD143" i="2"/>
  <c r="BC143" i="2"/>
  <c r="BB143" i="2"/>
  <c r="BA143" i="2"/>
  <c r="AZ143" i="2"/>
  <c r="AY143" i="2"/>
  <c r="AX143" i="2"/>
  <c r="AW143" i="2"/>
  <c r="AV143" i="2"/>
  <c r="AU143" i="2"/>
  <c r="AT143" i="2"/>
  <c r="AS143" i="2"/>
  <c r="AR143" i="2"/>
  <c r="AQ143" i="2"/>
  <c r="AP143" i="2"/>
  <c r="AO143" i="2"/>
  <c r="AN143" i="2"/>
  <c r="AM143" i="2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Z143" i="2"/>
  <c r="Y143" i="2"/>
  <c r="CH142" i="2"/>
  <c r="CG142" i="2"/>
  <c r="CF142" i="2"/>
  <c r="CE142" i="2"/>
  <c r="CD142" i="2"/>
  <c r="CC142" i="2"/>
  <c r="CB142" i="2"/>
  <c r="CA142" i="2"/>
  <c r="BZ142" i="2"/>
  <c r="BY142" i="2"/>
  <c r="BX142" i="2"/>
  <c r="BW142" i="2"/>
  <c r="BV142" i="2"/>
  <c r="BU142" i="2"/>
  <c r="BT142" i="2"/>
  <c r="BS142" i="2"/>
  <c r="BR142" i="2"/>
  <c r="BQ142" i="2"/>
  <c r="BP142" i="2"/>
  <c r="BO142" i="2"/>
  <c r="BN142" i="2"/>
  <c r="BM142" i="2"/>
  <c r="BL142" i="2"/>
  <c r="BK142" i="2"/>
  <c r="BJ142" i="2"/>
  <c r="BI142" i="2"/>
  <c r="BH142" i="2"/>
  <c r="BG142" i="2"/>
  <c r="BF142" i="2"/>
  <c r="BE142" i="2"/>
  <c r="BD142" i="2"/>
  <c r="BC142" i="2"/>
  <c r="BB142" i="2"/>
  <c r="BA142" i="2"/>
  <c r="AZ142" i="2"/>
  <c r="AY142" i="2"/>
  <c r="AX142" i="2"/>
  <c r="AW142" i="2"/>
  <c r="AV142" i="2"/>
  <c r="AU142" i="2"/>
  <c r="AT142" i="2"/>
  <c r="AS142" i="2"/>
  <c r="AR142" i="2"/>
  <c r="AQ142" i="2"/>
  <c r="AP142" i="2"/>
  <c r="AO142" i="2"/>
  <c r="AN142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Z142" i="2"/>
  <c r="Y142" i="2"/>
  <c r="CH141" i="2"/>
  <c r="CG141" i="2"/>
  <c r="CF141" i="2"/>
  <c r="CE141" i="2"/>
  <c r="CD141" i="2"/>
  <c r="CC141" i="2"/>
  <c r="CB141" i="2"/>
  <c r="CA141" i="2"/>
  <c r="BZ141" i="2"/>
  <c r="BY141" i="2"/>
  <c r="BX141" i="2"/>
  <c r="BW141" i="2"/>
  <c r="BV141" i="2"/>
  <c r="BU141" i="2"/>
  <c r="BT141" i="2"/>
  <c r="BS141" i="2"/>
  <c r="BR141" i="2"/>
  <c r="BQ141" i="2"/>
  <c r="BP141" i="2"/>
  <c r="BO141" i="2"/>
  <c r="BN141" i="2"/>
  <c r="BM141" i="2"/>
  <c r="BL141" i="2"/>
  <c r="BK141" i="2"/>
  <c r="BJ141" i="2"/>
  <c r="BI141" i="2"/>
  <c r="BH141" i="2"/>
  <c r="BG141" i="2"/>
  <c r="BF141" i="2"/>
  <c r="BE141" i="2"/>
  <c r="BD141" i="2"/>
  <c r="BC141" i="2"/>
  <c r="BB141" i="2"/>
  <c r="BA141" i="2"/>
  <c r="AZ141" i="2"/>
  <c r="AY141" i="2"/>
  <c r="AX141" i="2"/>
  <c r="AW141" i="2"/>
  <c r="AV141" i="2"/>
  <c r="AU141" i="2"/>
  <c r="AT141" i="2"/>
  <c r="AS141" i="2"/>
  <c r="AR141" i="2"/>
  <c r="AQ141" i="2"/>
  <c r="AP141" i="2"/>
  <c r="AO141" i="2"/>
  <c r="AN141" i="2"/>
  <c r="AM141" i="2"/>
  <c r="AL141" i="2"/>
  <c r="AK141" i="2"/>
  <c r="AJ141" i="2"/>
  <c r="AI141" i="2"/>
  <c r="AH141" i="2"/>
  <c r="AG141" i="2"/>
  <c r="AF141" i="2"/>
  <c r="AE141" i="2"/>
  <c r="AD141" i="2"/>
  <c r="AC141" i="2"/>
  <c r="AB141" i="2"/>
  <c r="AA141" i="2"/>
  <c r="Z141" i="2"/>
  <c r="Y141" i="2"/>
  <c r="CH140" i="2"/>
  <c r="CG140" i="2"/>
  <c r="CF140" i="2"/>
  <c r="CE140" i="2"/>
  <c r="CD140" i="2"/>
  <c r="CC140" i="2"/>
  <c r="CB140" i="2"/>
  <c r="CA140" i="2"/>
  <c r="BZ140" i="2"/>
  <c r="BY140" i="2"/>
  <c r="BX140" i="2"/>
  <c r="BW140" i="2"/>
  <c r="BV140" i="2"/>
  <c r="BU140" i="2"/>
  <c r="BT140" i="2"/>
  <c r="BS140" i="2"/>
  <c r="BR140" i="2"/>
  <c r="BQ140" i="2"/>
  <c r="BP140" i="2"/>
  <c r="BO140" i="2"/>
  <c r="BN140" i="2"/>
  <c r="BM140" i="2"/>
  <c r="BL140" i="2"/>
  <c r="BK140" i="2"/>
  <c r="BJ140" i="2"/>
  <c r="BI140" i="2"/>
  <c r="BH140" i="2"/>
  <c r="BG140" i="2"/>
  <c r="BF140" i="2"/>
  <c r="BE140" i="2"/>
  <c r="BD140" i="2"/>
  <c r="BC140" i="2"/>
  <c r="BB140" i="2"/>
  <c r="BA140" i="2"/>
  <c r="AZ140" i="2"/>
  <c r="AY140" i="2"/>
  <c r="AX140" i="2"/>
  <c r="AW140" i="2"/>
  <c r="AV140" i="2"/>
  <c r="AU140" i="2"/>
  <c r="AT140" i="2"/>
  <c r="AS140" i="2"/>
  <c r="AR140" i="2"/>
  <c r="AQ140" i="2"/>
  <c r="AP140" i="2"/>
  <c r="AO140" i="2"/>
  <c r="AN140" i="2"/>
  <c r="AM140" i="2"/>
  <c r="AL140" i="2"/>
  <c r="AK140" i="2"/>
  <c r="AJ140" i="2"/>
  <c r="AI140" i="2"/>
  <c r="AH140" i="2"/>
  <c r="AG140" i="2"/>
  <c r="AF140" i="2"/>
  <c r="AE140" i="2"/>
  <c r="AD140" i="2"/>
  <c r="AC140" i="2"/>
  <c r="AB140" i="2"/>
  <c r="AA140" i="2"/>
  <c r="Z140" i="2"/>
  <c r="Y140" i="2"/>
  <c r="CH139" i="2"/>
  <c r="CG139" i="2"/>
  <c r="CF139" i="2"/>
  <c r="CE139" i="2"/>
  <c r="CD139" i="2"/>
  <c r="CC139" i="2"/>
  <c r="CB139" i="2"/>
  <c r="CA139" i="2"/>
  <c r="BZ139" i="2"/>
  <c r="BY139" i="2"/>
  <c r="BX139" i="2"/>
  <c r="BW139" i="2"/>
  <c r="BV139" i="2"/>
  <c r="BU139" i="2"/>
  <c r="BT139" i="2"/>
  <c r="BS139" i="2"/>
  <c r="BR139" i="2"/>
  <c r="BQ139" i="2"/>
  <c r="BP139" i="2"/>
  <c r="BO139" i="2"/>
  <c r="BN139" i="2"/>
  <c r="BM139" i="2"/>
  <c r="BL139" i="2"/>
  <c r="BK139" i="2"/>
  <c r="BJ139" i="2"/>
  <c r="BI139" i="2"/>
  <c r="BH139" i="2"/>
  <c r="BG139" i="2"/>
  <c r="BF139" i="2"/>
  <c r="BE139" i="2"/>
  <c r="BD139" i="2"/>
  <c r="BC139" i="2"/>
  <c r="BB139" i="2"/>
  <c r="BA139" i="2"/>
  <c r="AZ139" i="2"/>
  <c r="AY139" i="2"/>
  <c r="AX139" i="2"/>
  <c r="AW139" i="2"/>
  <c r="AV139" i="2"/>
  <c r="AU139" i="2"/>
  <c r="AT139" i="2"/>
  <c r="AS139" i="2"/>
  <c r="AR139" i="2"/>
  <c r="AQ139" i="2"/>
  <c r="AP139" i="2"/>
  <c r="AO139" i="2"/>
  <c r="AN139" i="2"/>
  <c r="AM139" i="2"/>
  <c r="AL139" i="2"/>
  <c r="AK139" i="2"/>
  <c r="AJ139" i="2"/>
  <c r="AI139" i="2"/>
  <c r="AH139" i="2"/>
  <c r="AG139" i="2"/>
  <c r="AF139" i="2"/>
  <c r="AE139" i="2"/>
  <c r="AD139" i="2"/>
  <c r="AC139" i="2"/>
  <c r="AB139" i="2"/>
  <c r="AA139" i="2"/>
  <c r="Z139" i="2"/>
  <c r="Y139" i="2"/>
  <c r="CH138" i="2"/>
  <c r="CG138" i="2"/>
  <c r="CF138" i="2"/>
  <c r="CE138" i="2"/>
  <c r="CD138" i="2"/>
  <c r="CC138" i="2"/>
  <c r="CB138" i="2"/>
  <c r="CA138" i="2"/>
  <c r="BZ138" i="2"/>
  <c r="BY138" i="2"/>
  <c r="BX138" i="2"/>
  <c r="BW138" i="2"/>
  <c r="BV138" i="2"/>
  <c r="BU138" i="2"/>
  <c r="BT138" i="2"/>
  <c r="BS138" i="2"/>
  <c r="BR138" i="2"/>
  <c r="BQ138" i="2"/>
  <c r="BP138" i="2"/>
  <c r="BO138" i="2"/>
  <c r="BN138" i="2"/>
  <c r="BM138" i="2"/>
  <c r="BL138" i="2"/>
  <c r="BK138" i="2"/>
  <c r="BJ138" i="2"/>
  <c r="BI138" i="2"/>
  <c r="BH138" i="2"/>
  <c r="BG138" i="2"/>
  <c r="BF138" i="2"/>
  <c r="BE138" i="2"/>
  <c r="BD138" i="2"/>
  <c r="BC138" i="2"/>
  <c r="BB138" i="2"/>
  <c r="BA138" i="2"/>
  <c r="AZ138" i="2"/>
  <c r="AY138" i="2"/>
  <c r="AX138" i="2"/>
  <c r="AW138" i="2"/>
  <c r="AV138" i="2"/>
  <c r="AU138" i="2"/>
  <c r="AT138" i="2"/>
  <c r="AS138" i="2"/>
  <c r="AR138" i="2"/>
  <c r="AQ138" i="2"/>
  <c r="AP138" i="2"/>
  <c r="AO138" i="2"/>
  <c r="AN138" i="2"/>
  <c r="AM138" i="2"/>
  <c r="AL138" i="2"/>
  <c r="AK138" i="2"/>
  <c r="AJ138" i="2"/>
  <c r="AI138" i="2"/>
  <c r="AH138" i="2"/>
  <c r="AG138" i="2"/>
  <c r="AF138" i="2"/>
  <c r="AE138" i="2"/>
  <c r="AD138" i="2"/>
  <c r="AC138" i="2"/>
  <c r="AB138" i="2"/>
  <c r="AA138" i="2"/>
  <c r="Z138" i="2"/>
  <c r="Y138" i="2"/>
  <c r="CH137" i="2"/>
  <c r="CG137" i="2"/>
  <c r="CF137" i="2"/>
  <c r="CE137" i="2"/>
  <c r="CD137" i="2"/>
  <c r="CC137" i="2"/>
  <c r="CB137" i="2"/>
  <c r="CA137" i="2"/>
  <c r="BZ137" i="2"/>
  <c r="BY137" i="2"/>
  <c r="BX137" i="2"/>
  <c r="BW137" i="2"/>
  <c r="BV137" i="2"/>
  <c r="BU137" i="2"/>
  <c r="BT137" i="2"/>
  <c r="BS137" i="2"/>
  <c r="BR137" i="2"/>
  <c r="BQ137" i="2"/>
  <c r="BP137" i="2"/>
  <c r="BO137" i="2"/>
  <c r="BN137" i="2"/>
  <c r="BM137" i="2"/>
  <c r="BL137" i="2"/>
  <c r="BK137" i="2"/>
  <c r="BJ137" i="2"/>
  <c r="BI137" i="2"/>
  <c r="BH137" i="2"/>
  <c r="BG137" i="2"/>
  <c r="BF137" i="2"/>
  <c r="BE137" i="2"/>
  <c r="BD137" i="2"/>
  <c r="BC137" i="2"/>
  <c r="BB137" i="2"/>
  <c r="BA137" i="2"/>
  <c r="AZ137" i="2"/>
  <c r="AY137" i="2"/>
  <c r="AX137" i="2"/>
  <c r="AW137" i="2"/>
  <c r="AV137" i="2"/>
  <c r="AU137" i="2"/>
  <c r="AT137" i="2"/>
  <c r="AS137" i="2"/>
  <c r="AR137" i="2"/>
  <c r="AQ137" i="2"/>
  <c r="AP137" i="2"/>
  <c r="AO137" i="2"/>
  <c r="AN137" i="2"/>
  <c r="AM137" i="2"/>
  <c r="AL137" i="2"/>
  <c r="AK137" i="2"/>
  <c r="AJ137" i="2"/>
  <c r="AI137" i="2"/>
  <c r="AH137" i="2"/>
  <c r="AG137" i="2"/>
  <c r="AF137" i="2"/>
  <c r="AE137" i="2"/>
  <c r="AD137" i="2"/>
  <c r="AC137" i="2"/>
  <c r="AB137" i="2"/>
  <c r="AA137" i="2"/>
  <c r="Z137" i="2"/>
  <c r="Y137" i="2"/>
  <c r="CH136" i="2"/>
  <c r="CG136" i="2"/>
  <c r="CF136" i="2"/>
  <c r="CE136" i="2"/>
  <c r="CD136" i="2"/>
  <c r="CC136" i="2"/>
  <c r="CB136" i="2"/>
  <c r="CA136" i="2"/>
  <c r="BZ136" i="2"/>
  <c r="BY136" i="2"/>
  <c r="BX136" i="2"/>
  <c r="BW136" i="2"/>
  <c r="BV136" i="2"/>
  <c r="BU136" i="2"/>
  <c r="BT136" i="2"/>
  <c r="BS136" i="2"/>
  <c r="BR136" i="2"/>
  <c r="BQ136" i="2"/>
  <c r="BP136" i="2"/>
  <c r="BO136" i="2"/>
  <c r="BN136" i="2"/>
  <c r="BM136" i="2"/>
  <c r="BL136" i="2"/>
  <c r="BK136" i="2"/>
  <c r="BJ136" i="2"/>
  <c r="BI136" i="2"/>
  <c r="BH136" i="2"/>
  <c r="BG136" i="2"/>
  <c r="BF136" i="2"/>
  <c r="BE136" i="2"/>
  <c r="BD136" i="2"/>
  <c r="BC136" i="2"/>
  <c r="BB136" i="2"/>
  <c r="BA136" i="2"/>
  <c r="AZ136" i="2"/>
  <c r="AY136" i="2"/>
  <c r="AX136" i="2"/>
  <c r="AW136" i="2"/>
  <c r="AV136" i="2"/>
  <c r="AU136" i="2"/>
  <c r="AT136" i="2"/>
  <c r="AS136" i="2"/>
  <c r="AR136" i="2"/>
  <c r="AQ136" i="2"/>
  <c r="AP136" i="2"/>
  <c r="AO136" i="2"/>
  <c r="AN136" i="2"/>
  <c r="AM136" i="2"/>
  <c r="AL136" i="2"/>
  <c r="AK136" i="2"/>
  <c r="AJ136" i="2"/>
  <c r="AI136" i="2"/>
  <c r="AH136" i="2"/>
  <c r="AG136" i="2"/>
  <c r="AF136" i="2"/>
  <c r="AE136" i="2"/>
  <c r="AD136" i="2"/>
  <c r="AC136" i="2"/>
  <c r="AB136" i="2"/>
  <c r="AA136" i="2"/>
  <c r="Z136" i="2"/>
  <c r="Y136" i="2"/>
  <c r="CH135" i="2"/>
  <c r="CG135" i="2"/>
  <c r="CF135" i="2"/>
  <c r="CE135" i="2"/>
  <c r="CD135" i="2"/>
  <c r="CC135" i="2"/>
  <c r="CB135" i="2"/>
  <c r="CA135" i="2"/>
  <c r="BZ135" i="2"/>
  <c r="BY135" i="2"/>
  <c r="BX135" i="2"/>
  <c r="BW135" i="2"/>
  <c r="BV135" i="2"/>
  <c r="BU135" i="2"/>
  <c r="BT135" i="2"/>
  <c r="BS135" i="2"/>
  <c r="BR135" i="2"/>
  <c r="BQ135" i="2"/>
  <c r="BP135" i="2"/>
  <c r="BO135" i="2"/>
  <c r="BN135" i="2"/>
  <c r="BM135" i="2"/>
  <c r="BL135" i="2"/>
  <c r="BK135" i="2"/>
  <c r="BJ135" i="2"/>
  <c r="BI135" i="2"/>
  <c r="BH135" i="2"/>
  <c r="BG135" i="2"/>
  <c r="BF135" i="2"/>
  <c r="BE135" i="2"/>
  <c r="BD135" i="2"/>
  <c r="BC135" i="2"/>
  <c r="BB135" i="2"/>
  <c r="BA135" i="2"/>
  <c r="AZ135" i="2"/>
  <c r="AY135" i="2"/>
  <c r="AX135" i="2"/>
  <c r="AW135" i="2"/>
  <c r="AV135" i="2"/>
  <c r="AU135" i="2"/>
  <c r="AT135" i="2"/>
  <c r="AS135" i="2"/>
  <c r="AR135" i="2"/>
  <c r="AQ135" i="2"/>
  <c r="AP135" i="2"/>
  <c r="AO135" i="2"/>
  <c r="AN135" i="2"/>
  <c r="AM135" i="2"/>
  <c r="AL135" i="2"/>
  <c r="AK135" i="2"/>
  <c r="AJ135" i="2"/>
  <c r="AI135" i="2"/>
  <c r="AH135" i="2"/>
  <c r="AG135" i="2"/>
  <c r="AF135" i="2"/>
  <c r="AE135" i="2"/>
  <c r="AD135" i="2"/>
  <c r="AC135" i="2"/>
  <c r="AB135" i="2"/>
  <c r="AA135" i="2"/>
  <c r="Z135" i="2"/>
  <c r="Y135" i="2"/>
  <c r="CH134" i="2"/>
  <c r="CG134" i="2"/>
  <c r="CF134" i="2"/>
  <c r="CE134" i="2"/>
  <c r="CD134" i="2"/>
  <c r="CC134" i="2"/>
  <c r="CB134" i="2"/>
  <c r="CA134" i="2"/>
  <c r="BZ134" i="2"/>
  <c r="BY134" i="2"/>
  <c r="BX134" i="2"/>
  <c r="BW134" i="2"/>
  <c r="BV134" i="2"/>
  <c r="BU134" i="2"/>
  <c r="BT134" i="2"/>
  <c r="BS134" i="2"/>
  <c r="BR134" i="2"/>
  <c r="BQ134" i="2"/>
  <c r="BP134" i="2"/>
  <c r="BO134" i="2"/>
  <c r="BN134" i="2"/>
  <c r="BM134" i="2"/>
  <c r="BL134" i="2"/>
  <c r="BK134" i="2"/>
  <c r="BJ134" i="2"/>
  <c r="BI134" i="2"/>
  <c r="BH134" i="2"/>
  <c r="BG134" i="2"/>
  <c r="BF134" i="2"/>
  <c r="BE134" i="2"/>
  <c r="BD134" i="2"/>
  <c r="BC134" i="2"/>
  <c r="BB134" i="2"/>
  <c r="BA134" i="2"/>
  <c r="AZ134" i="2"/>
  <c r="AY134" i="2"/>
  <c r="AX134" i="2"/>
  <c r="AW134" i="2"/>
  <c r="AV134" i="2"/>
  <c r="AU134" i="2"/>
  <c r="AT134" i="2"/>
  <c r="AS134" i="2"/>
  <c r="AR134" i="2"/>
  <c r="AQ134" i="2"/>
  <c r="AP134" i="2"/>
  <c r="AO134" i="2"/>
  <c r="AN134" i="2"/>
  <c r="AM134" i="2"/>
  <c r="AL134" i="2"/>
  <c r="AK134" i="2"/>
  <c r="AJ134" i="2"/>
  <c r="AI134" i="2"/>
  <c r="AH134" i="2"/>
  <c r="AG134" i="2"/>
  <c r="AF134" i="2"/>
  <c r="AE134" i="2"/>
  <c r="AD134" i="2"/>
  <c r="AC134" i="2"/>
  <c r="AB134" i="2"/>
  <c r="AA134" i="2"/>
  <c r="Z134" i="2"/>
  <c r="Y134" i="2"/>
  <c r="CH133" i="2"/>
  <c r="CG133" i="2"/>
  <c r="CF133" i="2"/>
  <c r="CE133" i="2"/>
  <c r="CD133" i="2"/>
  <c r="CC133" i="2"/>
  <c r="CB133" i="2"/>
  <c r="CA133" i="2"/>
  <c r="BZ133" i="2"/>
  <c r="BY133" i="2"/>
  <c r="BX133" i="2"/>
  <c r="BW133" i="2"/>
  <c r="BV133" i="2"/>
  <c r="BU133" i="2"/>
  <c r="BT133" i="2"/>
  <c r="BS133" i="2"/>
  <c r="BR133" i="2"/>
  <c r="BQ133" i="2"/>
  <c r="BP133" i="2"/>
  <c r="BO133" i="2"/>
  <c r="BN133" i="2"/>
  <c r="BM133" i="2"/>
  <c r="BL133" i="2"/>
  <c r="BK133" i="2"/>
  <c r="BJ133" i="2"/>
  <c r="BI133" i="2"/>
  <c r="BH133" i="2"/>
  <c r="BG133" i="2"/>
  <c r="BF133" i="2"/>
  <c r="BE133" i="2"/>
  <c r="BD133" i="2"/>
  <c r="BC133" i="2"/>
  <c r="BB133" i="2"/>
  <c r="BA133" i="2"/>
  <c r="AZ133" i="2"/>
  <c r="AY133" i="2"/>
  <c r="AX133" i="2"/>
  <c r="AW133" i="2"/>
  <c r="AV133" i="2"/>
  <c r="AU133" i="2"/>
  <c r="AT133" i="2"/>
  <c r="AS133" i="2"/>
  <c r="AR133" i="2"/>
  <c r="AQ133" i="2"/>
  <c r="AP133" i="2"/>
  <c r="AO133" i="2"/>
  <c r="AN133" i="2"/>
  <c r="AM133" i="2"/>
  <c r="AL133" i="2"/>
  <c r="AK133" i="2"/>
  <c r="AJ133" i="2"/>
  <c r="AI133" i="2"/>
  <c r="AH133" i="2"/>
  <c r="AG133" i="2"/>
  <c r="AF133" i="2"/>
  <c r="AE133" i="2"/>
  <c r="AD133" i="2"/>
  <c r="AC133" i="2"/>
  <c r="AB133" i="2"/>
  <c r="AA133" i="2"/>
  <c r="Z133" i="2"/>
  <c r="Y133" i="2"/>
  <c r="CH132" i="2"/>
  <c r="CG132" i="2"/>
  <c r="CF132" i="2"/>
  <c r="CE132" i="2"/>
  <c r="CD132" i="2"/>
  <c r="CC132" i="2"/>
  <c r="CB132" i="2"/>
  <c r="CA132" i="2"/>
  <c r="BZ132" i="2"/>
  <c r="BY132" i="2"/>
  <c r="BX132" i="2"/>
  <c r="BW132" i="2"/>
  <c r="BV132" i="2"/>
  <c r="BU132" i="2"/>
  <c r="BT132" i="2"/>
  <c r="BS132" i="2"/>
  <c r="BR132" i="2"/>
  <c r="BQ132" i="2"/>
  <c r="BP132" i="2"/>
  <c r="BO132" i="2"/>
  <c r="BN132" i="2"/>
  <c r="BM132" i="2"/>
  <c r="BL132" i="2"/>
  <c r="BK132" i="2"/>
  <c r="BJ132" i="2"/>
  <c r="BI132" i="2"/>
  <c r="BH132" i="2"/>
  <c r="BG132" i="2"/>
  <c r="BF132" i="2"/>
  <c r="BE132" i="2"/>
  <c r="BD132" i="2"/>
  <c r="BC132" i="2"/>
  <c r="BB132" i="2"/>
  <c r="BA132" i="2"/>
  <c r="AZ132" i="2"/>
  <c r="AY132" i="2"/>
  <c r="AX132" i="2"/>
  <c r="AW132" i="2"/>
  <c r="AV132" i="2"/>
  <c r="AU132" i="2"/>
  <c r="AT132" i="2"/>
  <c r="AS132" i="2"/>
  <c r="AR132" i="2"/>
  <c r="AQ132" i="2"/>
  <c r="AP132" i="2"/>
  <c r="AO132" i="2"/>
  <c r="AN132" i="2"/>
  <c r="AM132" i="2"/>
  <c r="AL132" i="2"/>
  <c r="AK132" i="2"/>
  <c r="AJ132" i="2"/>
  <c r="AI132" i="2"/>
  <c r="AH132" i="2"/>
  <c r="AG132" i="2"/>
  <c r="AF132" i="2"/>
  <c r="AE132" i="2"/>
  <c r="AD132" i="2"/>
  <c r="AC132" i="2"/>
  <c r="AB132" i="2"/>
  <c r="AA132" i="2"/>
  <c r="Z132" i="2"/>
  <c r="Y132" i="2"/>
  <c r="CH131" i="2"/>
  <c r="CG131" i="2"/>
  <c r="CF131" i="2"/>
  <c r="CE131" i="2"/>
  <c r="CD131" i="2"/>
  <c r="CC131" i="2"/>
  <c r="CB131" i="2"/>
  <c r="CA131" i="2"/>
  <c r="BZ131" i="2"/>
  <c r="BY131" i="2"/>
  <c r="BX131" i="2"/>
  <c r="BW131" i="2"/>
  <c r="BV131" i="2"/>
  <c r="BU131" i="2"/>
  <c r="BT131" i="2"/>
  <c r="BS131" i="2"/>
  <c r="BR131" i="2"/>
  <c r="BQ131" i="2"/>
  <c r="BP131" i="2"/>
  <c r="BO131" i="2"/>
  <c r="BN131" i="2"/>
  <c r="BM131" i="2"/>
  <c r="BL131" i="2"/>
  <c r="BK131" i="2"/>
  <c r="BJ131" i="2"/>
  <c r="BI131" i="2"/>
  <c r="BH131" i="2"/>
  <c r="BG131" i="2"/>
  <c r="BF131" i="2"/>
  <c r="BE131" i="2"/>
  <c r="BD131" i="2"/>
  <c r="BC131" i="2"/>
  <c r="BB131" i="2"/>
  <c r="BA131" i="2"/>
  <c r="AZ131" i="2"/>
  <c r="AY131" i="2"/>
  <c r="AX131" i="2"/>
  <c r="AW131" i="2"/>
  <c r="AV131" i="2"/>
  <c r="AU131" i="2"/>
  <c r="AT131" i="2"/>
  <c r="AS131" i="2"/>
  <c r="AR131" i="2"/>
  <c r="AQ131" i="2"/>
  <c r="AP131" i="2"/>
  <c r="AO131" i="2"/>
  <c r="AN131" i="2"/>
  <c r="AM131" i="2"/>
  <c r="AL131" i="2"/>
  <c r="AK131" i="2"/>
  <c r="AJ131" i="2"/>
  <c r="AI131" i="2"/>
  <c r="AH131" i="2"/>
  <c r="AG131" i="2"/>
  <c r="AF131" i="2"/>
  <c r="AE131" i="2"/>
  <c r="AD131" i="2"/>
  <c r="AC131" i="2"/>
  <c r="AB131" i="2"/>
  <c r="AA131" i="2"/>
  <c r="Z131" i="2"/>
  <c r="Y131" i="2"/>
  <c r="CH130" i="2"/>
  <c r="CG130" i="2"/>
  <c r="CF130" i="2"/>
  <c r="CE130" i="2"/>
  <c r="CD130" i="2"/>
  <c r="CC130" i="2"/>
  <c r="CB130" i="2"/>
  <c r="CA130" i="2"/>
  <c r="BZ130" i="2"/>
  <c r="BY130" i="2"/>
  <c r="BX130" i="2"/>
  <c r="BW130" i="2"/>
  <c r="BV130" i="2"/>
  <c r="BU130" i="2"/>
  <c r="BT130" i="2"/>
  <c r="BS130" i="2"/>
  <c r="BR130" i="2"/>
  <c r="BQ130" i="2"/>
  <c r="BP130" i="2"/>
  <c r="BO130" i="2"/>
  <c r="BN130" i="2"/>
  <c r="BM130" i="2"/>
  <c r="BL130" i="2"/>
  <c r="BK130" i="2"/>
  <c r="BJ130" i="2"/>
  <c r="BI130" i="2"/>
  <c r="BH130" i="2"/>
  <c r="BG130" i="2"/>
  <c r="BF130" i="2"/>
  <c r="BE130" i="2"/>
  <c r="BD130" i="2"/>
  <c r="BC130" i="2"/>
  <c r="BB130" i="2"/>
  <c r="BA130" i="2"/>
  <c r="AZ130" i="2"/>
  <c r="AY130" i="2"/>
  <c r="AX130" i="2"/>
  <c r="AW130" i="2"/>
  <c r="AV130" i="2"/>
  <c r="AU130" i="2"/>
  <c r="AT130" i="2"/>
  <c r="AS130" i="2"/>
  <c r="AR130" i="2"/>
  <c r="AQ130" i="2"/>
  <c r="AP130" i="2"/>
  <c r="AO130" i="2"/>
  <c r="AN130" i="2"/>
  <c r="AM130" i="2"/>
  <c r="AL130" i="2"/>
  <c r="AK130" i="2"/>
  <c r="AJ130" i="2"/>
  <c r="AI130" i="2"/>
  <c r="AH130" i="2"/>
  <c r="AG130" i="2"/>
  <c r="AF130" i="2"/>
  <c r="AE130" i="2"/>
  <c r="AD130" i="2"/>
  <c r="AC130" i="2"/>
  <c r="AB130" i="2"/>
  <c r="AA130" i="2"/>
  <c r="Z130" i="2"/>
  <c r="Y130" i="2"/>
  <c r="CH129" i="2"/>
  <c r="CG129" i="2"/>
  <c r="CF129" i="2"/>
  <c r="CE129" i="2"/>
  <c r="CD129" i="2"/>
  <c r="CC129" i="2"/>
  <c r="CB129" i="2"/>
  <c r="CA129" i="2"/>
  <c r="BZ129" i="2"/>
  <c r="BY129" i="2"/>
  <c r="BX129" i="2"/>
  <c r="BW129" i="2"/>
  <c r="BV129" i="2"/>
  <c r="BU129" i="2"/>
  <c r="BT129" i="2"/>
  <c r="BS129" i="2"/>
  <c r="BR129" i="2"/>
  <c r="BQ129" i="2"/>
  <c r="BP129" i="2"/>
  <c r="BO129" i="2"/>
  <c r="BN129" i="2"/>
  <c r="BM129" i="2"/>
  <c r="BL129" i="2"/>
  <c r="BK129" i="2"/>
  <c r="BJ129" i="2"/>
  <c r="BI129" i="2"/>
  <c r="BH129" i="2"/>
  <c r="BG129" i="2"/>
  <c r="BF129" i="2"/>
  <c r="BE129" i="2"/>
  <c r="BD129" i="2"/>
  <c r="BC129" i="2"/>
  <c r="BB129" i="2"/>
  <c r="BA129" i="2"/>
  <c r="AZ129" i="2"/>
  <c r="AY129" i="2"/>
  <c r="AX129" i="2"/>
  <c r="AW129" i="2"/>
  <c r="AV129" i="2"/>
  <c r="AU129" i="2"/>
  <c r="AT129" i="2"/>
  <c r="AS129" i="2"/>
  <c r="AR129" i="2"/>
  <c r="AQ129" i="2"/>
  <c r="AP129" i="2"/>
  <c r="AO129" i="2"/>
  <c r="AN129" i="2"/>
  <c r="AM129" i="2"/>
  <c r="AL129" i="2"/>
  <c r="AK129" i="2"/>
  <c r="AJ129" i="2"/>
  <c r="AI129" i="2"/>
  <c r="AH129" i="2"/>
  <c r="AG129" i="2"/>
  <c r="AF129" i="2"/>
  <c r="AE129" i="2"/>
  <c r="AD129" i="2"/>
  <c r="AC129" i="2"/>
  <c r="AB129" i="2"/>
  <c r="AA129" i="2"/>
  <c r="Z129" i="2"/>
  <c r="Y129" i="2"/>
  <c r="CH128" i="2"/>
  <c r="CG128" i="2"/>
  <c r="CF128" i="2"/>
  <c r="CE128" i="2"/>
  <c r="CD128" i="2"/>
  <c r="CC128" i="2"/>
  <c r="CB128" i="2"/>
  <c r="CA128" i="2"/>
  <c r="BZ128" i="2"/>
  <c r="BY128" i="2"/>
  <c r="BX128" i="2"/>
  <c r="BW128" i="2"/>
  <c r="BV128" i="2"/>
  <c r="BU128" i="2"/>
  <c r="BT128" i="2"/>
  <c r="BS128" i="2"/>
  <c r="BR128" i="2"/>
  <c r="BQ128" i="2"/>
  <c r="BP128" i="2"/>
  <c r="BO128" i="2"/>
  <c r="BN128" i="2"/>
  <c r="BM128" i="2"/>
  <c r="BL128" i="2"/>
  <c r="BK128" i="2"/>
  <c r="BJ128" i="2"/>
  <c r="BI128" i="2"/>
  <c r="BH128" i="2"/>
  <c r="BG128" i="2"/>
  <c r="BF128" i="2"/>
  <c r="BE128" i="2"/>
  <c r="BD128" i="2"/>
  <c r="BC128" i="2"/>
  <c r="BB128" i="2"/>
  <c r="BA128" i="2"/>
  <c r="AZ128" i="2"/>
  <c r="AY128" i="2"/>
  <c r="AX128" i="2"/>
  <c r="AW128" i="2"/>
  <c r="AV128" i="2"/>
  <c r="AU128" i="2"/>
  <c r="AT128" i="2"/>
  <c r="AS128" i="2"/>
  <c r="AR128" i="2"/>
  <c r="AQ128" i="2"/>
  <c r="AP128" i="2"/>
  <c r="AO128" i="2"/>
  <c r="AN128" i="2"/>
  <c r="AM128" i="2"/>
  <c r="AL128" i="2"/>
  <c r="AK128" i="2"/>
  <c r="AJ128" i="2"/>
  <c r="AI128" i="2"/>
  <c r="AH128" i="2"/>
  <c r="AG128" i="2"/>
  <c r="AF128" i="2"/>
  <c r="AE128" i="2"/>
  <c r="AD128" i="2"/>
  <c r="AC128" i="2"/>
  <c r="AB128" i="2"/>
  <c r="AA128" i="2"/>
  <c r="Z128" i="2"/>
  <c r="Y128" i="2"/>
  <c r="CH127" i="2"/>
  <c r="CG127" i="2"/>
  <c r="CF127" i="2"/>
  <c r="CE127" i="2"/>
  <c r="CD127" i="2"/>
  <c r="CC127" i="2"/>
  <c r="CB127" i="2"/>
  <c r="CA127" i="2"/>
  <c r="BZ127" i="2"/>
  <c r="BY127" i="2"/>
  <c r="BX127" i="2"/>
  <c r="BW127" i="2"/>
  <c r="BV127" i="2"/>
  <c r="BU127" i="2"/>
  <c r="BT127" i="2"/>
  <c r="BS127" i="2"/>
  <c r="BR127" i="2"/>
  <c r="BQ127" i="2"/>
  <c r="BP127" i="2"/>
  <c r="BO127" i="2"/>
  <c r="BN127" i="2"/>
  <c r="BM127" i="2"/>
  <c r="BL127" i="2"/>
  <c r="BK127" i="2"/>
  <c r="BJ127" i="2"/>
  <c r="BI127" i="2"/>
  <c r="BH127" i="2"/>
  <c r="BG127" i="2"/>
  <c r="BF127" i="2"/>
  <c r="BE127" i="2"/>
  <c r="BD127" i="2"/>
  <c r="BC127" i="2"/>
  <c r="BB127" i="2"/>
  <c r="BA127" i="2"/>
  <c r="AZ127" i="2"/>
  <c r="AY127" i="2"/>
  <c r="AX127" i="2"/>
  <c r="AW127" i="2"/>
  <c r="AV127" i="2"/>
  <c r="AU127" i="2"/>
  <c r="AT127" i="2"/>
  <c r="AS127" i="2"/>
  <c r="AR127" i="2"/>
  <c r="AQ127" i="2"/>
  <c r="AP127" i="2"/>
  <c r="AO127" i="2"/>
  <c r="AN127" i="2"/>
  <c r="AM127" i="2"/>
  <c r="AL127" i="2"/>
  <c r="AK127" i="2"/>
  <c r="AJ127" i="2"/>
  <c r="AI127" i="2"/>
  <c r="AH127" i="2"/>
  <c r="AG127" i="2"/>
  <c r="AF127" i="2"/>
  <c r="AE127" i="2"/>
  <c r="AD127" i="2"/>
  <c r="AC127" i="2"/>
  <c r="AB127" i="2"/>
  <c r="AA127" i="2"/>
  <c r="Z127" i="2"/>
  <c r="Y127" i="2"/>
  <c r="CH126" i="2"/>
  <c r="CG126" i="2"/>
  <c r="CF126" i="2"/>
  <c r="CE126" i="2"/>
  <c r="CD126" i="2"/>
  <c r="CC126" i="2"/>
  <c r="CB126" i="2"/>
  <c r="CA126" i="2"/>
  <c r="BZ126" i="2"/>
  <c r="BY126" i="2"/>
  <c r="BX126" i="2"/>
  <c r="BW126" i="2"/>
  <c r="BV126" i="2"/>
  <c r="BU126" i="2"/>
  <c r="BT126" i="2"/>
  <c r="BS126" i="2"/>
  <c r="BR126" i="2"/>
  <c r="BQ126" i="2"/>
  <c r="BP126" i="2"/>
  <c r="BO126" i="2"/>
  <c r="BN126" i="2"/>
  <c r="BM126" i="2"/>
  <c r="BL126" i="2"/>
  <c r="BK126" i="2"/>
  <c r="BJ126" i="2"/>
  <c r="BI126" i="2"/>
  <c r="BH126" i="2"/>
  <c r="BG126" i="2"/>
  <c r="BF126" i="2"/>
  <c r="BE126" i="2"/>
  <c r="BD126" i="2"/>
  <c r="BC126" i="2"/>
  <c r="BB126" i="2"/>
  <c r="BA126" i="2"/>
  <c r="AZ126" i="2"/>
  <c r="AY126" i="2"/>
  <c r="AX126" i="2"/>
  <c r="AW126" i="2"/>
  <c r="AV126" i="2"/>
  <c r="AU126" i="2"/>
  <c r="AT126" i="2"/>
  <c r="AS126" i="2"/>
  <c r="AR126" i="2"/>
  <c r="AQ126" i="2"/>
  <c r="AP126" i="2"/>
  <c r="AO126" i="2"/>
  <c r="AN126" i="2"/>
  <c r="AM126" i="2"/>
  <c r="AL126" i="2"/>
  <c r="AK126" i="2"/>
  <c r="AJ126" i="2"/>
  <c r="AI126" i="2"/>
  <c r="AH126" i="2"/>
  <c r="AG126" i="2"/>
  <c r="AF126" i="2"/>
  <c r="AE126" i="2"/>
  <c r="AD126" i="2"/>
  <c r="AC126" i="2"/>
  <c r="AB126" i="2"/>
  <c r="AA126" i="2"/>
  <c r="Z126" i="2"/>
  <c r="Y126" i="2"/>
  <c r="CH125" i="2"/>
  <c r="CG125" i="2"/>
  <c r="CF125" i="2"/>
  <c r="CE125" i="2"/>
  <c r="CD125" i="2"/>
  <c r="CC125" i="2"/>
  <c r="CB125" i="2"/>
  <c r="CA125" i="2"/>
  <c r="BZ125" i="2"/>
  <c r="BY125" i="2"/>
  <c r="BX125" i="2"/>
  <c r="BW125" i="2"/>
  <c r="BV125" i="2"/>
  <c r="BU125" i="2"/>
  <c r="BT125" i="2"/>
  <c r="BS125" i="2"/>
  <c r="BR125" i="2"/>
  <c r="BQ125" i="2"/>
  <c r="BP125" i="2"/>
  <c r="BO125" i="2"/>
  <c r="BN125" i="2"/>
  <c r="BM125" i="2"/>
  <c r="BL125" i="2"/>
  <c r="BK125" i="2"/>
  <c r="BJ125" i="2"/>
  <c r="BI125" i="2"/>
  <c r="BH125" i="2"/>
  <c r="BG125" i="2"/>
  <c r="BF125" i="2"/>
  <c r="BE125" i="2"/>
  <c r="BD125" i="2"/>
  <c r="BC125" i="2"/>
  <c r="BB125" i="2"/>
  <c r="BA125" i="2"/>
  <c r="AZ125" i="2"/>
  <c r="AY125" i="2"/>
  <c r="AX125" i="2"/>
  <c r="AW125" i="2"/>
  <c r="AV125" i="2"/>
  <c r="AU125" i="2"/>
  <c r="AT125" i="2"/>
  <c r="AS125" i="2"/>
  <c r="AR125" i="2"/>
  <c r="AQ125" i="2"/>
  <c r="AP125" i="2"/>
  <c r="AO125" i="2"/>
  <c r="AN125" i="2"/>
  <c r="AM125" i="2"/>
  <c r="AL125" i="2"/>
  <c r="AK125" i="2"/>
  <c r="AJ125" i="2"/>
  <c r="AI125" i="2"/>
  <c r="AH125" i="2"/>
  <c r="AG125" i="2"/>
  <c r="AF125" i="2"/>
  <c r="AE125" i="2"/>
  <c r="AD125" i="2"/>
  <c r="AC125" i="2"/>
  <c r="AB125" i="2"/>
  <c r="AA125" i="2"/>
  <c r="Z125" i="2"/>
  <c r="Y125" i="2"/>
  <c r="CH124" i="2"/>
  <c r="CG124" i="2"/>
  <c r="CF124" i="2"/>
  <c r="CE124" i="2"/>
  <c r="CD124" i="2"/>
  <c r="CC124" i="2"/>
  <c r="CB124" i="2"/>
  <c r="CA124" i="2"/>
  <c r="BZ124" i="2"/>
  <c r="BY124" i="2"/>
  <c r="BX124" i="2"/>
  <c r="BW124" i="2"/>
  <c r="BV124" i="2"/>
  <c r="BU124" i="2"/>
  <c r="BT124" i="2"/>
  <c r="BS124" i="2"/>
  <c r="BR124" i="2"/>
  <c r="BQ124" i="2"/>
  <c r="BP124" i="2"/>
  <c r="BO124" i="2"/>
  <c r="BN124" i="2"/>
  <c r="BM124" i="2"/>
  <c r="BL124" i="2"/>
  <c r="BK124" i="2"/>
  <c r="BJ124" i="2"/>
  <c r="BI124" i="2"/>
  <c r="BH124" i="2"/>
  <c r="BG124" i="2"/>
  <c r="BF124" i="2"/>
  <c r="BE124" i="2"/>
  <c r="BD124" i="2"/>
  <c r="BC124" i="2"/>
  <c r="BB124" i="2"/>
  <c r="BA124" i="2"/>
  <c r="AZ124" i="2"/>
  <c r="AY124" i="2"/>
  <c r="AX124" i="2"/>
  <c r="AW124" i="2"/>
  <c r="AV124" i="2"/>
  <c r="AU124" i="2"/>
  <c r="AT124" i="2"/>
  <c r="AS124" i="2"/>
  <c r="AR124" i="2"/>
  <c r="AQ124" i="2"/>
  <c r="AP124" i="2"/>
  <c r="AO124" i="2"/>
  <c r="AN124" i="2"/>
  <c r="AM124" i="2"/>
  <c r="AL124" i="2"/>
  <c r="AK124" i="2"/>
  <c r="AJ124" i="2"/>
  <c r="AI124" i="2"/>
  <c r="AH124" i="2"/>
  <c r="AG124" i="2"/>
  <c r="AF124" i="2"/>
  <c r="AE124" i="2"/>
  <c r="AD124" i="2"/>
  <c r="AC124" i="2"/>
  <c r="AB124" i="2"/>
  <c r="AA124" i="2"/>
  <c r="Z124" i="2"/>
  <c r="Y124" i="2"/>
  <c r="CH123" i="2"/>
  <c r="CG123" i="2"/>
  <c r="CF123" i="2"/>
  <c r="CE123" i="2"/>
  <c r="CD123" i="2"/>
  <c r="CC123" i="2"/>
  <c r="CB123" i="2"/>
  <c r="CA123" i="2"/>
  <c r="BZ123" i="2"/>
  <c r="BY123" i="2"/>
  <c r="BX123" i="2"/>
  <c r="BW123" i="2"/>
  <c r="BV123" i="2"/>
  <c r="BU123" i="2"/>
  <c r="BT123" i="2"/>
  <c r="BS123" i="2"/>
  <c r="BR123" i="2"/>
  <c r="BQ123" i="2"/>
  <c r="BP123" i="2"/>
  <c r="BO123" i="2"/>
  <c r="BN123" i="2"/>
  <c r="BM123" i="2"/>
  <c r="BL123" i="2"/>
  <c r="BK123" i="2"/>
  <c r="BJ123" i="2"/>
  <c r="BI123" i="2"/>
  <c r="BH123" i="2"/>
  <c r="BG123" i="2"/>
  <c r="BF123" i="2"/>
  <c r="BE123" i="2"/>
  <c r="BD123" i="2"/>
  <c r="BC123" i="2"/>
  <c r="BB123" i="2"/>
  <c r="BA123" i="2"/>
  <c r="AZ123" i="2"/>
  <c r="AY123" i="2"/>
  <c r="AX123" i="2"/>
  <c r="AW123" i="2"/>
  <c r="AV123" i="2"/>
  <c r="AU123" i="2"/>
  <c r="AT123" i="2"/>
  <c r="AS123" i="2"/>
  <c r="AR123" i="2"/>
  <c r="AQ123" i="2"/>
  <c r="AP123" i="2"/>
  <c r="AO123" i="2"/>
  <c r="AN123" i="2"/>
  <c r="AM123" i="2"/>
  <c r="AL123" i="2"/>
  <c r="AK123" i="2"/>
  <c r="AJ123" i="2"/>
  <c r="AI123" i="2"/>
  <c r="AH123" i="2"/>
  <c r="AG123" i="2"/>
  <c r="AF123" i="2"/>
  <c r="AE123" i="2"/>
  <c r="AD123" i="2"/>
  <c r="AC123" i="2"/>
  <c r="AB123" i="2"/>
  <c r="AA123" i="2"/>
  <c r="Z123" i="2"/>
  <c r="Y123" i="2"/>
  <c r="CH122" i="2"/>
  <c r="CG122" i="2"/>
  <c r="CF122" i="2"/>
  <c r="CE122" i="2"/>
  <c r="CD122" i="2"/>
  <c r="CC122" i="2"/>
  <c r="CB122" i="2"/>
  <c r="CA122" i="2"/>
  <c r="BZ122" i="2"/>
  <c r="BY122" i="2"/>
  <c r="BX122" i="2"/>
  <c r="BW122" i="2"/>
  <c r="BV122" i="2"/>
  <c r="BU122" i="2"/>
  <c r="BT122" i="2"/>
  <c r="BS122" i="2"/>
  <c r="BR122" i="2"/>
  <c r="BQ122" i="2"/>
  <c r="BP122" i="2"/>
  <c r="BO122" i="2"/>
  <c r="BN122" i="2"/>
  <c r="BM122" i="2"/>
  <c r="BL122" i="2"/>
  <c r="BK122" i="2"/>
  <c r="BJ122" i="2"/>
  <c r="BI122" i="2"/>
  <c r="BH122" i="2"/>
  <c r="BG122" i="2"/>
  <c r="BF122" i="2"/>
  <c r="BE122" i="2"/>
  <c r="BD122" i="2"/>
  <c r="BC122" i="2"/>
  <c r="BB122" i="2"/>
  <c r="BA122" i="2"/>
  <c r="AZ122" i="2"/>
  <c r="AY122" i="2"/>
  <c r="AX122" i="2"/>
  <c r="AW122" i="2"/>
  <c r="AV122" i="2"/>
  <c r="AU122" i="2"/>
  <c r="AT122" i="2"/>
  <c r="AS122" i="2"/>
  <c r="AR122" i="2"/>
  <c r="AQ122" i="2"/>
  <c r="AP122" i="2"/>
  <c r="AO122" i="2"/>
  <c r="AN122" i="2"/>
  <c r="AM122" i="2"/>
  <c r="AL122" i="2"/>
  <c r="AK122" i="2"/>
  <c r="AJ122" i="2"/>
  <c r="AI122" i="2"/>
  <c r="AH122" i="2"/>
  <c r="AG122" i="2"/>
  <c r="AF122" i="2"/>
  <c r="AE122" i="2"/>
  <c r="AD122" i="2"/>
  <c r="AC122" i="2"/>
  <c r="AB122" i="2"/>
  <c r="AA122" i="2"/>
  <c r="Z122" i="2"/>
  <c r="Y122" i="2"/>
  <c r="CH121" i="2"/>
  <c r="CG121" i="2"/>
  <c r="CF121" i="2"/>
  <c r="CE121" i="2"/>
  <c r="CD121" i="2"/>
  <c r="CC121" i="2"/>
  <c r="CB121" i="2"/>
  <c r="CA121" i="2"/>
  <c r="BZ121" i="2"/>
  <c r="BY121" i="2"/>
  <c r="BX121" i="2"/>
  <c r="BW121" i="2"/>
  <c r="BV121" i="2"/>
  <c r="BU121" i="2"/>
  <c r="BT121" i="2"/>
  <c r="BS121" i="2"/>
  <c r="BR121" i="2"/>
  <c r="BQ121" i="2"/>
  <c r="BP121" i="2"/>
  <c r="BO121" i="2"/>
  <c r="BN121" i="2"/>
  <c r="BM121" i="2"/>
  <c r="BL121" i="2"/>
  <c r="BK121" i="2"/>
  <c r="BJ121" i="2"/>
  <c r="BI121" i="2"/>
  <c r="BH121" i="2"/>
  <c r="BG121" i="2"/>
  <c r="BF121" i="2"/>
  <c r="BE121" i="2"/>
  <c r="BD121" i="2"/>
  <c r="BC121" i="2"/>
  <c r="BB121" i="2"/>
  <c r="BA121" i="2"/>
  <c r="AZ121" i="2"/>
  <c r="AY121" i="2"/>
  <c r="AX121" i="2"/>
  <c r="AW121" i="2"/>
  <c r="AV121" i="2"/>
  <c r="AU121" i="2"/>
  <c r="AT121" i="2"/>
  <c r="AS121" i="2"/>
  <c r="AR121" i="2"/>
  <c r="AQ121" i="2"/>
  <c r="AP121" i="2"/>
  <c r="AO121" i="2"/>
  <c r="AN121" i="2"/>
  <c r="AM121" i="2"/>
  <c r="AL121" i="2"/>
  <c r="AK121" i="2"/>
  <c r="AJ121" i="2"/>
  <c r="AI121" i="2"/>
  <c r="AH121" i="2"/>
  <c r="AG121" i="2"/>
  <c r="AF121" i="2"/>
  <c r="AE121" i="2"/>
  <c r="AD121" i="2"/>
  <c r="AC121" i="2"/>
  <c r="AB121" i="2"/>
  <c r="AA121" i="2"/>
  <c r="Z121" i="2"/>
  <c r="Y121" i="2"/>
  <c r="CH120" i="2"/>
  <c r="CG120" i="2"/>
  <c r="CF120" i="2"/>
  <c r="CE120" i="2"/>
  <c r="CD120" i="2"/>
  <c r="CC120" i="2"/>
  <c r="CB120" i="2"/>
  <c r="CA120" i="2"/>
  <c r="BZ120" i="2"/>
  <c r="BY120" i="2"/>
  <c r="BX120" i="2"/>
  <c r="BW120" i="2"/>
  <c r="BV120" i="2"/>
  <c r="BU120" i="2"/>
  <c r="BT120" i="2"/>
  <c r="BS120" i="2"/>
  <c r="BR120" i="2"/>
  <c r="BQ120" i="2"/>
  <c r="BP120" i="2"/>
  <c r="BO120" i="2"/>
  <c r="BN120" i="2"/>
  <c r="BM120" i="2"/>
  <c r="BL120" i="2"/>
  <c r="BK120" i="2"/>
  <c r="BJ120" i="2"/>
  <c r="BI120" i="2"/>
  <c r="BH120" i="2"/>
  <c r="BG120" i="2"/>
  <c r="BF120" i="2"/>
  <c r="BE120" i="2"/>
  <c r="BD120" i="2"/>
  <c r="BC120" i="2"/>
  <c r="BB120" i="2"/>
  <c r="BA120" i="2"/>
  <c r="AZ120" i="2"/>
  <c r="AY120" i="2"/>
  <c r="AX120" i="2"/>
  <c r="AW120" i="2"/>
  <c r="AV120" i="2"/>
  <c r="AU120" i="2"/>
  <c r="AT120" i="2"/>
  <c r="AS120" i="2"/>
  <c r="AR120" i="2"/>
  <c r="AQ120" i="2"/>
  <c r="AP120" i="2"/>
  <c r="AO120" i="2"/>
  <c r="AN120" i="2"/>
  <c r="AM120" i="2"/>
  <c r="AL120" i="2"/>
  <c r="AK120" i="2"/>
  <c r="AJ120" i="2"/>
  <c r="AI120" i="2"/>
  <c r="AH120" i="2"/>
  <c r="AG120" i="2"/>
  <c r="AF120" i="2"/>
  <c r="AE120" i="2"/>
  <c r="AD120" i="2"/>
  <c r="AC120" i="2"/>
  <c r="AB120" i="2"/>
  <c r="AA120" i="2"/>
  <c r="Z120" i="2"/>
  <c r="Y120" i="2"/>
  <c r="CH119" i="2"/>
  <c r="CG119" i="2"/>
  <c r="CF119" i="2"/>
  <c r="CE119" i="2"/>
  <c r="CD119" i="2"/>
  <c r="CC119" i="2"/>
  <c r="CB119" i="2"/>
  <c r="CA119" i="2"/>
  <c r="BZ119" i="2"/>
  <c r="BY119" i="2"/>
  <c r="BX119" i="2"/>
  <c r="BW119" i="2"/>
  <c r="BV119" i="2"/>
  <c r="BU119" i="2"/>
  <c r="BT119" i="2"/>
  <c r="BS119" i="2"/>
  <c r="BR119" i="2"/>
  <c r="BQ119" i="2"/>
  <c r="BP119" i="2"/>
  <c r="BO119" i="2"/>
  <c r="BN119" i="2"/>
  <c r="BM119" i="2"/>
  <c r="BL119" i="2"/>
  <c r="BK119" i="2"/>
  <c r="BJ119" i="2"/>
  <c r="BI119" i="2"/>
  <c r="BH119" i="2"/>
  <c r="BG119" i="2"/>
  <c r="BF119" i="2"/>
  <c r="BE119" i="2"/>
  <c r="BD119" i="2"/>
  <c r="BC119" i="2"/>
  <c r="BB119" i="2"/>
  <c r="BA119" i="2"/>
  <c r="AZ119" i="2"/>
  <c r="AY119" i="2"/>
  <c r="AX119" i="2"/>
  <c r="AW119" i="2"/>
  <c r="AV119" i="2"/>
  <c r="AU119" i="2"/>
  <c r="AT119" i="2"/>
  <c r="AS119" i="2"/>
  <c r="AR119" i="2"/>
  <c r="AQ119" i="2"/>
  <c r="AP119" i="2"/>
  <c r="AO119" i="2"/>
  <c r="AN119" i="2"/>
  <c r="AM119" i="2"/>
  <c r="AL119" i="2"/>
  <c r="AK119" i="2"/>
  <c r="AJ119" i="2"/>
  <c r="AI119" i="2"/>
  <c r="AH119" i="2"/>
  <c r="AG119" i="2"/>
  <c r="AF119" i="2"/>
  <c r="AE119" i="2"/>
  <c r="AD119" i="2"/>
  <c r="AC119" i="2"/>
  <c r="AB119" i="2"/>
  <c r="AA119" i="2"/>
  <c r="Z119" i="2"/>
  <c r="Y119" i="2"/>
  <c r="CH118" i="2"/>
  <c r="CG118" i="2"/>
  <c r="CF118" i="2"/>
  <c r="CE118" i="2"/>
  <c r="CD118" i="2"/>
  <c r="CC118" i="2"/>
  <c r="CB118" i="2"/>
  <c r="CA118" i="2"/>
  <c r="BZ118" i="2"/>
  <c r="BY118" i="2"/>
  <c r="BX118" i="2"/>
  <c r="BW118" i="2"/>
  <c r="BV118" i="2"/>
  <c r="BU118" i="2"/>
  <c r="BT118" i="2"/>
  <c r="BS118" i="2"/>
  <c r="BR118" i="2"/>
  <c r="BQ118" i="2"/>
  <c r="BP118" i="2"/>
  <c r="BO118" i="2"/>
  <c r="BN118" i="2"/>
  <c r="BM118" i="2"/>
  <c r="BL118" i="2"/>
  <c r="BK118" i="2"/>
  <c r="BJ118" i="2"/>
  <c r="BI118" i="2"/>
  <c r="BH118" i="2"/>
  <c r="BG118" i="2"/>
  <c r="BF118" i="2"/>
  <c r="BE118" i="2"/>
  <c r="BD118" i="2"/>
  <c r="BC118" i="2"/>
  <c r="BB118" i="2"/>
  <c r="BA118" i="2"/>
  <c r="AZ118" i="2"/>
  <c r="AY118" i="2"/>
  <c r="AX118" i="2"/>
  <c r="AW118" i="2"/>
  <c r="AV118" i="2"/>
  <c r="AU118" i="2"/>
  <c r="AT118" i="2"/>
  <c r="AS118" i="2"/>
  <c r="AR118" i="2"/>
  <c r="AQ118" i="2"/>
  <c r="AP118" i="2"/>
  <c r="AO118" i="2"/>
  <c r="AN118" i="2"/>
  <c r="AM118" i="2"/>
  <c r="AL118" i="2"/>
  <c r="AK118" i="2"/>
  <c r="AJ118" i="2"/>
  <c r="AI118" i="2"/>
  <c r="AH118" i="2"/>
  <c r="AG118" i="2"/>
  <c r="AF118" i="2"/>
  <c r="AE118" i="2"/>
  <c r="AD118" i="2"/>
  <c r="AC118" i="2"/>
  <c r="AB118" i="2"/>
  <c r="AA118" i="2"/>
  <c r="Z118" i="2"/>
  <c r="Y118" i="2"/>
  <c r="CH117" i="2"/>
  <c r="CG117" i="2"/>
  <c r="CF117" i="2"/>
  <c r="CE117" i="2"/>
  <c r="CD117" i="2"/>
  <c r="CC117" i="2"/>
  <c r="CB117" i="2"/>
  <c r="CA117" i="2"/>
  <c r="BZ117" i="2"/>
  <c r="BY117" i="2"/>
  <c r="BX117" i="2"/>
  <c r="BW117" i="2"/>
  <c r="BV117" i="2"/>
  <c r="BU117" i="2"/>
  <c r="BT117" i="2"/>
  <c r="BS117" i="2"/>
  <c r="BR117" i="2"/>
  <c r="BQ117" i="2"/>
  <c r="BP117" i="2"/>
  <c r="BO117" i="2"/>
  <c r="BN117" i="2"/>
  <c r="BM117" i="2"/>
  <c r="BL117" i="2"/>
  <c r="BK117" i="2"/>
  <c r="BJ117" i="2"/>
  <c r="BI117" i="2"/>
  <c r="BH117" i="2"/>
  <c r="BG117" i="2"/>
  <c r="BF117" i="2"/>
  <c r="BE117" i="2"/>
  <c r="BD117" i="2"/>
  <c r="BC117" i="2"/>
  <c r="BB117" i="2"/>
  <c r="BA117" i="2"/>
  <c r="AZ117" i="2"/>
  <c r="AY117" i="2"/>
  <c r="AX117" i="2"/>
  <c r="AW117" i="2"/>
  <c r="AV117" i="2"/>
  <c r="AU117" i="2"/>
  <c r="AT117" i="2"/>
  <c r="AS117" i="2"/>
  <c r="AR117" i="2"/>
  <c r="AQ117" i="2"/>
  <c r="AP117" i="2"/>
  <c r="AO117" i="2"/>
  <c r="AN117" i="2"/>
  <c r="AM117" i="2"/>
  <c r="AL117" i="2"/>
  <c r="AK117" i="2"/>
  <c r="AJ117" i="2"/>
  <c r="AI117" i="2"/>
  <c r="AH117" i="2"/>
  <c r="AG117" i="2"/>
  <c r="AF117" i="2"/>
  <c r="AE117" i="2"/>
  <c r="AD117" i="2"/>
  <c r="AC117" i="2"/>
  <c r="AB117" i="2"/>
  <c r="AA117" i="2"/>
  <c r="Z117" i="2"/>
  <c r="Y117" i="2"/>
  <c r="CH116" i="2"/>
  <c r="CG116" i="2"/>
  <c r="CF116" i="2"/>
  <c r="CE116" i="2"/>
  <c r="CD116" i="2"/>
  <c r="CC116" i="2"/>
  <c r="CB116" i="2"/>
  <c r="CA116" i="2"/>
  <c r="BZ116" i="2"/>
  <c r="BY116" i="2"/>
  <c r="BX116" i="2"/>
  <c r="BW116" i="2"/>
  <c r="BV116" i="2"/>
  <c r="BU116" i="2"/>
  <c r="BT116" i="2"/>
  <c r="BS116" i="2"/>
  <c r="BR116" i="2"/>
  <c r="BQ116" i="2"/>
  <c r="BP116" i="2"/>
  <c r="BO116" i="2"/>
  <c r="BN116" i="2"/>
  <c r="BM116" i="2"/>
  <c r="BL116" i="2"/>
  <c r="BK116" i="2"/>
  <c r="BJ116" i="2"/>
  <c r="BI116" i="2"/>
  <c r="BH116" i="2"/>
  <c r="BG116" i="2"/>
  <c r="BF116" i="2"/>
  <c r="BE116" i="2"/>
  <c r="BD116" i="2"/>
  <c r="BC116" i="2"/>
  <c r="BB116" i="2"/>
  <c r="BA116" i="2"/>
  <c r="AZ116" i="2"/>
  <c r="AY116" i="2"/>
  <c r="AX116" i="2"/>
  <c r="AW116" i="2"/>
  <c r="AV116" i="2"/>
  <c r="AU116" i="2"/>
  <c r="AT116" i="2"/>
  <c r="AS116" i="2"/>
  <c r="AR116" i="2"/>
  <c r="AQ116" i="2"/>
  <c r="AP116" i="2"/>
  <c r="AO116" i="2"/>
  <c r="AN116" i="2"/>
  <c r="AM116" i="2"/>
  <c r="AL116" i="2"/>
  <c r="AK116" i="2"/>
  <c r="AJ116" i="2"/>
  <c r="AI116" i="2"/>
  <c r="AH116" i="2"/>
  <c r="AG116" i="2"/>
  <c r="AF116" i="2"/>
  <c r="AE116" i="2"/>
  <c r="AD116" i="2"/>
  <c r="AC116" i="2"/>
  <c r="AB116" i="2"/>
  <c r="AA116" i="2"/>
  <c r="Z116" i="2"/>
  <c r="Y116" i="2"/>
  <c r="CH115" i="2"/>
  <c r="CG115" i="2"/>
  <c r="CF115" i="2"/>
  <c r="CE115" i="2"/>
  <c r="CD115" i="2"/>
  <c r="CC115" i="2"/>
  <c r="CB115" i="2"/>
  <c r="CA115" i="2"/>
  <c r="BZ115" i="2"/>
  <c r="BY115" i="2"/>
  <c r="BX115" i="2"/>
  <c r="BW115" i="2"/>
  <c r="BV115" i="2"/>
  <c r="BU115" i="2"/>
  <c r="BT115" i="2"/>
  <c r="BS115" i="2"/>
  <c r="BR115" i="2"/>
  <c r="BQ115" i="2"/>
  <c r="BP115" i="2"/>
  <c r="BO115" i="2"/>
  <c r="BN115" i="2"/>
  <c r="BM115" i="2"/>
  <c r="BL115" i="2"/>
  <c r="BK115" i="2"/>
  <c r="BJ115" i="2"/>
  <c r="BI115" i="2"/>
  <c r="BH115" i="2"/>
  <c r="BG115" i="2"/>
  <c r="BF115" i="2"/>
  <c r="BE115" i="2"/>
  <c r="BD115" i="2"/>
  <c r="BC115" i="2"/>
  <c r="BB115" i="2"/>
  <c r="BA115" i="2"/>
  <c r="AZ115" i="2"/>
  <c r="AY115" i="2"/>
  <c r="AX115" i="2"/>
  <c r="AW115" i="2"/>
  <c r="AV115" i="2"/>
  <c r="AU115" i="2"/>
  <c r="AT115" i="2"/>
  <c r="AS115" i="2"/>
  <c r="AR115" i="2"/>
  <c r="AQ115" i="2"/>
  <c r="AP115" i="2"/>
  <c r="AO115" i="2"/>
  <c r="AN115" i="2"/>
  <c r="AM115" i="2"/>
  <c r="AL115" i="2"/>
  <c r="AK115" i="2"/>
  <c r="AJ115" i="2"/>
  <c r="AI115" i="2"/>
  <c r="AH115" i="2"/>
  <c r="AG115" i="2"/>
  <c r="AF115" i="2"/>
  <c r="AE115" i="2"/>
  <c r="AD115" i="2"/>
  <c r="AC115" i="2"/>
  <c r="AB115" i="2"/>
  <c r="AA115" i="2"/>
  <c r="Z115" i="2"/>
  <c r="Y115" i="2"/>
  <c r="CH114" i="2"/>
  <c r="CG114" i="2"/>
  <c r="CF114" i="2"/>
  <c r="CE114" i="2"/>
  <c r="CD114" i="2"/>
  <c r="CC114" i="2"/>
  <c r="CB114" i="2"/>
  <c r="CA114" i="2"/>
  <c r="BZ114" i="2"/>
  <c r="BY114" i="2"/>
  <c r="BX114" i="2"/>
  <c r="BW114" i="2"/>
  <c r="BV114" i="2"/>
  <c r="BU114" i="2"/>
  <c r="BT114" i="2"/>
  <c r="BS114" i="2"/>
  <c r="BR114" i="2"/>
  <c r="BQ114" i="2"/>
  <c r="BP114" i="2"/>
  <c r="BO114" i="2"/>
  <c r="BN114" i="2"/>
  <c r="BM114" i="2"/>
  <c r="BL114" i="2"/>
  <c r="BK114" i="2"/>
  <c r="BJ114" i="2"/>
  <c r="BI114" i="2"/>
  <c r="BH114" i="2"/>
  <c r="BG114" i="2"/>
  <c r="BF114" i="2"/>
  <c r="BE114" i="2"/>
  <c r="BD114" i="2"/>
  <c r="BC114" i="2"/>
  <c r="BB114" i="2"/>
  <c r="BA114" i="2"/>
  <c r="AZ114" i="2"/>
  <c r="AY114" i="2"/>
  <c r="AX114" i="2"/>
  <c r="AW114" i="2"/>
  <c r="AV114" i="2"/>
  <c r="AU114" i="2"/>
  <c r="AT114" i="2"/>
  <c r="AS114" i="2"/>
  <c r="AR114" i="2"/>
  <c r="AQ114" i="2"/>
  <c r="AP114" i="2"/>
  <c r="AO114" i="2"/>
  <c r="AN114" i="2"/>
  <c r="AM114" i="2"/>
  <c r="AL114" i="2"/>
  <c r="AK114" i="2"/>
  <c r="AJ114" i="2"/>
  <c r="AI114" i="2"/>
  <c r="AH114" i="2"/>
  <c r="AG114" i="2"/>
  <c r="AF114" i="2"/>
  <c r="AE114" i="2"/>
  <c r="AD114" i="2"/>
  <c r="AC114" i="2"/>
  <c r="AB114" i="2"/>
  <c r="AA114" i="2"/>
  <c r="Z114" i="2"/>
  <c r="Y114" i="2"/>
  <c r="CH113" i="2"/>
  <c r="CG113" i="2"/>
  <c r="CF113" i="2"/>
  <c r="CE113" i="2"/>
  <c r="CD113" i="2"/>
  <c r="CC113" i="2"/>
  <c r="CB113" i="2"/>
  <c r="CA113" i="2"/>
  <c r="BZ113" i="2"/>
  <c r="BY113" i="2"/>
  <c r="BX113" i="2"/>
  <c r="BW113" i="2"/>
  <c r="BV113" i="2"/>
  <c r="BU113" i="2"/>
  <c r="BT113" i="2"/>
  <c r="BS113" i="2"/>
  <c r="BR113" i="2"/>
  <c r="BQ113" i="2"/>
  <c r="BP113" i="2"/>
  <c r="BO113" i="2"/>
  <c r="BN113" i="2"/>
  <c r="BM113" i="2"/>
  <c r="BL113" i="2"/>
  <c r="BK113" i="2"/>
  <c r="BJ113" i="2"/>
  <c r="BI113" i="2"/>
  <c r="BH113" i="2"/>
  <c r="BG113" i="2"/>
  <c r="BF113" i="2"/>
  <c r="BE113" i="2"/>
  <c r="BD113" i="2"/>
  <c r="BC113" i="2"/>
  <c r="BB113" i="2"/>
  <c r="BA113" i="2"/>
  <c r="AZ113" i="2"/>
  <c r="AY113" i="2"/>
  <c r="AX113" i="2"/>
  <c r="AW113" i="2"/>
  <c r="AV113" i="2"/>
  <c r="AU113" i="2"/>
  <c r="AT113" i="2"/>
  <c r="AS113" i="2"/>
  <c r="AR113" i="2"/>
  <c r="AQ113" i="2"/>
  <c r="AP113" i="2"/>
  <c r="AO113" i="2"/>
  <c r="AN113" i="2"/>
  <c r="AM113" i="2"/>
  <c r="AL113" i="2"/>
  <c r="AK113" i="2"/>
  <c r="AJ113" i="2"/>
  <c r="AI113" i="2"/>
  <c r="AH113" i="2"/>
  <c r="AG113" i="2"/>
  <c r="AF113" i="2"/>
  <c r="AE113" i="2"/>
  <c r="AD113" i="2"/>
  <c r="AC113" i="2"/>
  <c r="AB113" i="2"/>
  <c r="AA113" i="2"/>
  <c r="Z113" i="2"/>
  <c r="Y113" i="2"/>
  <c r="CH112" i="2"/>
  <c r="CG112" i="2"/>
  <c r="CF112" i="2"/>
  <c r="CE112" i="2"/>
  <c r="CD112" i="2"/>
  <c r="CC112" i="2"/>
  <c r="CB112" i="2"/>
  <c r="CA112" i="2"/>
  <c r="BZ112" i="2"/>
  <c r="BY112" i="2"/>
  <c r="BX112" i="2"/>
  <c r="BW112" i="2"/>
  <c r="BV112" i="2"/>
  <c r="BU112" i="2"/>
  <c r="BT112" i="2"/>
  <c r="BS112" i="2"/>
  <c r="BR112" i="2"/>
  <c r="BQ112" i="2"/>
  <c r="BP112" i="2"/>
  <c r="BO112" i="2"/>
  <c r="BN112" i="2"/>
  <c r="BM112" i="2"/>
  <c r="BL112" i="2"/>
  <c r="BK112" i="2"/>
  <c r="BJ112" i="2"/>
  <c r="BI112" i="2"/>
  <c r="BH112" i="2"/>
  <c r="BG112" i="2"/>
  <c r="BF112" i="2"/>
  <c r="BE112" i="2"/>
  <c r="BD112" i="2"/>
  <c r="BC112" i="2"/>
  <c r="BB112" i="2"/>
  <c r="BA112" i="2"/>
  <c r="AZ112" i="2"/>
  <c r="AY112" i="2"/>
  <c r="AX112" i="2"/>
  <c r="AW112" i="2"/>
  <c r="AV112" i="2"/>
  <c r="AU112" i="2"/>
  <c r="AT112" i="2"/>
  <c r="AS112" i="2"/>
  <c r="AR112" i="2"/>
  <c r="AQ112" i="2"/>
  <c r="AP112" i="2"/>
  <c r="AO112" i="2"/>
  <c r="AN112" i="2"/>
  <c r="AM112" i="2"/>
  <c r="AL112" i="2"/>
  <c r="AK112" i="2"/>
  <c r="AJ112" i="2"/>
  <c r="AI112" i="2"/>
  <c r="AH112" i="2"/>
  <c r="AG112" i="2"/>
  <c r="AF112" i="2"/>
  <c r="AE112" i="2"/>
  <c r="AD112" i="2"/>
  <c r="AC112" i="2"/>
  <c r="AB112" i="2"/>
  <c r="AA112" i="2"/>
  <c r="Z112" i="2"/>
  <c r="Y112" i="2"/>
  <c r="CH111" i="2"/>
  <c r="CG111" i="2"/>
  <c r="CF111" i="2"/>
  <c r="CE111" i="2"/>
  <c r="CD111" i="2"/>
  <c r="CC111" i="2"/>
  <c r="CB111" i="2"/>
  <c r="CA111" i="2"/>
  <c r="BZ111" i="2"/>
  <c r="BY111" i="2"/>
  <c r="BX111" i="2"/>
  <c r="BW111" i="2"/>
  <c r="BV111" i="2"/>
  <c r="BU111" i="2"/>
  <c r="BT111" i="2"/>
  <c r="BS111" i="2"/>
  <c r="BR111" i="2"/>
  <c r="BQ111" i="2"/>
  <c r="BP111" i="2"/>
  <c r="BO111" i="2"/>
  <c r="BN111" i="2"/>
  <c r="BM111" i="2"/>
  <c r="BL111" i="2"/>
  <c r="BK111" i="2"/>
  <c r="BJ111" i="2"/>
  <c r="BI111" i="2"/>
  <c r="BH111" i="2"/>
  <c r="BG111" i="2"/>
  <c r="BF111" i="2"/>
  <c r="BE111" i="2"/>
  <c r="BD111" i="2"/>
  <c r="BC111" i="2"/>
  <c r="BB111" i="2"/>
  <c r="BA111" i="2"/>
  <c r="AZ111" i="2"/>
  <c r="AY111" i="2"/>
  <c r="AX111" i="2"/>
  <c r="AW111" i="2"/>
  <c r="AV111" i="2"/>
  <c r="AU111" i="2"/>
  <c r="AT111" i="2"/>
  <c r="AS111" i="2"/>
  <c r="AR111" i="2"/>
  <c r="AQ111" i="2"/>
  <c r="AP111" i="2"/>
  <c r="AO111" i="2"/>
  <c r="AN111" i="2"/>
  <c r="AM111" i="2"/>
  <c r="AL111" i="2"/>
  <c r="AK111" i="2"/>
  <c r="AJ111" i="2"/>
  <c r="AI111" i="2"/>
  <c r="AH111" i="2"/>
  <c r="AG111" i="2"/>
  <c r="AF111" i="2"/>
  <c r="AE111" i="2"/>
  <c r="AD111" i="2"/>
  <c r="AC111" i="2"/>
  <c r="AB111" i="2"/>
  <c r="AA111" i="2"/>
  <c r="Z111" i="2"/>
  <c r="Y111" i="2"/>
  <c r="CH110" i="2"/>
  <c r="CG110" i="2"/>
  <c r="CF110" i="2"/>
  <c r="CE110" i="2"/>
  <c r="CD110" i="2"/>
  <c r="CC110" i="2"/>
  <c r="CB110" i="2"/>
  <c r="CA110" i="2"/>
  <c r="BZ110" i="2"/>
  <c r="BY110" i="2"/>
  <c r="BX110" i="2"/>
  <c r="BW110" i="2"/>
  <c r="BV110" i="2"/>
  <c r="BU110" i="2"/>
  <c r="BT110" i="2"/>
  <c r="BS110" i="2"/>
  <c r="BR110" i="2"/>
  <c r="BQ110" i="2"/>
  <c r="BP110" i="2"/>
  <c r="BO110" i="2"/>
  <c r="BN110" i="2"/>
  <c r="BM110" i="2"/>
  <c r="BL110" i="2"/>
  <c r="BK110" i="2"/>
  <c r="BJ110" i="2"/>
  <c r="BI110" i="2"/>
  <c r="BH110" i="2"/>
  <c r="BG110" i="2"/>
  <c r="BF110" i="2"/>
  <c r="BE110" i="2"/>
  <c r="BD110" i="2"/>
  <c r="BC110" i="2"/>
  <c r="BB110" i="2"/>
  <c r="BA110" i="2"/>
  <c r="AZ110" i="2"/>
  <c r="AY110" i="2"/>
  <c r="AX110" i="2"/>
  <c r="AW110" i="2"/>
  <c r="AV110" i="2"/>
  <c r="AU110" i="2"/>
  <c r="AT110" i="2"/>
  <c r="AS110" i="2"/>
  <c r="AR110" i="2"/>
  <c r="AQ110" i="2"/>
  <c r="AP110" i="2"/>
  <c r="AO110" i="2"/>
  <c r="AN110" i="2"/>
  <c r="AM110" i="2"/>
  <c r="AL110" i="2"/>
  <c r="AK110" i="2"/>
  <c r="AJ110" i="2"/>
  <c r="AI110" i="2"/>
  <c r="AH110" i="2"/>
  <c r="AG110" i="2"/>
  <c r="AF110" i="2"/>
  <c r="AE110" i="2"/>
  <c r="AD110" i="2"/>
  <c r="AC110" i="2"/>
  <c r="AB110" i="2"/>
  <c r="AA110" i="2"/>
  <c r="Z110" i="2"/>
  <c r="Y110" i="2"/>
  <c r="CH109" i="2"/>
  <c r="CG109" i="2"/>
  <c r="CF109" i="2"/>
  <c r="CE109" i="2"/>
  <c r="CD109" i="2"/>
  <c r="CC109" i="2"/>
  <c r="CB109" i="2"/>
  <c r="CA109" i="2"/>
  <c r="BZ109" i="2"/>
  <c r="BY109" i="2"/>
  <c r="BX109" i="2"/>
  <c r="BW109" i="2"/>
  <c r="BV109" i="2"/>
  <c r="BU109" i="2"/>
  <c r="BT109" i="2"/>
  <c r="BS109" i="2"/>
  <c r="BR109" i="2"/>
  <c r="BQ109" i="2"/>
  <c r="BP109" i="2"/>
  <c r="BO109" i="2"/>
  <c r="BN109" i="2"/>
  <c r="BM109" i="2"/>
  <c r="BL109" i="2"/>
  <c r="BK109" i="2"/>
  <c r="BJ109" i="2"/>
  <c r="BI109" i="2"/>
  <c r="BH109" i="2"/>
  <c r="BG109" i="2"/>
  <c r="BF109" i="2"/>
  <c r="BE109" i="2"/>
  <c r="BD109" i="2"/>
  <c r="BC109" i="2"/>
  <c r="BB109" i="2"/>
  <c r="BA109" i="2"/>
  <c r="AZ109" i="2"/>
  <c r="AY109" i="2"/>
  <c r="AX109" i="2"/>
  <c r="AW109" i="2"/>
  <c r="AV109" i="2"/>
  <c r="AU109" i="2"/>
  <c r="AT109" i="2"/>
  <c r="AS109" i="2"/>
  <c r="AR109" i="2"/>
  <c r="AQ109" i="2"/>
  <c r="AP109" i="2"/>
  <c r="AO109" i="2"/>
  <c r="AN109" i="2"/>
  <c r="AM109" i="2"/>
  <c r="AL109" i="2"/>
  <c r="AK109" i="2"/>
  <c r="AJ109" i="2"/>
  <c r="AI109" i="2"/>
  <c r="AH109" i="2"/>
  <c r="AG109" i="2"/>
  <c r="AF109" i="2"/>
  <c r="AE109" i="2"/>
  <c r="AD109" i="2"/>
  <c r="AC109" i="2"/>
  <c r="AB109" i="2"/>
  <c r="AA109" i="2"/>
  <c r="Z109" i="2"/>
  <c r="Y109" i="2"/>
  <c r="CH108" i="2"/>
  <c r="CG108" i="2"/>
  <c r="CF108" i="2"/>
  <c r="CE108" i="2"/>
  <c r="CD108" i="2"/>
  <c r="CC108" i="2"/>
  <c r="CB108" i="2"/>
  <c r="CA108" i="2"/>
  <c r="BZ108" i="2"/>
  <c r="BY108" i="2"/>
  <c r="BX108" i="2"/>
  <c r="BW108" i="2"/>
  <c r="BV108" i="2"/>
  <c r="BU108" i="2"/>
  <c r="BT108" i="2"/>
  <c r="BS108" i="2"/>
  <c r="BR108" i="2"/>
  <c r="BQ108" i="2"/>
  <c r="BP108" i="2"/>
  <c r="BO108" i="2"/>
  <c r="BN108" i="2"/>
  <c r="BM108" i="2"/>
  <c r="BL108" i="2"/>
  <c r="BK108" i="2"/>
  <c r="BJ108" i="2"/>
  <c r="BI108" i="2"/>
  <c r="BH108" i="2"/>
  <c r="BG108" i="2"/>
  <c r="BF108" i="2"/>
  <c r="BE108" i="2"/>
  <c r="BD108" i="2"/>
  <c r="BC108" i="2"/>
  <c r="BB108" i="2"/>
  <c r="BA108" i="2"/>
  <c r="AZ108" i="2"/>
  <c r="AY108" i="2"/>
  <c r="AX108" i="2"/>
  <c r="AW108" i="2"/>
  <c r="AV108" i="2"/>
  <c r="AU108" i="2"/>
  <c r="AT108" i="2"/>
  <c r="AS108" i="2"/>
  <c r="AR108" i="2"/>
  <c r="AQ108" i="2"/>
  <c r="AP108" i="2"/>
  <c r="AO108" i="2"/>
  <c r="AN108" i="2"/>
  <c r="AM108" i="2"/>
  <c r="AL108" i="2"/>
  <c r="AK108" i="2"/>
  <c r="AJ108" i="2"/>
  <c r="AI108" i="2"/>
  <c r="AH108" i="2"/>
  <c r="AG108" i="2"/>
  <c r="AF108" i="2"/>
  <c r="AE108" i="2"/>
  <c r="AD108" i="2"/>
  <c r="AC108" i="2"/>
  <c r="AB108" i="2"/>
  <c r="AA108" i="2"/>
  <c r="Z108" i="2"/>
  <c r="Y108" i="2"/>
  <c r="CH107" i="2"/>
  <c r="CG107" i="2"/>
  <c r="CF107" i="2"/>
  <c r="CE107" i="2"/>
  <c r="CD107" i="2"/>
  <c r="CC107" i="2"/>
  <c r="CB107" i="2"/>
  <c r="CA107" i="2"/>
  <c r="BZ107" i="2"/>
  <c r="BY107" i="2"/>
  <c r="BX107" i="2"/>
  <c r="BW107" i="2"/>
  <c r="BV107" i="2"/>
  <c r="BU107" i="2"/>
  <c r="BT107" i="2"/>
  <c r="BS107" i="2"/>
  <c r="BR107" i="2"/>
  <c r="BQ107" i="2"/>
  <c r="BP107" i="2"/>
  <c r="BO107" i="2"/>
  <c r="BN107" i="2"/>
  <c r="BM107" i="2"/>
  <c r="BL107" i="2"/>
  <c r="BK107" i="2"/>
  <c r="BJ107" i="2"/>
  <c r="BI107" i="2"/>
  <c r="BH107" i="2"/>
  <c r="BG107" i="2"/>
  <c r="BF107" i="2"/>
  <c r="BE107" i="2"/>
  <c r="BD107" i="2"/>
  <c r="BC107" i="2"/>
  <c r="BB107" i="2"/>
  <c r="BA107" i="2"/>
  <c r="AZ107" i="2"/>
  <c r="AY107" i="2"/>
  <c r="AX107" i="2"/>
  <c r="AW107" i="2"/>
  <c r="AV107" i="2"/>
  <c r="AU107" i="2"/>
  <c r="AT107" i="2"/>
  <c r="AS107" i="2"/>
  <c r="AR107" i="2"/>
  <c r="AQ107" i="2"/>
  <c r="AP107" i="2"/>
  <c r="AO107" i="2"/>
  <c r="AN107" i="2"/>
  <c r="AM107" i="2"/>
  <c r="AL107" i="2"/>
  <c r="AK107" i="2"/>
  <c r="AJ107" i="2"/>
  <c r="AI107" i="2"/>
  <c r="AH107" i="2"/>
  <c r="AG107" i="2"/>
  <c r="AF107" i="2"/>
  <c r="AE107" i="2"/>
  <c r="AD107" i="2"/>
  <c r="AC107" i="2"/>
  <c r="AB107" i="2"/>
  <c r="AA107" i="2"/>
  <c r="Z107" i="2"/>
  <c r="Y107" i="2"/>
  <c r="CH106" i="2"/>
  <c r="CG106" i="2"/>
  <c r="CF106" i="2"/>
  <c r="CE106" i="2"/>
  <c r="CD106" i="2"/>
  <c r="CC106" i="2"/>
  <c r="CB106" i="2"/>
  <c r="CA106" i="2"/>
  <c r="BZ106" i="2"/>
  <c r="BY106" i="2"/>
  <c r="BX106" i="2"/>
  <c r="BW106" i="2"/>
  <c r="BV106" i="2"/>
  <c r="BU106" i="2"/>
  <c r="BT106" i="2"/>
  <c r="BS106" i="2"/>
  <c r="BR106" i="2"/>
  <c r="BQ106" i="2"/>
  <c r="BP106" i="2"/>
  <c r="BO106" i="2"/>
  <c r="BN106" i="2"/>
  <c r="BM106" i="2"/>
  <c r="BL106" i="2"/>
  <c r="BK106" i="2"/>
  <c r="BJ106" i="2"/>
  <c r="BI106" i="2"/>
  <c r="BH106" i="2"/>
  <c r="BG106" i="2"/>
  <c r="BF106" i="2"/>
  <c r="BE106" i="2"/>
  <c r="BD106" i="2"/>
  <c r="BC106" i="2"/>
  <c r="BB106" i="2"/>
  <c r="BA106" i="2"/>
  <c r="AZ106" i="2"/>
  <c r="AY106" i="2"/>
  <c r="AX106" i="2"/>
  <c r="AW106" i="2"/>
  <c r="AV106" i="2"/>
  <c r="AU106" i="2"/>
  <c r="AT106" i="2"/>
  <c r="AS106" i="2"/>
  <c r="AR106" i="2"/>
  <c r="AQ106" i="2"/>
  <c r="AP106" i="2"/>
  <c r="AO106" i="2"/>
  <c r="AN106" i="2"/>
  <c r="AM106" i="2"/>
  <c r="AL106" i="2"/>
  <c r="AK106" i="2"/>
  <c r="AJ106" i="2"/>
  <c r="AI106" i="2"/>
  <c r="AH106" i="2"/>
  <c r="AG106" i="2"/>
  <c r="AF106" i="2"/>
  <c r="AE106" i="2"/>
  <c r="AD106" i="2"/>
  <c r="AC106" i="2"/>
  <c r="AB106" i="2"/>
  <c r="AA106" i="2"/>
  <c r="Z106" i="2"/>
  <c r="Y106" i="2"/>
  <c r="CH105" i="2"/>
  <c r="CG105" i="2"/>
  <c r="CF105" i="2"/>
  <c r="CE105" i="2"/>
  <c r="CD105" i="2"/>
  <c r="CC105" i="2"/>
  <c r="CB105" i="2"/>
  <c r="CA105" i="2"/>
  <c r="BZ105" i="2"/>
  <c r="BY105" i="2"/>
  <c r="BX105" i="2"/>
  <c r="BW105" i="2"/>
  <c r="BV105" i="2"/>
  <c r="BU105" i="2"/>
  <c r="BT105" i="2"/>
  <c r="BS105" i="2"/>
  <c r="BR105" i="2"/>
  <c r="BQ105" i="2"/>
  <c r="BP105" i="2"/>
  <c r="BO105" i="2"/>
  <c r="BN105" i="2"/>
  <c r="BM105" i="2"/>
  <c r="BL105" i="2"/>
  <c r="BK105" i="2"/>
  <c r="BJ105" i="2"/>
  <c r="BI105" i="2"/>
  <c r="BH105" i="2"/>
  <c r="BG105" i="2"/>
  <c r="BF105" i="2"/>
  <c r="BE105" i="2"/>
  <c r="BD105" i="2"/>
  <c r="BC105" i="2"/>
  <c r="BB105" i="2"/>
  <c r="BA105" i="2"/>
  <c r="AZ105" i="2"/>
  <c r="AY105" i="2"/>
  <c r="AX105" i="2"/>
  <c r="AW105" i="2"/>
  <c r="AV105" i="2"/>
  <c r="AU105" i="2"/>
  <c r="AT105" i="2"/>
  <c r="AS105" i="2"/>
  <c r="AR105" i="2"/>
  <c r="AQ105" i="2"/>
  <c r="AP105" i="2"/>
  <c r="AO105" i="2"/>
  <c r="AN105" i="2"/>
  <c r="AM105" i="2"/>
  <c r="AL105" i="2"/>
  <c r="AK105" i="2"/>
  <c r="AJ105" i="2"/>
  <c r="AI105" i="2"/>
  <c r="AH105" i="2"/>
  <c r="AG105" i="2"/>
  <c r="AF105" i="2"/>
  <c r="AE105" i="2"/>
  <c r="AD105" i="2"/>
  <c r="AC105" i="2"/>
  <c r="AB105" i="2"/>
  <c r="AA105" i="2"/>
  <c r="Z105" i="2"/>
  <c r="Y105" i="2"/>
  <c r="CH104" i="2"/>
  <c r="CG104" i="2"/>
  <c r="CF104" i="2"/>
  <c r="CE104" i="2"/>
  <c r="CD104" i="2"/>
  <c r="CC104" i="2"/>
  <c r="CB104" i="2"/>
  <c r="CA104" i="2"/>
  <c r="BZ104" i="2"/>
  <c r="BY104" i="2"/>
  <c r="BX104" i="2"/>
  <c r="BW104" i="2"/>
  <c r="BV104" i="2"/>
  <c r="BU104" i="2"/>
  <c r="BT104" i="2"/>
  <c r="BS104" i="2"/>
  <c r="BR104" i="2"/>
  <c r="BQ104" i="2"/>
  <c r="BP104" i="2"/>
  <c r="BO104" i="2"/>
  <c r="BN104" i="2"/>
  <c r="BM104" i="2"/>
  <c r="BL104" i="2"/>
  <c r="BK104" i="2"/>
  <c r="BJ104" i="2"/>
  <c r="BI104" i="2"/>
  <c r="BH104" i="2"/>
  <c r="BG104" i="2"/>
  <c r="BF104" i="2"/>
  <c r="BE104" i="2"/>
  <c r="BD104" i="2"/>
  <c r="BC104" i="2"/>
  <c r="BB104" i="2"/>
  <c r="BA104" i="2"/>
  <c r="AZ104" i="2"/>
  <c r="AY104" i="2"/>
  <c r="AX104" i="2"/>
  <c r="AW104" i="2"/>
  <c r="AV104" i="2"/>
  <c r="AU104" i="2"/>
  <c r="AT104" i="2"/>
  <c r="AS104" i="2"/>
  <c r="AR104" i="2"/>
  <c r="AQ104" i="2"/>
  <c r="AP104" i="2"/>
  <c r="AO104" i="2"/>
  <c r="AN104" i="2"/>
  <c r="AM104" i="2"/>
  <c r="AL104" i="2"/>
  <c r="AK104" i="2"/>
  <c r="AJ104" i="2"/>
  <c r="AI104" i="2"/>
  <c r="AH104" i="2"/>
  <c r="AG104" i="2"/>
  <c r="AF104" i="2"/>
  <c r="AE104" i="2"/>
  <c r="AD104" i="2"/>
  <c r="AC104" i="2"/>
  <c r="AB104" i="2"/>
  <c r="AA104" i="2"/>
  <c r="Z104" i="2"/>
  <c r="Y104" i="2"/>
  <c r="CH103" i="2"/>
  <c r="CG103" i="2"/>
  <c r="CF103" i="2"/>
  <c r="CE103" i="2"/>
  <c r="CD103" i="2"/>
  <c r="CC103" i="2"/>
  <c r="CB103" i="2"/>
  <c r="CA103" i="2"/>
  <c r="BZ103" i="2"/>
  <c r="BY103" i="2"/>
  <c r="BX103" i="2"/>
  <c r="BW103" i="2"/>
  <c r="BV103" i="2"/>
  <c r="BU103" i="2"/>
  <c r="BT103" i="2"/>
  <c r="BS103" i="2"/>
  <c r="BR103" i="2"/>
  <c r="BQ103" i="2"/>
  <c r="BP103" i="2"/>
  <c r="BO103" i="2"/>
  <c r="BN103" i="2"/>
  <c r="BM103" i="2"/>
  <c r="BL103" i="2"/>
  <c r="BK103" i="2"/>
  <c r="BJ103" i="2"/>
  <c r="BI103" i="2"/>
  <c r="BH103" i="2"/>
  <c r="BG103" i="2"/>
  <c r="BF103" i="2"/>
  <c r="BE103" i="2"/>
  <c r="BD103" i="2"/>
  <c r="BC103" i="2"/>
  <c r="BB103" i="2"/>
  <c r="BA103" i="2"/>
  <c r="AZ103" i="2"/>
  <c r="AY103" i="2"/>
  <c r="AX103" i="2"/>
  <c r="AW103" i="2"/>
  <c r="AV103" i="2"/>
  <c r="AU103" i="2"/>
  <c r="AT103" i="2"/>
  <c r="AS103" i="2"/>
  <c r="AR103" i="2"/>
  <c r="AQ103" i="2"/>
  <c r="AP103" i="2"/>
  <c r="AO103" i="2"/>
  <c r="AN103" i="2"/>
  <c r="AM103" i="2"/>
  <c r="AL103" i="2"/>
  <c r="AK103" i="2"/>
  <c r="AJ103" i="2"/>
  <c r="AI103" i="2"/>
  <c r="AH103" i="2"/>
  <c r="AG103" i="2"/>
  <c r="AF103" i="2"/>
  <c r="AE103" i="2"/>
  <c r="AD103" i="2"/>
  <c r="AC103" i="2"/>
  <c r="AB103" i="2"/>
  <c r="AA103" i="2"/>
  <c r="Z103" i="2"/>
  <c r="Y103" i="2"/>
  <c r="CH102" i="2"/>
  <c r="CG102" i="2"/>
  <c r="CF102" i="2"/>
  <c r="CE102" i="2"/>
  <c r="CD102" i="2"/>
  <c r="CC102" i="2"/>
  <c r="CB102" i="2"/>
  <c r="CA102" i="2"/>
  <c r="BZ102" i="2"/>
  <c r="BY102" i="2"/>
  <c r="BX102" i="2"/>
  <c r="BW102" i="2"/>
  <c r="BV102" i="2"/>
  <c r="BU102" i="2"/>
  <c r="BT102" i="2"/>
  <c r="BS102" i="2"/>
  <c r="BR102" i="2"/>
  <c r="BQ102" i="2"/>
  <c r="BP102" i="2"/>
  <c r="BO102" i="2"/>
  <c r="BN102" i="2"/>
  <c r="BM102" i="2"/>
  <c r="BL102" i="2"/>
  <c r="BK102" i="2"/>
  <c r="BJ102" i="2"/>
  <c r="BI102" i="2"/>
  <c r="BH102" i="2"/>
  <c r="BG102" i="2"/>
  <c r="BF102" i="2"/>
  <c r="BE102" i="2"/>
  <c r="BD102" i="2"/>
  <c r="BC102" i="2"/>
  <c r="BB102" i="2"/>
  <c r="BA102" i="2"/>
  <c r="AZ102" i="2"/>
  <c r="AY102" i="2"/>
  <c r="AX102" i="2"/>
  <c r="AW102" i="2"/>
  <c r="AV102" i="2"/>
  <c r="AU102" i="2"/>
  <c r="AT102" i="2"/>
  <c r="AS102" i="2"/>
  <c r="AR102" i="2"/>
  <c r="AQ102" i="2"/>
  <c r="AP102" i="2"/>
  <c r="AO102" i="2"/>
  <c r="AN102" i="2"/>
  <c r="AM102" i="2"/>
  <c r="AL102" i="2"/>
  <c r="AK102" i="2"/>
  <c r="AJ102" i="2"/>
  <c r="AI102" i="2"/>
  <c r="AH102" i="2"/>
  <c r="AG102" i="2"/>
  <c r="AF102" i="2"/>
  <c r="AE102" i="2"/>
  <c r="AD102" i="2"/>
  <c r="AC102" i="2"/>
  <c r="AB102" i="2"/>
  <c r="AA102" i="2"/>
  <c r="Z102" i="2"/>
  <c r="Y102" i="2"/>
  <c r="CH101" i="2"/>
  <c r="CG101" i="2"/>
  <c r="CF101" i="2"/>
  <c r="CE101" i="2"/>
  <c r="CD101" i="2"/>
  <c r="CC101" i="2"/>
  <c r="CB101" i="2"/>
  <c r="CA101" i="2"/>
  <c r="BZ101" i="2"/>
  <c r="BY101" i="2"/>
  <c r="BX101" i="2"/>
  <c r="BW101" i="2"/>
  <c r="BV101" i="2"/>
  <c r="BU101" i="2"/>
  <c r="BT101" i="2"/>
  <c r="BS101" i="2"/>
  <c r="BR101" i="2"/>
  <c r="BQ101" i="2"/>
  <c r="BP101" i="2"/>
  <c r="BO101" i="2"/>
  <c r="BN101" i="2"/>
  <c r="BM101" i="2"/>
  <c r="BL101" i="2"/>
  <c r="BK101" i="2"/>
  <c r="BJ101" i="2"/>
  <c r="BI101" i="2"/>
  <c r="BH101" i="2"/>
  <c r="BG101" i="2"/>
  <c r="BF101" i="2"/>
  <c r="BE101" i="2"/>
  <c r="BD101" i="2"/>
  <c r="BC101" i="2"/>
  <c r="BB101" i="2"/>
  <c r="BA101" i="2"/>
  <c r="AZ101" i="2"/>
  <c r="AY101" i="2"/>
  <c r="AX101" i="2"/>
  <c r="AW101" i="2"/>
  <c r="AV101" i="2"/>
  <c r="AU101" i="2"/>
  <c r="AT101" i="2"/>
  <c r="AS101" i="2"/>
  <c r="AR101" i="2"/>
  <c r="AQ101" i="2"/>
  <c r="AP101" i="2"/>
  <c r="AO101" i="2"/>
  <c r="AN101" i="2"/>
  <c r="AM101" i="2"/>
  <c r="AL101" i="2"/>
  <c r="AK101" i="2"/>
  <c r="AJ101" i="2"/>
  <c r="AI101" i="2"/>
  <c r="AH101" i="2"/>
  <c r="AG101" i="2"/>
  <c r="AF101" i="2"/>
  <c r="AE101" i="2"/>
  <c r="AD101" i="2"/>
  <c r="AC101" i="2"/>
  <c r="AB101" i="2"/>
  <c r="AA101" i="2"/>
  <c r="Z101" i="2"/>
  <c r="Y101" i="2"/>
  <c r="CH100" i="2"/>
  <c r="CG100" i="2"/>
  <c r="CF100" i="2"/>
  <c r="CE100" i="2"/>
  <c r="CD100" i="2"/>
  <c r="CC100" i="2"/>
  <c r="CB100" i="2"/>
  <c r="CA100" i="2"/>
  <c r="BZ100" i="2"/>
  <c r="BY100" i="2"/>
  <c r="BX100" i="2"/>
  <c r="BW100" i="2"/>
  <c r="BV100" i="2"/>
  <c r="BU100" i="2"/>
  <c r="BT100" i="2"/>
  <c r="BS100" i="2"/>
  <c r="BR100" i="2"/>
  <c r="BQ100" i="2"/>
  <c r="BP100" i="2"/>
  <c r="BO100" i="2"/>
  <c r="BN100" i="2"/>
  <c r="BM100" i="2"/>
  <c r="BL100" i="2"/>
  <c r="BK100" i="2"/>
  <c r="BJ100" i="2"/>
  <c r="BI100" i="2"/>
  <c r="BH100" i="2"/>
  <c r="BG100" i="2"/>
  <c r="BF100" i="2"/>
  <c r="BE100" i="2"/>
  <c r="BD100" i="2"/>
  <c r="BC100" i="2"/>
  <c r="BB100" i="2"/>
  <c r="BA100" i="2"/>
  <c r="AZ100" i="2"/>
  <c r="AY100" i="2"/>
  <c r="AX100" i="2"/>
  <c r="AW100" i="2"/>
  <c r="AV100" i="2"/>
  <c r="AU100" i="2"/>
  <c r="AT100" i="2"/>
  <c r="AS100" i="2"/>
  <c r="AR100" i="2"/>
  <c r="AQ100" i="2"/>
  <c r="AP100" i="2"/>
  <c r="AO100" i="2"/>
  <c r="AN100" i="2"/>
  <c r="AM100" i="2"/>
  <c r="AL100" i="2"/>
  <c r="AK100" i="2"/>
  <c r="AJ100" i="2"/>
  <c r="AI100" i="2"/>
  <c r="AH100" i="2"/>
  <c r="AG100" i="2"/>
  <c r="AF100" i="2"/>
  <c r="AE100" i="2"/>
  <c r="AD100" i="2"/>
  <c r="AC100" i="2"/>
  <c r="AB100" i="2"/>
  <c r="AA100" i="2"/>
  <c r="Z100" i="2"/>
  <c r="Y100" i="2"/>
  <c r="CH99" i="2"/>
  <c r="CG99" i="2"/>
  <c r="CF99" i="2"/>
  <c r="CE99" i="2"/>
  <c r="CD99" i="2"/>
  <c r="CC99" i="2"/>
  <c r="CB99" i="2"/>
  <c r="CA99" i="2"/>
  <c r="BZ99" i="2"/>
  <c r="BY99" i="2"/>
  <c r="BX99" i="2"/>
  <c r="BW99" i="2"/>
  <c r="BV99" i="2"/>
  <c r="BU99" i="2"/>
  <c r="BT99" i="2"/>
  <c r="BS99" i="2"/>
  <c r="BR99" i="2"/>
  <c r="BQ99" i="2"/>
  <c r="BP99" i="2"/>
  <c r="BO99" i="2"/>
  <c r="BN99" i="2"/>
  <c r="BM99" i="2"/>
  <c r="BL99" i="2"/>
  <c r="BK99" i="2"/>
  <c r="BJ99" i="2"/>
  <c r="BI99" i="2"/>
  <c r="BH99" i="2"/>
  <c r="BG99" i="2"/>
  <c r="BF99" i="2"/>
  <c r="BE99" i="2"/>
  <c r="BD99" i="2"/>
  <c r="BC99" i="2"/>
  <c r="BB99" i="2"/>
  <c r="BA99" i="2"/>
  <c r="AZ99" i="2"/>
  <c r="AY99" i="2"/>
  <c r="AX99" i="2"/>
  <c r="AW99" i="2"/>
  <c r="AV99" i="2"/>
  <c r="AU99" i="2"/>
  <c r="AT99" i="2"/>
  <c r="AS99" i="2"/>
  <c r="AR99" i="2"/>
  <c r="AQ99" i="2"/>
  <c r="AP99" i="2"/>
  <c r="AO99" i="2"/>
  <c r="AN99" i="2"/>
  <c r="AM99" i="2"/>
  <c r="AL99" i="2"/>
  <c r="AK99" i="2"/>
  <c r="AJ99" i="2"/>
  <c r="AI99" i="2"/>
  <c r="AH99" i="2"/>
  <c r="AG99" i="2"/>
  <c r="AF99" i="2"/>
  <c r="AE99" i="2"/>
  <c r="AD99" i="2"/>
  <c r="AC99" i="2"/>
  <c r="AB99" i="2"/>
  <c r="AA99" i="2"/>
  <c r="Z99" i="2"/>
  <c r="Y99" i="2"/>
  <c r="CH98" i="2"/>
  <c r="CG98" i="2"/>
  <c r="CF98" i="2"/>
  <c r="CE98" i="2"/>
  <c r="CD98" i="2"/>
  <c r="CC98" i="2"/>
  <c r="CB98" i="2"/>
  <c r="CA98" i="2"/>
  <c r="BZ98" i="2"/>
  <c r="BY98" i="2"/>
  <c r="BX98" i="2"/>
  <c r="BW98" i="2"/>
  <c r="BV98" i="2"/>
  <c r="BU98" i="2"/>
  <c r="BT98" i="2"/>
  <c r="BS98" i="2"/>
  <c r="BR98" i="2"/>
  <c r="BQ98" i="2"/>
  <c r="BP98" i="2"/>
  <c r="BO98" i="2"/>
  <c r="BN98" i="2"/>
  <c r="BM98" i="2"/>
  <c r="BL98" i="2"/>
  <c r="BK98" i="2"/>
  <c r="BJ98" i="2"/>
  <c r="BI98" i="2"/>
  <c r="BH98" i="2"/>
  <c r="BG98" i="2"/>
  <c r="BF98" i="2"/>
  <c r="BE98" i="2"/>
  <c r="BD98" i="2"/>
  <c r="BC98" i="2"/>
  <c r="BB98" i="2"/>
  <c r="BA98" i="2"/>
  <c r="AZ98" i="2"/>
  <c r="AY98" i="2"/>
  <c r="AX98" i="2"/>
  <c r="AW98" i="2"/>
  <c r="AV98" i="2"/>
  <c r="AU98" i="2"/>
  <c r="AT98" i="2"/>
  <c r="AS98" i="2"/>
  <c r="AR98" i="2"/>
  <c r="AQ98" i="2"/>
  <c r="AP98" i="2"/>
  <c r="AO98" i="2"/>
  <c r="AN98" i="2"/>
  <c r="AM98" i="2"/>
  <c r="AL98" i="2"/>
  <c r="AK98" i="2"/>
  <c r="AJ98" i="2"/>
  <c r="AI98" i="2"/>
  <c r="AH98" i="2"/>
  <c r="AG98" i="2"/>
  <c r="AF98" i="2"/>
  <c r="AE98" i="2"/>
  <c r="AD98" i="2"/>
  <c r="AC98" i="2"/>
  <c r="AB98" i="2"/>
  <c r="AA98" i="2"/>
  <c r="Z98" i="2"/>
  <c r="Y98" i="2"/>
  <c r="CH97" i="2"/>
  <c r="CG97" i="2"/>
  <c r="CF97" i="2"/>
  <c r="CE97" i="2"/>
  <c r="CD97" i="2"/>
  <c r="CC97" i="2"/>
  <c r="CB97" i="2"/>
  <c r="CA97" i="2"/>
  <c r="BZ97" i="2"/>
  <c r="BY97" i="2"/>
  <c r="BX97" i="2"/>
  <c r="BW97" i="2"/>
  <c r="BV97" i="2"/>
  <c r="BU97" i="2"/>
  <c r="BT97" i="2"/>
  <c r="BS97" i="2"/>
  <c r="BR97" i="2"/>
  <c r="BQ97" i="2"/>
  <c r="BP97" i="2"/>
  <c r="BO97" i="2"/>
  <c r="BN97" i="2"/>
  <c r="BM97" i="2"/>
  <c r="BL97" i="2"/>
  <c r="BK97" i="2"/>
  <c r="BJ97" i="2"/>
  <c r="BI97" i="2"/>
  <c r="BH97" i="2"/>
  <c r="BG97" i="2"/>
  <c r="BF97" i="2"/>
  <c r="BE97" i="2"/>
  <c r="BD97" i="2"/>
  <c r="BC97" i="2"/>
  <c r="BB97" i="2"/>
  <c r="BA97" i="2"/>
  <c r="AZ97" i="2"/>
  <c r="AY97" i="2"/>
  <c r="AX97" i="2"/>
  <c r="AW97" i="2"/>
  <c r="AV97" i="2"/>
  <c r="AU97" i="2"/>
  <c r="AT97" i="2"/>
  <c r="AS97" i="2"/>
  <c r="AR97" i="2"/>
  <c r="AQ97" i="2"/>
  <c r="AP97" i="2"/>
  <c r="AO97" i="2"/>
  <c r="AN97" i="2"/>
  <c r="AM97" i="2"/>
  <c r="AL97" i="2"/>
  <c r="AK97" i="2"/>
  <c r="AJ97" i="2"/>
  <c r="AI97" i="2"/>
  <c r="AH97" i="2"/>
  <c r="AG97" i="2"/>
  <c r="AF97" i="2"/>
  <c r="AE97" i="2"/>
  <c r="AD97" i="2"/>
  <c r="AC97" i="2"/>
  <c r="AB97" i="2"/>
  <c r="AA97" i="2"/>
  <c r="Z97" i="2"/>
  <c r="Y97" i="2"/>
  <c r="CH96" i="2"/>
  <c r="CG96" i="2"/>
  <c r="CF96" i="2"/>
  <c r="CE96" i="2"/>
  <c r="CD96" i="2"/>
  <c r="CC96" i="2"/>
  <c r="CB96" i="2"/>
  <c r="CA96" i="2"/>
  <c r="BZ96" i="2"/>
  <c r="BY96" i="2"/>
  <c r="BX96" i="2"/>
  <c r="BW96" i="2"/>
  <c r="BV96" i="2"/>
  <c r="BU96" i="2"/>
  <c r="BT96" i="2"/>
  <c r="BS96" i="2"/>
  <c r="BR96" i="2"/>
  <c r="BQ96" i="2"/>
  <c r="BP96" i="2"/>
  <c r="BO96" i="2"/>
  <c r="BN96" i="2"/>
  <c r="BM96" i="2"/>
  <c r="BL96" i="2"/>
  <c r="BK96" i="2"/>
  <c r="BJ96" i="2"/>
  <c r="BI96" i="2"/>
  <c r="BH96" i="2"/>
  <c r="BG96" i="2"/>
  <c r="BF96" i="2"/>
  <c r="BE96" i="2"/>
  <c r="BD96" i="2"/>
  <c r="BC96" i="2"/>
  <c r="BB96" i="2"/>
  <c r="BA96" i="2"/>
  <c r="AZ96" i="2"/>
  <c r="AY96" i="2"/>
  <c r="AX96" i="2"/>
  <c r="AW96" i="2"/>
  <c r="AV96" i="2"/>
  <c r="AU96" i="2"/>
  <c r="AT96" i="2"/>
  <c r="AS96" i="2"/>
  <c r="AR96" i="2"/>
  <c r="AQ96" i="2"/>
  <c r="AP96" i="2"/>
  <c r="AO96" i="2"/>
  <c r="AN96" i="2"/>
  <c r="AM96" i="2"/>
  <c r="AL96" i="2"/>
  <c r="AK96" i="2"/>
  <c r="AJ96" i="2"/>
  <c r="AI96" i="2"/>
  <c r="AH96" i="2"/>
  <c r="AG96" i="2"/>
  <c r="AF96" i="2"/>
  <c r="AE96" i="2"/>
  <c r="AD96" i="2"/>
  <c r="AC96" i="2"/>
  <c r="AB96" i="2"/>
  <c r="AA96" i="2"/>
  <c r="Z96" i="2"/>
  <c r="Y96" i="2"/>
  <c r="CH95" i="2"/>
  <c r="CG95" i="2"/>
  <c r="CF95" i="2"/>
  <c r="CE95" i="2"/>
  <c r="CD95" i="2"/>
  <c r="CC95" i="2"/>
  <c r="CB95" i="2"/>
  <c r="CA95" i="2"/>
  <c r="BZ95" i="2"/>
  <c r="BY95" i="2"/>
  <c r="BX95" i="2"/>
  <c r="BW95" i="2"/>
  <c r="BV95" i="2"/>
  <c r="BU95" i="2"/>
  <c r="BT95" i="2"/>
  <c r="BS95" i="2"/>
  <c r="BR95" i="2"/>
  <c r="BQ95" i="2"/>
  <c r="BP95" i="2"/>
  <c r="BO95" i="2"/>
  <c r="BN95" i="2"/>
  <c r="BM95" i="2"/>
  <c r="BL95" i="2"/>
  <c r="BK95" i="2"/>
  <c r="BJ95" i="2"/>
  <c r="BI95" i="2"/>
  <c r="BH95" i="2"/>
  <c r="BG95" i="2"/>
  <c r="BF95" i="2"/>
  <c r="BE95" i="2"/>
  <c r="BD95" i="2"/>
  <c r="BC95" i="2"/>
  <c r="BB95" i="2"/>
  <c r="BA95" i="2"/>
  <c r="AZ95" i="2"/>
  <c r="AY95" i="2"/>
  <c r="AX95" i="2"/>
  <c r="AW95" i="2"/>
  <c r="AV95" i="2"/>
  <c r="AU95" i="2"/>
  <c r="AT95" i="2"/>
  <c r="AS95" i="2"/>
  <c r="AR95" i="2"/>
  <c r="AQ95" i="2"/>
  <c r="AP95" i="2"/>
  <c r="AO95" i="2"/>
  <c r="AN95" i="2"/>
  <c r="AM95" i="2"/>
  <c r="AL95" i="2"/>
  <c r="AK95" i="2"/>
  <c r="AJ95" i="2"/>
  <c r="AI95" i="2"/>
  <c r="AH95" i="2"/>
  <c r="AG95" i="2"/>
  <c r="AF95" i="2"/>
  <c r="AE95" i="2"/>
  <c r="AD95" i="2"/>
  <c r="AC95" i="2"/>
  <c r="AB95" i="2"/>
  <c r="AA95" i="2"/>
  <c r="Z95" i="2"/>
  <c r="Y95" i="2"/>
  <c r="CH94" i="2"/>
  <c r="CG94" i="2"/>
  <c r="CF94" i="2"/>
  <c r="CE94" i="2"/>
  <c r="CD94" i="2"/>
  <c r="CC94" i="2"/>
  <c r="CB94" i="2"/>
  <c r="CA94" i="2"/>
  <c r="BZ94" i="2"/>
  <c r="BY94" i="2"/>
  <c r="BX94" i="2"/>
  <c r="BW94" i="2"/>
  <c r="BV94" i="2"/>
  <c r="BU94" i="2"/>
  <c r="BT94" i="2"/>
  <c r="BS94" i="2"/>
  <c r="BR94" i="2"/>
  <c r="BQ94" i="2"/>
  <c r="BP94" i="2"/>
  <c r="BO94" i="2"/>
  <c r="BN94" i="2"/>
  <c r="BM94" i="2"/>
  <c r="BL94" i="2"/>
  <c r="BK94" i="2"/>
  <c r="BJ94" i="2"/>
  <c r="BI94" i="2"/>
  <c r="BH94" i="2"/>
  <c r="BG94" i="2"/>
  <c r="BF94" i="2"/>
  <c r="BE94" i="2"/>
  <c r="BD94" i="2"/>
  <c r="BC94" i="2"/>
  <c r="BB94" i="2"/>
  <c r="BA94" i="2"/>
  <c r="AZ94" i="2"/>
  <c r="AY94" i="2"/>
  <c r="AX94" i="2"/>
  <c r="AW94" i="2"/>
  <c r="AV94" i="2"/>
  <c r="AU94" i="2"/>
  <c r="AT94" i="2"/>
  <c r="AS94" i="2"/>
  <c r="AR94" i="2"/>
  <c r="AQ94" i="2"/>
  <c r="AP94" i="2"/>
  <c r="AO94" i="2"/>
  <c r="AN94" i="2"/>
  <c r="AM94" i="2"/>
  <c r="AL94" i="2"/>
  <c r="AK94" i="2"/>
  <c r="AJ94" i="2"/>
  <c r="AI94" i="2"/>
  <c r="AH94" i="2"/>
  <c r="AG94" i="2"/>
  <c r="AF94" i="2"/>
  <c r="AE94" i="2"/>
  <c r="AD94" i="2"/>
  <c r="AC94" i="2"/>
  <c r="AB94" i="2"/>
  <c r="AA94" i="2"/>
  <c r="Z94" i="2"/>
  <c r="Y94" i="2"/>
  <c r="CH93" i="2"/>
  <c r="CG93" i="2"/>
  <c r="CF93" i="2"/>
  <c r="CE93" i="2"/>
  <c r="CD93" i="2"/>
  <c r="CC93" i="2"/>
  <c r="CB93" i="2"/>
  <c r="CA93" i="2"/>
  <c r="BZ93" i="2"/>
  <c r="BY93" i="2"/>
  <c r="BX93" i="2"/>
  <c r="BW93" i="2"/>
  <c r="BV93" i="2"/>
  <c r="BU93" i="2"/>
  <c r="BT93" i="2"/>
  <c r="BS93" i="2"/>
  <c r="BR93" i="2"/>
  <c r="BQ93" i="2"/>
  <c r="BP93" i="2"/>
  <c r="BO93" i="2"/>
  <c r="BN93" i="2"/>
  <c r="BM93" i="2"/>
  <c r="BL93" i="2"/>
  <c r="BK93" i="2"/>
  <c r="BJ93" i="2"/>
  <c r="BI93" i="2"/>
  <c r="BH93" i="2"/>
  <c r="BG93" i="2"/>
  <c r="BF93" i="2"/>
  <c r="BE93" i="2"/>
  <c r="BD93" i="2"/>
  <c r="BC93" i="2"/>
  <c r="BB93" i="2"/>
  <c r="BA93" i="2"/>
  <c r="AZ93" i="2"/>
  <c r="AY93" i="2"/>
  <c r="AX93" i="2"/>
  <c r="AW93" i="2"/>
  <c r="AV93" i="2"/>
  <c r="AU93" i="2"/>
  <c r="AT93" i="2"/>
  <c r="AS93" i="2"/>
  <c r="AR93" i="2"/>
  <c r="AQ93" i="2"/>
  <c r="AP93" i="2"/>
  <c r="AO93" i="2"/>
  <c r="AN93" i="2"/>
  <c r="AM93" i="2"/>
  <c r="AL93" i="2"/>
  <c r="AK93" i="2"/>
  <c r="AJ93" i="2"/>
  <c r="AI93" i="2"/>
  <c r="AH93" i="2"/>
  <c r="AG93" i="2"/>
  <c r="AF93" i="2"/>
  <c r="AE93" i="2"/>
  <c r="AD93" i="2"/>
  <c r="AC93" i="2"/>
  <c r="AB93" i="2"/>
  <c r="AA93" i="2"/>
  <c r="Z93" i="2"/>
  <c r="Y93" i="2"/>
  <c r="CH92" i="2"/>
  <c r="CG92" i="2"/>
  <c r="CF92" i="2"/>
  <c r="CE92" i="2"/>
  <c r="CD92" i="2"/>
  <c r="CC92" i="2"/>
  <c r="CB92" i="2"/>
  <c r="CA92" i="2"/>
  <c r="BZ92" i="2"/>
  <c r="BY92" i="2"/>
  <c r="BX92" i="2"/>
  <c r="BW92" i="2"/>
  <c r="BV92" i="2"/>
  <c r="BU92" i="2"/>
  <c r="BT92" i="2"/>
  <c r="BS92" i="2"/>
  <c r="BR92" i="2"/>
  <c r="BQ92" i="2"/>
  <c r="BP92" i="2"/>
  <c r="BO92" i="2"/>
  <c r="BN92" i="2"/>
  <c r="BM92" i="2"/>
  <c r="BL92" i="2"/>
  <c r="BK92" i="2"/>
  <c r="BJ92" i="2"/>
  <c r="BI92" i="2"/>
  <c r="BH92" i="2"/>
  <c r="BG92" i="2"/>
  <c r="BF92" i="2"/>
  <c r="BE92" i="2"/>
  <c r="BD92" i="2"/>
  <c r="BC92" i="2"/>
  <c r="BB92" i="2"/>
  <c r="BA92" i="2"/>
  <c r="AZ92" i="2"/>
  <c r="AY92" i="2"/>
  <c r="AX92" i="2"/>
  <c r="AW92" i="2"/>
  <c r="AV92" i="2"/>
  <c r="AU92" i="2"/>
  <c r="AT92" i="2"/>
  <c r="AS92" i="2"/>
  <c r="AR92" i="2"/>
  <c r="AQ92" i="2"/>
  <c r="AP92" i="2"/>
  <c r="AO92" i="2"/>
  <c r="AN92" i="2"/>
  <c r="AM92" i="2"/>
  <c r="AL92" i="2"/>
  <c r="AK92" i="2"/>
  <c r="AJ92" i="2"/>
  <c r="AI92" i="2"/>
  <c r="AH92" i="2"/>
  <c r="AG92" i="2"/>
  <c r="AF92" i="2"/>
  <c r="AE92" i="2"/>
  <c r="AD92" i="2"/>
  <c r="AC92" i="2"/>
  <c r="AB92" i="2"/>
  <c r="AA92" i="2"/>
  <c r="Z92" i="2"/>
  <c r="Y92" i="2"/>
  <c r="CH91" i="2"/>
  <c r="CG91" i="2"/>
  <c r="CF91" i="2"/>
  <c r="CE91" i="2"/>
  <c r="CD91" i="2"/>
  <c r="CC91" i="2"/>
  <c r="CB91" i="2"/>
  <c r="CA91" i="2"/>
  <c r="BZ91" i="2"/>
  <c r="BY91" i="2"/>
  <c r="BX91" i="2"/>
  <c r="BW91" i="2"/>
  <c r="BV91" i="2"/>
  <c r="BU91" i="2"/>
  <c r="BT91" i="2"/>
  <c r="BS91" i="2"/>
  <c r="BR91" i="2"/>
  <c r="BQ91" i="2"/>
  <c r="BP91" i="2"/>
  <c r="BO91" i="2"/>
  <c r="BN91" i="2"/>
  <c r="BM91" i="2"/>
  <c r="BL91" i="2"/>
  <c r="BK91" i="2"/>
  <c r="BJ91" i="2"/>
  <c r="BI91" i="2"/>
  <c r="BH91" i="2"/>
  <c r="BG91" i="2"/>
  <c r="BF91" i="2"/>
  <c r="BE91" i="2"/>
  <c r="BD91" i="2"/>
  <c r="BC91" i="2"/>
  <c r="BB91" i="2"/>
  <c r="BA91" i="2"/>
  <c r="AZ91" i="2"/>
  <c r="AY91" i="2"/>
  <c r="AX91" i="2"/>
  <c r="AW91" i="2"/>
  <c r="AV91" i="2"/>
  <c r="AU91" i="2"/>
  <c r="AT91" i="2"/>
  <c r="AS91" i="2"/>
  <c r="AR91" i="2"/>
  <c r="AQ91" i="2"/>
  <c r="AP91" i="2"/>
  <c r="AO91" i="2"/>
  <c r="AN91" i="2"/>
  <c r="AM91" i="2"/>
  <c r="AL91" i="2"/>
  <c r="AK91" i="2"/>
  <c r="AJ91" i="2"/>
  <c r="AI91" i="2"/>
  <c r="AH91" i="2"/>
  <c r="AG91" i="2"/>
  <c r="AF91" i="2"/>
  <c r="AE91" i="2"/>
  <c r="AD91" i="2"/>
  <c r="AC91" i="2"/>
  <c r="AB91" i="2"/>
  <c r="AA91" i="2"/>
  <c r="Z91" i="2"/>
  <c r="Y91" i="2"/>
  <c r="CH90" i="2"/>
  <c r="CG90" i="2"/>
  <c r="CF90" i="2"/>
  <c r="CE90" i="2"/>
  <c r="CD90" i="2"/>
  <c r="CC90" i="2"/>
  <c r="CB90" i="2"/>
  <c r="CA90" i="2"/>
  <c r="BZ90" i="2"/>
  <c r="BY90" i="2"/>
  <c r="BX90" i="2"/>
  <c r="BW90" i="2"/>
  <c r="BV90" i="2"/>
  <c r="BU90" i="2"/>
  <c r="BT90" i="2"/>
  <c r="BS90" i="2"/>
  <c r="BR90" i="2"/>
  <c r="BQ90" i="2"/>
  <c r="BP90" i="2"/>
  <c r="BO90" i="2"/>
  <c r="BN90" i="2"/>
  <c r="BM90" i="2"/>
  <c r="BL90" i="2"/>
  <c r="BK90" i="2"/>
  <c r="BJ90" i="2"/>
  <c r="BI90" i="2"/>
  <c r="BH90" i="2"/>
  <c r="BG90" i="2"/>
  <c r="BF90" i="2"/>
  <c r="BE90" i="2"/>
  <c r="BD90" i="2"/>
  <c r="BC90" i="2"/>
  <c r="BB90" i="2"/>
  <c r="BA90" i="2"/>
  <c r="AZ90" i="2"/>
  <c r="AY90" i="2"/>
  <c r="AX90" i="2"/>
  <c r="AW90" i="2"/>
  <c r="AV90" i="2"/>
  <c r="AU90" i="2"/>
  <c r="AT90" i="2"/>
  <c r="AS90" i="2"/>
  <c r="AR90" i="2"/>
  <c r="AQ90" i="2"/>
  <c r="AP90" i="2"/>
  <c r="AO90" i="2"/>
  <c r="AN90" i="2"/>
  <c r="AM90" i="2"/>
  <c r="AL90" i="2"/>
  <c r="AK90" i="2"/>
  <c r="AJ90" i="2"/>
  <c r="AI90" i="2"/>
  <c r="AH90" i="2"/>
  <c r="AG90" i="2"/>
  <c r="AF90" i="2"/>
  <c r="AE90" i="2"/>
  <c r="AD90" i="2"/>
  <c r="AC90" i="2"/>
  <c r="AB90" i="2"/>
  <c r="AA90" i="2"/>
  <c r="Z90" i="2"/>
  <c r="Y90" i="2"/>
  <c r="CH89" i="2"/>
  <c r="CG89" i="2"/>
  <c r="CF89" i="2"/>
  <c r="CE89" i="2"/>
  <c r="CD89" i="2"/>
  <c r="CC89" i="2"/>
  <c r="CB89" i="2"/>
  <c r="CA89" i="2"/>
  <c r="BZ89" i="2"/>
  <c r="BY89" i="2"/>
  <c r="BX89" i="2"/>
  <c r="BW89" i="2"/>
  <c r="BV89" i="2"/>
  <c r="BU89" i="2"/>
  <c r="BT89" i="2"/>
  <c r="BS89" i="2"/>
  <c r="BR89" i="2"/>
  <c r="BQ89" i="2"/>
  <c r="BP89" i="2"/>
  <c r="BO89" i="2"/>
  <c r="BN89" i="2"/>
  <c r="BM89" i="2"/>
  <c r="BL89" i="2"/>
  <c r="BK89" i="2"/>
  <c r="BJ89" i="2"/>
  <c r="BI89" i="2"/>
  <c r="BH89" i="2"/>
  <c r="BG89" i="2"/>
  <c r="BF89" i="2"/>
  <c r="BE89" i="2"/>
  <c r="BD89" i="2"/>
  <c r="BC89" i="2"/>
  <c r="BB89" i="2"/>
  <c r="BA89" i="2"/>
  <c r="AZ89" i="2"/>
  <c r="AY89" i="2"/>
  <c r="AX89" i="2"/>
  <c r="AW89" i="2"/>
  <c r="AV89" i="2"/>
  <c r="AU89" i="2"/>
  <c r="AT89" i="2"/>
  <c r="AS89" i="2"/>
  <c r="AR89" i="2"/>
  <c r="AQ89" i="2"/>
  <c r="AP89" i="2"/>
  <c r="AO89" i="2"/>
  <c r="AN89" i="2"/>
  <c r="AM89" i="2"/>
  <c r="AL89" i="2"/>
  <c r="AK89" i="2"/>
  <c r="AJ89" i="2"/>
  <c r="AI89" i="2"/>
  <c r="AH89" i="2"/>
  <c r="AG89" i="2"/>
  <c r="AF89" i="2"/>
  <c r="AE89" i="2"/>
  <c r="AD89" i="2"/>
  <c r="AC89" i="2"/>
  <c r="AB89" i="2"/>
  <c r="AA89" i="2"/>
  <c r="Z89" i="2"/>
  <c r="Y89" i="2"/>
  <c r="CH88" i="2"/>
  <c r="CG88" i="2"/>
  <c r="CF88" i="2"/>
  <c r="CE88" i="2"/>
  <c r="CD88" i="2"/>
  <c r="CC88" i="2"/>
  <c r="CB88" i="2"/>
  <c r="CA88" i="2"/>
  <c r="BZ88" i="2"/>
  <c r="BY88" i="2"/>
  <c r="BX88" i="2"/>
  <c r="BW88" i="2"/>
  <c r="BV88" i="2"/>
  <c r="BU88" i="2"/>
  <c r="BT88" i="2"/>
  <c r="BS88" i="2"/>
  <c r="BR88" i="2"/>
  <c r="BQ88" i="2"/>
  <c r="BP88" i="2"/>
  <c r="BO88" i="2"/>
  <c r="BN88" i="2"/>
  <c r="BM88" i="2"/>
  <c r="BL88" i="2"/>
  <c r="BK88" i="2"/>
  <c r="BJ88" i="2"/>
  <c r="BI88" i="2"/>
  <c r="BH88" i="2"/>
  <c r="BG88" i="2"/>
  <c r="BF88" i="2"/>
  <c r="BE88" i="2"/>
  <c r="BD88" i="2"/>
  <c r="BC88" i="2"/>
  <c r="BB88" i="2"/>
  <c r="BA88" i="2"/>
  <c r="AZ88" i="2"/>
  <c r="AY88" i="2"/>
  <c r="AX88" i="2"/>
  <c r="AW88" i="2"/>
  <c r="AV88" i="2"/>
  <c r="AU88" i="2"/>
  <c r="AT88" i="2"/>
  <c r="AS88" i="2"/>
  <c r="AR88" i="2"/>
  <c r="AQ88" i="2"/>
  <c r="AP88" i="2"/>
  <c r="AO88" i="2"/>
  <c r="AN88" i="2"/>
  <c r="AM88" i="2"/>
  <c r="AL88" i="2"/>
  <c r="AK88" i="2"/>
  <c r="AJ88" i="2"/>
  <c r="AI88" i="2"/>
  <c r="AH88" i="2"/>
  <c r="AG88" i="2"/>
  <c r="AF88" i="2"/>
  <c r="AE88" i="2"/>
  <c r="AD88" i="2"/>
  <c r="AC88" i="2"/>
  <c r="AB88" i="2"/>
  <c r="AA88" i="2"/>
  <c r="Z88" i="2"/>
  <c r="Y88" i="2"/>
  <c r="CH87" i="2"/>
  <c r="CG87" i="2"/>
  <c r="CF87" i="2"/>
  <c r="CE87" i="2"/>
  <c r="CD87" i="2"/>
  <c r="CC87" i="2"/>
  <c r="CB87" i="2"/>
  <c r="CA87" i="2"/>
  <c r="BZ87" i="2"/>
  <c r="BY87" i="2"/>
  <c r="BX87" i="2"/>
  <c r="BW87" i="2"/>
  <c r="BV87" i="2"/>
  <c r="BU87" i="2"/>
  <c r="BT87" i="2"/>
  <c r="BS87" i="2"/>
  <c r="BR87" i="2"/>
  <c r="BQ87" i="2"/>
  <c r="BP87" i="2"/>
  <c r="BO87" i="2"/>
  <c r="BN87" i="2"/>
  <c r="BM87" i="2"/>
  <c r="BL87" i="2"/>
  <c r="BK87" i="2"/>
  <c r="BJ87" i="2"/>
  <c r="BI87" i="2"/>
  <c r="BH87" i="2"/>
  <c r="BG87" i="2"/>
  <c r="BF87" i="2"/>
  <c r="BE87" i="2"/>
  <c r="BD87" i="2"/>
  <c r="BC87" i="2"/>
  <c r="BB87" i="2"/>
  <c r="BA87" i="2"/>
  <c r="AZ87" i="2"/>
  <c r="AY87" i="2"/>
  <c r="AX87" i="2"/>
  <c r="AW87" i="2"/>
  <c r="AV87" i="2"/>
  <c r="AU87" i="2"/>
  <c r="AT87" i="2"/>
  <c r="AS87" i="2"/>
  <c r="AR87" i="2"/>
  <c r="AQ87" i="2"/>
  <c r="AP87" i="2"/>
  <c r="AO87" i="2"/>
  <c r="AN87" i="2"/>
  <c r="AM87" i="2"/>
  <c r="AL87" i="2"/>
  <c r="AK87" i="2"/>
  <c r="AJ87" i="2"/>
  <c r="AI87" i="2"/>
  <c r="AH87" i="2"/>
  <c r="AG87" i="2"/>
  <c r="AF87" i="2"/>
  <c r="AE87" i="2"/>
  <c r="AD87" i="2"/>
  <c r="AC87" i="2"/>
  <c r="AB87" i="2"/>
  <c r="AA87" i="2"/>
  <c r="Z87" i="2"/>
  <c r="Y87" i="2"/>
  <c r="CH86" i="2"/>
  <c r="CG86" i="2"/>
  <c r="CF86" i="2"/>
  <c r="CE86" i="2"/>
  <c r="CD86" i="2"/>
  <c r="CC86" i="2"/>
  <c r="CB86" i="2"/>
  <c r="CA86" i="2"/>
  <c r="BZ86" i="2"/>
  <c r="BY86" i="2"/>
  <c r="BX86" i="2"/>
  <c r="BW86" i="2"/>
  <c r="BV86" i="2"/>
  <c r="BU86" i="2"/>
  <c r="BT86" i="2"/>
  <c r="BS86" i="2"/>
  <c r="BR86" i="2"/>
  <c r="BQ86" i="2"/>
  <c r="BP86" i="2"/>
  <c r="BO86" i="2"/>
  <c r="BN86" i="2"/>
  <c r="BM86" i="2"/>
  <c r="BL86" i="2"/>
  <c r="BK86" i="2"/>
  <c r="BJ86" i="2"/>
  <c r="BI86" i="2"/>
  <c r="BH86" i="2"/>
  <c r="BG86" i="2"/>
  <c r="BF86" i="2"/>
  <c r="BE86" i="2"/>
  <c r="BD86" i="2"/>
  <c r="BC86" i="2"/>
  <c r="BB86" i="2"/>
  <c r="BA86" i="2"/>
  <c r="AZ86" i="2"/>
  <c r="AY86" i="2"/>
  <c r="AX86" i="2"/>
  <c r="AW86" i="2"/>
  <c r="AV86" i="2"/>
  <c r="AU86" i="2"/>
  <c r="AT86" i="2"/>
  <c r="AS86" i="2"/>
  <c r="AR86" i="2"/>
  <c r="AQ86" i="2"/>
  <c r="AP86" i="2"/>
  <c r="AO86" i="2"/>
  <c r="AN86" i="2"/>
  <c r="AM86" i="2"/>
  <c r="AL86" i="2"/>
  <c r="AK86" i="2"/>
  <c r="AJ86" i="2"/>
  <c r="AI86" i="2"/>
  <c r="AH86" i="2"/>
  <c r="AG86" i="2"/>
  <c r="AF86" i="2"/>
  <c r="AE86" i="2"/>
  <c r="AD86" i="2"/>
  <c r="AC86" i="2"/>
  <c r="AB86" i="2"/>
  <c r="AA86" i="2"/>
  <c r="Z86" i="2"/>
  <c r="Y86" i="2"/>
  <c r="CH85" i="2"/>
  <c r="CG85" i="2"/>
  <c r="CF85" i="2"/>
  <c r="CE85" i="2"/>
  <c r="CD85" i="2"/>
  <c r="CC85" i="2"/>
  <c r="CB85" i="2"/>
  <c r="CA85" i="2"/>
  <c r="BZ85" i="2"/>
  <c r="BY85" i="2"/>
  <c r="BX85" i="2"/>
  <c r="BW85" i="2"/>
  <c r="BV85" i="2"/>
  <c r="BU85" i="2"/>
  <c r="BT85" i="2"/>
  <c r="BS85" i="2"/>
  <c r="BR85" i="2"/>
  <c r="BQ85" i="2"/>
  <c r="BP85" i="2"/>
  <c r="BO85" i="2"/>
  <c r="BN85" i="2"/>
  <c r="BM85" i="2"/>
  <c r="BL85" i="2"/>
  <c r="BK85" i="2"/>
  <c r="BJ85" i="2"/>
  <c r="BI85" i="2"/>
  <c r="BH85" i="2"/>
  <c r="BG85" i="2"/>
  <c r="BF85" i="2"/>
  <c r="BE85" i="2"/>
  <c r="BD85" i="2"/>
  <c r="BC85" i="2"/>
  <c r="BB85" i="2"/>
  <c r="BA85" i="2"/>
  <c r="AZ85" i="2"/>
  <c r="AY85" i="2"/>
  <c r="AX85" i="2"/>
  <c r="AW85" i="2"/>
  <c r="AV85" i="2"/>
  <c r="AU85" i="2"/>
  <c r="AT85" i="2"/>
  <c r="AS85" i="2"/>
  <c r="AR85" i="2"/>
  <c r="AQ85" i="2"/>
  <c r="AP85" i="2"/>
  <c r="AO85" i="2"/>
  <c r="AN85" i="2"/>
  <c r="AM85" i="2"/>
  <c r="AL85" i="2"/>
  <c r="AK85" i="2"/>
  <c r="AJ85" i="2"/>
  <c r="AI85" i="2"/>
  <c r="AH85" i="2"/>
  <c r="AG85" i="2"/>
  <c r="AF85" i="2"/>
  <c r="AE85" i="2"/>
  <c r="AD85" i="2"/>
  <c r="AC85" i="2"/>
  <c r="AB85" i="2"/>
  <c r="AA85" i="2"/>
  <c r="Z85" i="2"/>
  <c r="Y85" i="2"/>
  <c r="CH84" i="2"/>
  <c r="CG84" i="2"/>
  <c r="CF84" i="2"/>
  <c r="CE84" i="2"/>
  <c r="CD84" i="2"/>
  <c r="CC84" i="2"/>
  <c r="CB84" i="2"/>
  <c r="CA84" i="2"/>
  <c r="BZ84" i="2"/>
  <c r="BY84" i="2"/>
  <c r="BX84" i="2"/>
  <c r="BW84" i="2"/>
  <c r="BV84" i="2"/>
  <c r="BU84" i="2"/>
  <c r="BT84" i="2"/>
  <c r="BS84" i="2"/>
  <c r="BR84" i="2"/>
  <c r="BQ84" i="2"/>
  <c r="BP84" i="2"/>
  <c r="BO84" i="2"/>
  <c r="BN84" i="2"/>
  <c r="BM84" i="2"/>
  <c r="BL84" i="2"/>
  <c r="BK84" i="2"/>
  <c r="BJ84" i="2"/>
  <c r="BI84" i="2"/>
  <c r="BH84" i="2"/>
  <c r="BG84" i="2"/>
  <c r="BF84" i="2"/>
  <c r="BE84" i="2"/>
  <c r="BD84" i="2"/>
  <c r="BC84" i="2"/>
  <c r="BB84" i="2"/>
  <c r="BA84" i="2"/>
  <c r="AZ84" i="2"/>
  <c r="AY84" i="2"/>
  <c r="AX84" i="2"/>
  <c r="AW84" i="2"/>
  <c r="AV84" i="2"/>
  <c r="AU84" i="2"/>
  <c r="AT84" i="2"/>
  <c r="AS84" i="2"/>
  <c r="AR84" i="2"/>
  <c r="AQ84" i="2"/>
  <c r="AP84" i="2"/>
  <c r="AO84" i="2"/>
  <c r="AN84" i="2"/>
  <c r="AM84" i="2"/>
  <c r="AL84" i="2"/>
  <c r="AK84" i="2"/>
  <c r="AJ84" i="2"/>
  <c r="AI84" i="2"/>
  <c r="AH84" i="2"/>
  <c r="AG84" i="2"/>
  <c r="AF84" i="2"/>
  <c r="AE84" i="2"/>
  <c r="AD84" i="2"/>
  <c r="AC84" i="2"/>
  <c r="AB84" i="2"/>
  <c r="AA84" i="2"/>
  <c r="Z84" i="2"/>
  <c r="Y84" i="2"/>
  <c r="CH83" i="2"/>
  <c r="CG83" i="2"/>
  <c r="CF83" i="2"/>
  <c r="CE83" i="2"/>
  <c r="CD83" i="2"/>
  <c r="CC83" i="2"/>
  <c r="CB83" i="2"/>
  <c r="CA83" i="2"/>
  <c r="BZ83" i="2"/>
  <c r="BY83" i="2"/>
  <c r="BX83" i="2"/>
  <c r="BW83" i="2"/>
  <c r="BV83" i="2"/>
  <c r="BU83" i="2"/>
  <c r="BT83" i="2"/>
  <c r="BS83" i="2"/>
  <c r="BR83" i="2"/>
  <c r="BQ83" i="2"/>
  <c r="BP83" i="2"/>
  <c r="BO83" i="2"/>
  <c r="BN83" i="2"/>
  <c r="BM83" i="2"/>
  <c r="BL83" i="2"/>
  <c r="BK83" i="2"/>
  <c r="BJ83" i="2"/>
  <c r="BI83" i="2"/>
  <c r="BH83" i="2"/>
  <c r="BG83" i="2"/>
  <c r="BF83" i="2"/>
  <c r="BE83" i="2"/>
  <c r="BD83" i="2"/>
  <c r="BC83" i="2"/>
  <c r="BB83" i="2"/>
  <c r="BA83" i="2"/>
  <c r="AZ83" i="2"/>
  <c r="AY83" i="2"/>
  <c r="AX83" i="2"/>
  <c r="AW83" i="2"/>
  <c r="AV83" i="2"/>
  <c r="AU83" i="2"/>
  <c r="AT83" i="2"/>
  <c r="AS83" i="2"/>
  <c r="AR83" i="2"/>
  <c r="AQ83" i="2"/>
  <c r="AP83" i="2"/>
  <c r="AO83" i="2"/>
  <c r="AN83" i="2"/>
  <c r="AM83" i="2"/>
  <c r="AL83" i="2"/>
  <c r="AK83" i="2"/>
  <c r="AJ83" i="2"/>
  <c r="AI83" i="2"/>
  <c r="AH83" i="2"/>
  <c r="AG83" i="2"/>
  <c r="AF83" i="2"/>
  <c r="AE83" i="2"/>
  <c r="AD83" i="2"/>
  <c r="AC83" i="2"/>
  <c r="AB83" i="2"/>
  <c r="AA83" i="2"/>
  <c r="Z83" i="2"/>
  <c r="Y83" i="2"/>
  <c r="CH82" i="2"/>
  <c r="CG82" i="2"/>
  <c r="CF82" i="2"/>
  <c r="CE82" i="2"/>
  <c r="CD82" i="2"/>
  <c r="CC82" i="2"/>
  <c r="CB82" i="2"/>
  <c r="CA82" i="2"/>
  <c r="BZ82" i="2"/>
  <c r="BY82" i="2"/>
  <c r="BX82" i="2"/>
  <c r="BW82" i="2"/>
  <c r="BV82" i="2"/>
  <c r="BU82" i="2"/>
  <c r="BT82" i="2"/>
  <c r="BS82" i="2"/>
  <c r="BR82" i="2"/>
  <c r="BQ82" i="2"/>
  <c r="BP82" i="2"/>
  <c r="BO82" i="2"/>
  <c r="BN82" i="2"/>
  <c r="BM82" i="2"/>
  <c r="BL82" i="2"/>
  <c r="BK82" i="2"/>
  <c r="BJ82" i="2"/>
  <c r="BI82" i="2"/>
  <c r="BH82" i="2"/>
  <c r="BG82" i="2"/>
  <c r="BF82" i="2"/>
  <c r="BE82" i="2"/>
  <c r="BD82" i="2"/>
  <c r="BC82" i="2"/>
  <c r="BB82" i="2"/>
  <c r="BA82" i="2"/>
  <c r="AZ82" i="2"/>
  <c r="AY82" i="2"/>
  <c r="AX82" i="2"/>
  <c r="AW82" i="2"/>
  <c r="AV82" i="2"/>
  <c r="AU82" i="2"/>
  <c r="AT82" i="2"/>
  <c r="AS82" i="2"/>
  <c r="AR82" i="2"/>
  <c r="AQ82" i="2"/>
  <c r="AP82" i="2"/>
  <c r="AO82" i="2"/>
  <c r="AN82" i="2"/>
  <c r="AM82" i="2"/>
  <c r="AL82" i="2"/>
  <c r="AK82" i="2"/>
  <c r="AJ82" i="2"/>
  <c r="AI82" i="2"/>
  <c r="AH82" i="2"/>
  <c r="AG82" i="2"/>
  <c r="AF82" i="2"/>
  <c r="AE82" i="2"/>
  <c r="AD82" i="2"/>
  <c r="AC82" i="2"/>
  <c r="AB82" i="2"/>
  <c r="AA82" i="2"/>
  <c r="Z82" i="2"/>
  <c r="Y82" i="2"/>
  <c r="CH81" i="2"/>
  <c r="CG81" i="2"/>
  <c r="CF81" i="2"/>
  <c r="CE81" i="2"/>
  <c r="CD81" i="2"/>
  <c r="CC81" i="2"/>
  <c r="CB81" i="2"/>
  <c r="CA81" i="2"/>
  <c r="BZ81" i="2"/>
  <c r="BY81" i="2"/>
  <c r="BX81" i="2"/>
  <c r="BW81" i="2"/>
  <c r="BV81" i="2"/>
  <c r="BU81" i="2"/>
  <c r="BT81" i="2"/>
  <c r="BS81" i="2"/>
  <c r="BR81" i="2"/>
  <c r="BQ81" i="2"/>
  <c r="BP81" i="2"/>
  <c r="BO81" i="2"/>
  <c r="BN81" i="2"/>
  <c r="BM81" i="2"/>
  <c r="BL81" i="2"/>
  <c r="BK81" i="2"/>
  <c r="BJ81" i="2"/>
  <c r="BI81" i="2"/>
  <c r="BH81" i="2"/>
  <c r="BG81" i="2"/>
  <c r="BF81" i="2"/>
  <c r="BE81" i="2"/>
  <c r="BD81" i="2"/>
  <c r="BC81" i="2"/>
  <c r="BB81" i="2"/>
  <c r="BA81" i="2"/>
  <c r="AZ81" i="2"/>
  <c r="AY81" i="2"/>
  <c r="AX81" i="2"/>
  <c r="AW81" i="2"/>
  <c r="AV81" i="2"/>
  <c r="AU81" i="2"/>
  <c r="AT81" i="2"/>
  <c r="AS81" i="2"/>
  <c r="AR81" i="2"/>
  <c r="AQ81" i="2"/>
  <c r="AP81" i="2"/>
  <c r="AO81" i="2"/>
  <c r="AN81" i="2"/>
  <c r="AM81" i="2"/>
  <c r="AL81" i="2"/>
  <c r="AK81" i="2"/>
  <c r="AJ81" i="2"/>
  <c r="AI81" i="2"/>
  <c r="AH81" i="2"/>
  <c r="AG81" i="2"/>
  <c r="AF81" i="2"/>
  <c r="AE81" i="2"/>
  <c r="AD81" i="2"/>
  <c r="AC81" i="2"/>
  <c r="AB81" i="2"/>
  <c r="AA81" i="2"/>
  <c r="Z81" i="2"/>
  <c r="Y81" i="2"/>
  <c r="CH80" i="2"/>
  <c r="CG80" i="2"/>
  <c r="CF80" i="2"/>
  <c r="CE80" i="2"/>
  <c r="CD80" i="2"/>
  <c r="CC80" i="2"/>
  <c r="CB80" i="2"/>
  <c r="CA80" i="2"/>
  <c r="BZ80" i="2"/>
  <c r="BY80" i="2"/>
  <c r="BX80" i="2"/>
  <c r="BW80" i="2"/>
  <c r="BV80" i="2"/>
  <c r="BU80" i="2"/>
  <c r="BT80" i="2"/>
  <c r="BS80" i="2"/>
  <c r="BR80" i="2"/>
  <c r="BQ80" i="2"/>
  <c r="BP80" i="2"/>
  <c r="BO80" i="2"/>
  <c r="BN80" i="2"/>
  <c r="BM80" i="2"/>
  <c r="BL80" i="2"/>
  <c r="BK80" i="2"/>
  <c r="BJ80" i="2"/>
  <c r="BI80" i="2"/>
  <c r="BH80" i="2"/>
  <c r="BG80" i="2"/>
  <c r="BF80" i="2"/>
  <c r="BE80" i="2"/>
  <c r="BD80" i="2"/>
  <c r="BC80" i="2"/>
  <c r="BB80" i="2"/>
  <c r="BA80" i="2"/>
  <c r="AZ80" i="2"/>
  <c r="AY80" i="2"/>
  <c r="AX80" i="2"/>
  <c r="AW80" i="2"/>
  <c r="AV80" i="2"/>
  <c r="AU80" i="2"/>
  <c r="AT80" i="2"/>
  <c r="AS80" i="2"/>
  <c r="AR80" i="2"/>
  <c r="AQ80" i="2"/>
  <c r="AP80" i="2"/>
  <c r="AO80" i="2"/>
  <c r="AN80" i="2"/>
  <c r="AM80" i="2"/>
  <c r="AL80" i="2"/>
  <c r="AK80" i="2"/>
  <c r="AJ80" i="2"/>
  <c r="AI80" i="2"/>
  <c r="AH80" i="2"/>
  <c r="AG80" i="2"/>
  <c r="AF80" i="2"/>
  <c r="AE80" i="2"/>
  <c r="AD80" i="2"/>
  <c r="AC80" i="2"/>
  <c r="AB80" i="2"/>
  <c r="AA80" i="2"/>
  <c r="Z80" i="2"/>
  <c r="Y80" i="2"/>
  <c r="CH79" i="2"/>
  <c r="CG79" i="2"/>
  <c r="CF79" i="2"/>
  <c r="CE79" i="2"/>
  <c r="CD79" i="2"/>
  <c r="CC79" i="2"/>
  <c r="CB79" i="2"/>
  <c r="CA79" i="2"/>
  <c r="BZ79" i="2"/>
  <c r="BY79" i="2"/>
  <c r="BX79" i="2"/>
  <c r="BW79" i="2"/>
  <c r="BV79" i="2"/>
  <c r="BU79" i="2"/>
  <c r="BT79" i="2"/>
  <c r="BS79" i="2"/>
  <c r="BR79" i="2"/>
  <c r="BQ79" i="2"/>
  <c r="BP79" i="2"/>
  <c r="BO79" i="2"/>
  <c r="BN79" i="2"/>
  <c r="BM79" i="2"/>
  <c r="BL79" i="2"/>
  <c r="BK79" i="2"/>
  <c r="BJ79" i="2"/>
  <c r="BI79" i="2"/>
  <c r="BH79" i="2"/>
  <c r="BG79" i="2"/>
  <c r="BF79" i="2"/>
  <c r="BE79" i="2"/>
  <c r="BD79" i="2"/>
  <c r="BC79" i="2"/>
  <c r="BB79" i="2"/>
  <c r="BA79" i="2"/>
  <c r="AZ79" i="2"/>
  <c r="AY79" i="2"/>
  <c r="AX79" i="2"/>
  <c r="AW79" i="2"/>
  <c r="AV79" i="2"/>
  <c r="AU79" i="2"/>
  <c r="AT79" i="2"/>
  <c r="AS79" i="2"/>
  <c r="AR79" i="2"/>
  <c r="AQ79" i="2"/>
  <c r="AP79" i="2"/>
  <c r="AO79" i="2"/>
  <c r="AN79" i="2"/>
  <c r="AM79" i="2"/>
  <c r="AL79" i="2"/>
  <c r="AK79" i="2"/>
  <c r="AJ79" i="2"/>
  <c r="AI79" i="2"/>
  <c r="AH79" i="2"/>
  <c r="AG79" i="2"/>
  <c r="AF79" i="2"/>
  <c r="AE79" i="2"/>
  <c r="AD79" i="2"/>
  <c r="AC79" i="2"/>
  <c r="AB79" i="2"/>
  <c r="AA79" i="2"/>
  <c r="Z79" i="2"/>
  <c r="Y79" i="2"/>
  <c r="CH78" i="2"/>
  <c r="CG78" i="2"/>
  <c r="CF78" i="2"/>
  <c r="CE78" i="2"/>
  <c r="CD78" i="2"/>
  <c r="CC78" i="2"/>
  <c r="CB78" i="2"/>
  <c r="CA78" i="2"/>
  <c r="BZ78" i="2"/>
  <c r="BY78" i="2"/>
  <c r="BX78" i="2"/>
  <c r="BW78" i="2"/>
  <c r="BV78" i="2"/>
  <c r="BU78" i="2"/>
  <c r="BT78" i="2"/>
  <c r="BS78" i="2"/>
  <c r="BR78" i="2"/>
  <c r="BQ78" i="2"/>
  <c r="BP78" i="2"/>
  <c r="BO78" i="2"/>
  <c r="BN78" i="2"/>
  <c r="BM78" i="2"/>
  <c r="BL78" i="2"/>
  <c r="BK78" i="2"/>
  <c r="BJ78" i="2"/>
  <c r="BI78" i="2"/>
  <c r="BH78" i="2"/>
  <c r="BG78" i="2"/>
  <c r="BF78" i="2"/>
  <c r="BE78" i="2"/>
  <c r="BD78" i="2"/>
  <c r="BC78" i="2"/>
  <c r="BB78" i="2"/>
  <c r="BA78" i="2"/>
  <c r="AZ78" i="2"/>
  <c r="AY78" i="2"/>
  <c r="AX78" i="2"/>
  <c r="AW78" i="2"/>
  <c r="AV78" i="2"/>
  <c r="AU78" i="2"/>
  <c r="AT78" i="2"/>
  <c r="AS78" i="2"/>
  <c r="AR78" i="2"/>
  <c r="AQ78" i="2"/>
  <c r="AP78" i="2"/>
  <c r="AO78" i="2"/>
  <c r="AN78" i="2"/>
  <c r="AM78" i="2"/>
  <c r="AL78" i="2"/>
  <c r="AK78" i="2"/>
  <c r="AJ78" i="2"/>
  <c r="AI78" i="2"/>
  <c r="AH78" i="2"/>
  <c r="AG78" i="2"/>
  <c r="AF78" i="2"/>
  <c r="AE78" i="2"/>
  <c r="AD78" i="2"/>
  <c r="AC78" i="2"/>
  <c r="AB78" i="2"/>
  <c r="AA78" i="2"/>
  <c r="Z78" i="2"/>
  <c r="Y78" i="2"/>
  <c r="CH77" i="2"/>
  <c r="CG77" i="2"/>
  <c r="CF77" i="2"/>
  <c r="CE77" i="2"/>
  <c r="CD77" i="2"/>
  <c r="CC77" i="2"/>
  <c r="CB77" i="2"/>
  <c r="CA77" i="2"/>
  <c r="BZ77" i="2"/>
  <c r="BY77" i="2"/>
  <c r="BX77" i="2"/>
  <c r="BW77" i="2"/>
  <c r="BV77" i="2"/>
  <c r="BU77" i="2"/>
  <c r="BT77" i="2"/>
  <c r="BS77" i="2"/>
  <c r="BR77" i="2"/>
  <c r="BQ77" i="2"/>
  <c r="BP77" i="2"/>
  <c r="BO77" i="2"/>
  <c r="BN77" i="2"/>
  <c r="BM77" i="2"/>
  <c r="BL77" i="2"/>
  <c r="BK77" i="2"/>
  <c r="BJ77" i="2"/>
  <c r="BI77" i="2"/>
  <c r="BH77" i="2"/>
  <c r="BG77" i="2"/>
  <c r="BF77" i="2"/>
  <c r="BE77" i="2"/>
  <c r="BD77" i="2"/>
  <c r="BC77" i="2"/>
  <c r="BB77" i="2"/>
  <c r="BA77" i="2"/>
  <c r="AZ77" i="2"/>
  <c r="AY77" i="2"/>
  <c r="AX77" i="2"/>
  <c r="AW77" i="2"/>
  <c r="AV77" i="2"/>
  <c r="AU77" i="2"/>
  <c r="AT77" i="2"/>
  <c r="AS77" i="2"/>
  <c r="AR77" i="2"/>
  <c r="AQ77" i="2"/>
  <c r="AP77" i="2"/>
  <c r="AO77" i="2"/>
  <c r="AN77" i="2"/>
  <c r="AM77" i="2"/>
  <c r="AL77" i="2"/>
  <c r="AK77" i="2"/>
  <c r="AJ77" i="2"/>
  <c r="AI77" i="2"/>
  <c r="AH77" i="2"/>
  <c r="AG77" i="2"/>
  <c r="AF77" i="2"/>
  <c r="AE77" i="2"/>
  <c r="AD77" i="2"/>
  <c r="AC77" i="2"/>
  <c r="AB77" i="2"/>
  <c r="AA77" i="2"/>
  <c r="Z77" i="2"/>
  <c r="Y77" i="2"/>
  <c r="CH76" i="2"/>
  <c r="CG76" i="2"/>
  <c r="CF76" i="2"/>
  <c r="CE76" i="2"/>
  <c r="CD76" i="2"/>
  <c r="CC76" i="2"/>
  <c r="CB76" i="2"/>
  <c r="CA76" i="2"/>
  <c r="BZ76" i="2"/>
  <c r="BY76" i="2"/>
  <c r="BX76" i="2"/>
  <c r="BW76" i="2"/>
  <c r="BV76" i="2"/>
  <c r="BU76" i="2"/>
  <c r="BT76" i="2"/>
  <c r="BS76" i="2"/>
  <c r="BR76" i="2"/>
  <c r="BQ76" i="2"/>
  <c r="BP76" i="2"/>
  <c r="BO76" i="2"/>
  <c r="BN76" i="2"/>
  <c r="BM76" i="2"/>
  <c r="BL76" i="2"/>
  <c r="BK76" i="2"/>
  <c r="BJ76" i="2"/>
  <c r="BI76" i="2"/>
  <c r="BH76" i="2"/>
  <c r="BG76" i="2"/>
  <c r="BF76" i="2"/>
  <c r="BE76" i="2"/>
  <c r="BD76" i="2"/>
  <c r="BC76" i="2"/>
  <c r="BB76" i="2"/>
  <c r="BA76" i="2"/>
  <c r="AZ76" i="2"/>
  <c r="AY76" i="2"/>
  <c r="AX76" i="2"/>
  <c r="AW76" i="2"/>
  <c r="AV76" i="2"/>
  <c r="AU76" i="2"/>
  <c r="AT76" i="2"/>
  <c r="AS76" i="2"/>
  <c r="AR76" i="2"/>
  <c r="AQ76" i="2"/>
  <c r="AP76" i="2"/>
  <c r="AO76" i="2"/>
  <c r="AN76" i="2"/>
  <c r="AM76" i="2"/>
  <c r="AL76" i="2"/>
  <c r="AK76" i="2"/>
  <c r="AJ76" i="2"/>
  <c r="AI76" i="2"/>
  <c r="AH76" i="2"/>
  <c r="AG76" i="2"/>
  <c r="AF76" i="2"/>
  <c r="AE76" i="2"/>
  <c r="AD76" i="2"/>
  <c r="AC76" i="2"/>
  <c r="AB76" i="2"/>
  <c r="AA76" i="2"/>
  <c r="Z76" i="2"/>
  <c r="Y76" i="2"/>
  <c r="CH75" i="2"/>
  <c r="CG75" i="2"/>
  <c r="CF75" i="2"/>
  <c r="CE75" i="2"/>
  <c r="CD75" i="2"/>
  <c r="CC75" i="2"/>
  <c r="CB75" i="2"/>
  <c r="CA75" i="2"/>
  <c r="BZ75" i="2"/>
  <c r="BY75" i="2"/>
  <c r="BX75" i="2"/>
  <c r="BW75" i="2"/>
  <c r="BV75" i="2"/>
  <c r="BU75" i="2"/>
  <c r="BT75" i="2"/>
  <c r="BS75" i="2"/>
  <c r="BR75" i="2"/>
  <c r="BQ75" i="2"/>
  <c r="BP75" i="2"/>
  <c r="BO75" i="2"/>
  <c r="BN75" i="2"/>
  <c r="BM75" i="2"/>
  <c r="BL75" i="2"/>
  <c r="BK75" i="2"/>
  <c r="BJ75" i="2"/>
  <c r="BI75" i="2"/>
  <c r="BH75" i="2"/>
  <c r="BG75" i="2"/>
  <c r="BF75" i="2"/>
  <c r="BE75" i="2"/>
  <c r="BD75" i="2"/>
  <c r="BC75" i="2"/>
  <c r="BB75" i="2"/>
  <c r="BA75" i="2"/>
  <c r="AZ75" i="2"/>
  <c r="AY75" i="2"/>
  <c r="AX75" i="2"/>
  <c r="AW75" i="2"/>
  <c r="AV75" i="2"/>
  <c r="AU75" i="2"/>
  <c r="AT75" i="2"/>
  <c r="AS75" i="2"/>
  <c r="AR75" i="2"/>
  <c r="AQ75" i="2"/>
  <c r="AP75" i="2"/>
  <c r="AO75" i="2"/>
  <c r="AN75" i="2"/>
  <c r="AM75" i="2"/>
  <c r="AL75" i="2"/>
  <c r="AK75" i="2"/>
  <c r="AJ75" i="2"/>
  <c r="AI75" i="2"/>
  <c r="AH75" i="2"/>
  <c r="AG75" i="2"/>
  <c r="AF75" i="2"/>
  <c r="AE75" i="2"/>
  <c r="AD75" i="2"/>
  <c r="AC75" i="2"/>
  <c r="AB75" i="2"/>
  <c r="AA75" i="2"/>
  <c r="Z75" i="2"/>
  <c r="Y75" i="2"/>
  <c r="CH74" i="2"/>
  <c r="CG74" i="2"/>
  <c r="CF74" i="2"/>
  <c r="CE74" i="2"/>
  <c r="CD74" i="2"/>
  <c r="CC74" i="2"/>
  <c r="CB74" i="2"/>
  <c r="CA74" i="2"/>
  <c r="BZ74" i="2"/>
  <c r="BY74" i="2"/>
  <c r="BX74" i="2"/>
  <c r="BW74" i="2"/>
  <c r="BV74" i="2"/>
  <c r="BU74" i="2"/>
  <c r="BT74" i="2"/>
  <c r="BS74" i="2"/>
  <c r="BR74" i="2"/>
  <c r="BQ74" i="2"/>
  <c r="BP74" i="2"/>
  <c r="BO74" i="2"/>
  <c r="BN74" i="2"/>
  <c r="BM74" i="2"/>
  <c r="BL74" i="2"/>
  <c r="BK74" i="2"/>
  <c r="BJ74" i="2"/>
  <c r="BI74" i="2"/>
  <c r="BH74" i="2"/>
  <c r="BG74" i="2"/>
  <c r="BF74" i="2"/>
  <c r="BE74" i="2"/>
  <c r="BD74" i="2"/>
  <c r="BC74" i="2"/>
  <c r="BB74" i="2"/>
  <c r="BA74" i="2"/>
  <c r="AZ74" i="2"/>
  <c r="AY74" i="2"/>
  <c r="AX74" i="2"/>
  <c r="AW74" i="2"/>
  <c r="AV74" i="2"/>
  <c r="AU74" i="2"/>
  <c r="AT74" i="2"/>
  <c r="AS74" i="2"/>
  <c r="AR74" i="2"/>
  <c r="AQ74" i="2"/>
  <c r="AP74" i="2"/>
  <c r="AO74" i="2"/>
  <c r="AN74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Z74" i="2"/>
  <c r="Y74" i="2"/>
  <c r="CH73" i="2"/>
  <c r="CG73" i="2"/>
  <c r="CF73" i="2"/>
  <c r="CE73" i="2"/>
  <c r="CD73" i="2"/>
  <c r="CC73" i="2"/>
  <c r="CB73" i="2"/>
  <c r="CA73" i="2"/>
  <c r="BZ73" i="2"/>
  <c r="BY73" i="2"/>
  <c r="BX73" i="2"/>
  <c r="BW73" i="2"/>
  <c r="BV73" i="2"/>
  <c r="BU73" i="2"/>
  <c r="BT73" i="2"/>
  <c r="BS73" i="2"/>
  <c r="BR73" i="2"/>
  <c r="BQ73" i="2"/>
  <c r="BP73" i="2"/>
  <c r="BO73" i="2"/>
  <c r="BN73" i="2"/>
  <c r="BM73" i="2"/>
  <c r="BL73" i="2"/>
  <c r="BK73" i="2"/>
  <c r="BJ73" i="2"/>
  <c r="BI73" i="2"/>
  <c r="BH73" i="2"/>
  <c r="BG73" i="2"/>
  <c r="BF73" i="2"/>
  <c r="BE73" i="2"/>
  <c r="BD73" i="2"/>
  <c r="BC73" i="2"/>
  <c r="BB73" i="2"/>
  <c r="BA73" i="2"/>
  <c r="AZ73" i="2"/>
  <c r="AY73" i="2"/>
  <c r="AX73" i="2"/>
  <c r="AW73" i="2"/>
  <c r="AV73" i="2"/>
  <c r="AU73" i="2"/>
  <c r="AT73" i="2"/>
  <c r="AS73" i="2"/>
  <c r="AR73" i="2"/>
  <c r="AQ73" i="2"/>
  <c r="AP73" i="2"/>
  <c r="AO73" i="2"/>
  <c r="AN73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CH72" i="2"/>
  <c r="CG72" i="2"/>
  <c r="CF72" i="2"/>
  <c r="CE72" i="2"/>
  <c r="CD72" i="2"/>
  <c r="CC72" i="2"/>
  <c r="CB72" i="2"/>
  <c r="CA72" i="2"/>
  <c r="BZ72" i="2"/>
  <c r="BY72" i="2"/>
  <c r="BX72" i="2"/>
  <c r="BW72" i="2"/>
  <c r="BV72" i="2"/>
  <c r="BU72" i="2"/>
  <c r="BT72" i="2"/>
  <c r="BS72" i="2"/>
  <c r="BR72" i="2"/>
  <c r="BQ72" i="2"/>
  <c r="BP72" i="2"/>
  <c r="BO72" i="2"/>
  <c r="BN72" i="2"/>
  <c r="BM72" i="2"/>
  <c r="BL72" i="2"/>
  <c r="BK72" i="2"/>
  <c r="BJ72" i="2"/>
  <c r="BI72" i="2"/>
  <c r="BH72" i="2"/>
  <c r="BG72" i="2"/>
  <c r="BF72" i="2"/>
  <c r="BE72" i="2"/>
  <c r="BD72" i="2"/>
  <c r="BC72" i="2"/>
  <c r="BB72" i="2"/>
  <c r="BA72" i="2"/>
  <c r="AZ72" i="2"/>
  <c r="AY72" i="2"/>
  <c r="AX72" i="2"/>
  <c r="AW72" i="2"/>
  <c r="AV72" i="2"/>
  <c r="AU72" i="2"/>
  <c r="AT72" i="2"/>
  <c r="AS72" i="2"/>
  <c r="AR72" i="2"/>
  <c r="AQ72" i="2"/>
  <c r="AP72" i="2"/>
  <c r="AO72" i="2"/>
  <c r="AN72" i="2"/>
  <c r="AM72" i="2"/>
  <c r="AL72" i="2"/>
  <c r="AK72" i="2"/>
  <c r="AJ72" i="2"/>
  <c r="AI72" i="2"/>
  <c r="AH72" i="2"/>
  <c r="AG72" i="2"/>
  <c r="AF72" i="2"/>
  <c r="AE72" i="2"/>
  <c r="AD72" i="2"/>
  <c r="AC72" i="2"/>
  <c r="AB72" i="2"/>
  <c r="AA72" i="2"/>
  <c r="Z72" i="2"/>
  <c r="Y72" i="2"/>
  <c r="CH71" i="2"/>
  <c r="CG71" i="2"/>
  <c r="CF71" i="2"/>
  <c r="CE71" i="2"/>
  <c r="CD71" i="2"/>
  <c r="CC71" i="2"/>
  <c r="CB71" i="2"/>
  <c r="CA71" i="2"/>
  <c r="BZ71" i="2"/>
  <c r="BY71" i="2"/>
  <c r="BX71" i="2"/>
  <c r="BW71" i="2"/>
  <c r="BV71" i="2"/>
  <c r="BU71" i="2"/>
  <c r="BT71" i="2"/>
  <c r="BS71" i="2"/>
  <c r="BR71" i="2"/>
  <c r="BQ71" i="2"/>
  <c r="BP71" i="2"/>
  <c r="BO71" i="2"/>
  <c r="BN71" i="2"/>
  <c r="BM71" i="2"/>
  <c r="BL71" i="2"/>
  <c r="BK71" i="2"/>
  <c r="BJ71" i="2"/>
  <c r="BI71" i="2"/>
  <c r="BH71" i="2"/>
  <c r="BG71" i="2"/>
  <c r="BF71" i="2"/>
  <c r="BE71" i="2"/>
  <c r="BD71" i="2"/>
  <c r="BC71" i="2"/>
  <c r="BB71" i="2"/>
  <c r="BA71" i="2"/>
  <c r="AZ71" i="2"/>
  <c r="AY71" i="2"/>
  <c r="AX71" i="2"/>
  <c r="AW71" i="2"/>
  <c r="AV71" i="2"/>
  <c r="AU71" i="2"/>
  <c r="AT71" i="2"/>
  <c r="AS71" i="2"/>
  <c r="AR71" i="2"/>
  <c r="AQ71" i="2"/>
  <c r="AP71" i="2"/>
  <c r="AO71" i="2"/>
  <c r="AN71" i="2"/>
  <c r="AM71" i="2"/>
  <c r="AL71" i="2"/>
  <c r="AK71" i="2"/>
  <c r="AJ71" i="2"/>
  <c r="AI71" i="2"/>
  <c r="AH71" i="2"/>
  <c r="AG71" i="2"/>
  <c r="AF71" i="2"/>
  <c r="AE71" i="2"/>
  <c r="AD71" i="2"/>
  <c r="AC71" i="2"/>
  <c r="AB71" i="2"/>
  <c r="AA71" i="2"/>
  <c r="Z71" i="2"/>
  <c r="Y71" i="2"/>
  <c r="CH70" i="2"/>
  <c r="CG70" i="2"/>
  <c r="CF70" i="2"/>
  <c r="CE70" i="2"/>
  <c r="CD70" i="2"/>
  <c r="CC70" i="2"/>
  <c r="CB70" i="2"/>
  <c r="CA70" i="2"/>
  <c r="BZ70" i="2"/>
  <c r="BY70" i="2"/>
  <c r="BX70" i="2"/>
  <c r="BW70" i="2"/>
  <c r="BV70" i="2"/>
  <c r="BU70" i="2"/>
  <c r="BT70" i="2"/>
  <c r="BS70" i="2"/>
  <c r="BR70" i="2"/>
  <c r="BQ70" i="2"/>
  <c r="BP70" i="2"/>
  <c r="BO70" i="2"/>
  <c r="BN70" i="2"/>
  <c r="BM70" i="2"/>
  <c r="BL70" i="2"/>
  <c r="BK70" i="2"/>
  <c r="BJ70" i="2"/>
  <c r="BI70" i="2"/>
  <c r="BH70" i="2"/>
  <c r="BG70" i="2"/>
  <c r="BF70" i="2"/>
  <c r="BE70" i="2"/>
  <c r="BD70" i="2"/>
  <c r="BC70" i="2"/>
  <c r="BB70" i="2"/>
  <c r="BA70" i="2"/>
  <c r="AZ70" i="2"/>
  <c r="AY70" i="2"/>
  <c r="AX70" i="2"/>
  <c r="AW70" i="2"/>
  <c r="AV70" i="2"/>
  <c r="AU70" i="2"/>
  <c r="AT70" i="2"/>
  <c r="AS70" i="2"/>
  <c r="AR70" i="2"/>
  <c r="AQ70" i="2"/>
  <c r="AP70" i="2"/>
  <c r="AO70" i="2"/>
  <c r="AN70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CH69" i="2"/>
  <c r="CG69" i="2"/>
  <c r="CF69" i="2"/>
  <c r="CE69" i="2"/>
  <c r="CD69" i="2"/>
  <c r="CC69" i="2"/>
  <c r="CB69" i="2"/>
  <c r="CA69" i="2"/>
  <c r="BZ69" i="2"/>
  <c r="BY69" i="2"/>
  <c r="BX69" i="2"/>
  <c r="BW69" i="2"/>
  <c r="BV69" i="2"/>
  <c r="BU69" i="2"/>
  <c r="BT69" i="2"/>
  <c r="BS69" i="2"/>
  <c r="BR69" i="2"/>
  <c r="BQ69" i="2"/>
  <c r="BP69" i="2"/>
  <c r="BO69" i="2"/>
  <c r="BN69" i="2"/>
  <c r="BM69" i="2"/>
  <c r="BL69" i="2"/>
  <c r="BK69" i="2"/>
  <c r="BJ69" i="2"/>
  <c r="BI69" i="2"/>
  <c r="BH69" i="2"/>
  <c r="BG69" i="2"/>
  <c r="BF69" i="2"/>
  <c r="BE69" i="2"/>
  <c r="BD69" i="2"/>
  <c r="BC69" i="2"/>
  <c r="BB69" i="2"/>
  <c r="BA69" i="2"/>
  <c r="AZ69" i="2"/>
  <c r="AY69" i="2"/>
  <c r="AX69" i="2"/>
  <c r="AW69" i="2"/>
  <c r="AV69" i="2"/>
  <c r="AU69" i="2"/>
  <c r="AT69" i="2"/>
  <c r="AS69" i="2"/>
  <c r="AR69" i="2"/>
  <c r="AQ69" i="2"/>
  <c r="AP69" i="2"/>
  <c r="AO69" i="2"/>
  <c r="AN69" i="2"/>
  <c r="AM69" i="2"/>
  <c r="AL69" i="2"/>
  <c r="AK69" i="2"/>
  <c r="AJ69" i="2"/>
  <c r="AI69" i="2"/>
  <c r="AH69" i="2"/>
  <c r="AG69" i="2"/>
  <c r="AF69" i="2"/>
  <c r="AE69" i="2"/>
  <c r="AD69" i="2"/>
  <c r="AC69" i="2"/>
  <c r="AB69" i="2"/>
  <c r="AA69" i="2"/>
  <c r="Z69" i="2"/>
  <c r="Y69" i="2"/>
  <c r="CH68" i="2"/>
  <c r="CG68" i="2"/>
  <c r="CF68" i="2"/>
  <c r="CE68" i="2"/>
  <c r="CD68" i="2"/>
  <c r="CC68" i="2"/>
  <c r="CB68" i="2"/>
  <c r="CA68" i="2"/>
  <c r="BZ68" i="2"/>
  <c r="BY68" i="2"/>
  <c r="BX68" i="2"/>
  <c r="BW68" i="2"/>
  <c r="BV68" i="2"/>
  <c r="BU68" i="2"/>
  <c r="BT68" i="2"/>
  <c r="BS68" i="2"/>
  <c r="BR68" i="2"/>
  <c r="BQ68" i="2"/>
  <c r="BP68" i="2"/>
  <c r="BO68" i="2"/>
  <c r="BN68" i="2"/>
  <c r="BM68" i="2"/>
  <c r="BL68" i="2"/>
  <c r="BK68" i="2"/>
  <c r="BJ68" i="2"/>
  <c r="BI68" i="2"/>
  <c r="BH68" i="2"/>
  <c r="BG68" i="2"/>
  <c r="BF68" i="2"/>
  <c r="BE68" i="2"/>
  <c r="BD68" i="2"/>
  <c r="BC68" i="2"/>
  <c r="BB68" i="2"/>
  <c r="BA68" i="2"/>
  <c r="AZ68" i="2"/>
  <c r="AY68" i="2"/>
  <c r="AX68" i="2"/>
  <c r="AW68" i="2"/>
  <c r="AV68" i="2"/>
  <c r="AU68" i="2"/>
  <c r="AT68" i="2"/>
  <c r="AS68" i="2"/>
  <c r="AR68" i="2"/>
  <c r="AQ68" i="2"/>
  <c r="AP68" i="2"/>
  <c r="AO68" i="2"/>
  <c r="AN68" i="2"/>
  <c r="AM68" i="2"/>
  <c r="AL68" i="2"/>
  <c r="AK68" i="2"/>
  <c r="AJ68" i="2"/>
  <c r="AI68" i="2"/>
  <c r="AH68" i="2"/>
  <c r="AG68" i="2"/>
  <c r="AF68" i="2"/>
  <c r="AE68" i="2"/>
  <c r="AD68" i="2"/>
  <c r="AC68" i="2"/>
  <c r="AB68" i="2"/>
  <c r="AA68" i="2"/>
  <c r="Z68" i="2"/>
  <c r="Y68" i="2"/>
  <c r="CH67" i="2"/>
  <c r="CG67" i="2"/>
  <c r="CF67" i="2"/>
  <c r="CE67" i="2"/>
  <c r="CD67" i="2"/>
  <c r="CC67" i="2"/>
  <c r="CB67" i="2"/>
  <c r="CA67" i="2"/>
  <c r="BZ67" i="2"/>
  <c r="BY67" i="2"/>
  <c r="BX67" i="2"/>
  <c r="BW67" i="2"/>
  <c r="BV67" i="2"/>
  <c r="BU67" i="2"/>
  <c r="BT67" i="2"/>
  <c r="BS67" i="2"/>
  <c r="BR67" i="2"/>
  <c r="BQ67" i="2"/>
  <c r="BP67" i="2"/>
  <c r="BO67" i="2"/>
  <c r="BN67" i="2"/>
  <c r="BM67" i="2"/>
  <c r="BL67" i="2"/>
  <c r="BK67" i="2"/>
  <c r="BJ67" i="2"/>
  <c r="BI67" i="2"/>
  <c r="BH67" i="2"/>
  <c r="BG67" i="2"/>
  <c r="BF67" i="2"/>
  <c r="BE67" i="2"/>
  <c r="BD67" i="2"/>
  <c r="BC67" i="2"/>
  <c r="BB67" i="2"/>
  <c r="BA67" i="2"/>
  <c r="AZ67" i="2"/>
  <c r="AY67" i="2"/>
  <c r="AX67" i="2"/>
  <c r="AW67" i="2"/>
  <c r="AV67" i="2"/>
  <c r="AU67" i="2"/>
  <c r="AT67" i="2"/>
  <c r="AS67" i="2"/>
  <c r="AR67" i="2"/>
  <c r="AQ67" i="2"/>
  <c r="AP67" i="2"/>
  <c r="AO67" i="2"/>
  <c r="AN67" i="2"/>
  <c r="AM67" i="2"/>
  <c r="AL67" i="2"/>
  <c r="AK67" i="2"/>
  <c r="AJ67" i="2"/>
  <c r="AI67" i="2"/>
  <c r="AH67" i="2"/>
  <c r="AG67" i="2"/>
  <c r="AF67" i="2"/>
  <c r="AE67" i="2"/>
  <c r="AD67" i="2"/>
  <c r="AC67" i="2"/>
  <c r="AB67" i="2"/>
  <c r="AA67" i="2"/>
  <c r="Z67" i="2"/>
  <c r="Y67" i="2"/>
  <c r="CH66" i="2"/>
  <c r="CG66" i="2"/>
  <c r="CF66" i="2"/>
  <c r="CE66" i="2"/>
  <c r="CD66" i="2"/>
  <c r="CC66" i="2"/>
  <c r="CB66" i="2"/>
  <c r="CA66" i="2"/>
  <c r="BZ66" i="2"/>
  <c r="BY66" i="2"/>
  <c r="BX66" i="2"/>
  <c r="BW66" i="2"/>
  <c r="BV66" i="2"/>
  <c r="BU66" i="2"/>
  <c r="BT66" i="2"/>
  <c r="BS66" i="2"/>
  <c r="BR66" i="2"/>
  <c r="BQ66" i="2"/>
  <c r="BP66" i="2"/>
  <c r="BO66" i="2"/>
  <c r="BN66" i="2"/>
  <c r="BM66" i="2"/>
  <c r="BL66" i="2"/>
  <c r="BK66" i="2"/>
  <c r="BJ66" i="2"/>
  <c r="BI66" i="2"/>
  <c r="BH66" i="2"/>
  <c r="BG66" i="2"/>
  <c r="BF66" i="2"/>
  <c r="BE66" i="2"/>
  <c r="BD66" i="2"/>
  <c r="BC66" i="2"/>
  <c r="BB66" i="2"/>
  <c r="BA66" i="2"/>
  <c r="AZ66" i="2"/>
  <c r="AY66" i="2"/>
  <c r="AX66" i="2"/>
  <c r="AW66" i="2"/>
  <c r="AV66" i="2"/>
  <c r="AU66" i="2"/>
  <c r="AT66" i="2"/>
  <c r="AS66" i="2"/>
  <c r="AR66" i="2"/>
  <c r="AQ66" i="2"/>
  <c r="AP66" i="2"/>
  <c r="AO66" i="2"/>
  <c r="AN66" i="2"/>
  <c r="AM66" i="2"/>
  <c r="AL66" i="2"/>
  <c r="AK66" i="2"/>
  <c r="AJ66" i="2"/>
  <c r="AI66" i="2"/>
  <c r="AH66" i="2"/>
  <c r="AG66" i="2"/>
  <c r="AF66" i="2"/>
  <c r="AE66" i="2"/>
  <c r="AD66" i="2"/>
  <c r="AC66" i="2"/>
  <c r="AB66" i="2"/>
  <c r="AA66" i="2"/>
  <c r="Z66" i="2"/>
  <c r="Y66" i="2"/>
  <c r="CH65" i="2"/>
  <c r="CG65" i="2"/>
  <c r="CF65" i="2"/>
  <c r="CE65" i="2"/>
  <c r="CD65" i="2"/>
  <c r="CC65" i="2"/>
  <c r="CB65" i="2"/>
  <c r="CA65" i="2"/>
  <c r="BZ65" i="2"/>
  <c r="BY65" i="2"/>
  <c r="BX65" i="2"/>
  <c r="BW65" i="2"/>
  <c r="BV65" i="2"/>
  <c r="BU65" i="2"/>
  <c r="BT65" i="2"/>
  <c r="BS65" i="2"/>
  <c r="BR65" i="2"/>
  <c r="BQ65" i="2"/>
  <c r="BP65" i="2"/>
  <c r="BO65" i="2"/>
  <c r="BN65" i="2"/>
  <c r="BM65" i="2"/>
  <c r="BL65" i="2"/>
  <c r="BK65" i="2"/>
  <c r="BJ65" i="2"/>
  <c r="BI65" i="2"/>
  <c r="BH65" i="2"/>
  <c r="BG65" i="2"/>
  <c r="BF65" i="2"/>
  <c r="BE65" i="2"/>
  <c r="BD65" i="2"/>
  <c r="BC65" i="2"/>
  <c r="BB65" i="2"/>
  <c r="BA65" i="2"/>
  <c r="AZ65" i="2"/>
  <c r="AY65" i="2"/>
  <c r="AX65" i="2"/>
  <c r="AW65" i="2"/>
  <c r="AV65" i="2"/>
  <c r="AU65" i="2"/>
  <c r="AT65" i="2"/>
  <c r="AS65" i="2"/>
  <c r="AR65" i="2"/>
  <c r="AQ65" i="2"/>
  <c r="AP65" i="2"/>
  <c r="AO65" i="2"/>
  <c r="AN65" i="2"/>
  <c r="AM65" i="2"/>
  <c r="AL65" i="2"/>
  <c r="AK65" i="2"/>
  <c r="AJ65" i="2"/>
  <c r="AI65" i="2"/>
  <c r="AH65" i="2"/>
  <c r="AG65" i="2"/>
  <c r="AF65" i="2"/>
  <c r="AE65" i="2"/>
  <c r="AD65" i="2"/>
  <c r="AC65" i="2"/>
  <c r="AB65" i="2"/>
  <c r="AA65" i="2"/>
  <c r="Z65" i="2"/>
  <c r="Y65" i="2"/>
  <c r="CH64" i="2"/>
  <c r="CG64" i="2"/>
  <c r="CF64" i="2"/>
  <c r="CE64" i="2"/>
  <c r="CD64" i="2"/>
  <c r="CC64" i="2"/>
  <c r="CB64" i="2"/>
  <c r="CA64" i="2"/>
  <c r="BZ64" i="2"/>
  <c r="BY64" i="2"/>
  <c r="BX64" i="2"/>
  <c r="BW64" i="2"/>
  <c r="BV64" i="2"/>
  <c r="BU64" i="2"/>
  <c r="BT64" i="2"/>
  <c r="BS64" i="2"/>
  <c r="BR64" i="2"/>
  <c r="BQ64" i="2"/>
  <c r="BP64" i="2"/>
  <c r="BO64" i="2"/>
  <c r="BN64" i="2"/>
  <c r="BM64" i="2"/>
  <c r="BL64" i="2"/>
  <c r="BK64" i="2"/>
  <c r="BJ64" i="2"/>
  <c r="BI64" i="2"/>
  <c r="BH64" i="2"/>
  <c r="BG64" i="2"/>
  <c r="BF64" i="2"/>
  <c r="BE64" i="2"/>
  <c r="BD64" i="2"/>
  <c r="BC64" i="2"/>
  <c r="BB64" i="2"/>
  <c r="BA64" i="2"/>
  <c r="AZ64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Z64" i="2"/>
  <c r="Y64" i="2"/>
  <c r="CH63" i="2"/>
  <c r="CG63" i="2"/>
  <c r="CF63" i="2"/>
  <c r="CE63" i="2"/>
  <c r="CD63" i="2"/>
  <c r="CC63" i="2"/>
  <c r="CB63" i="2"/>
  <c r="CA63" i="2"/>
  <c r="BZ63" i="2"/>
  <c r="BY63" i="2"/>
  <c r="BX63" i="2"/>
  <c r="BW63" i="2"/>
  <c r="BV63" i="2"/>
  <c r="BU63" i="2"/>
  <c r="BT63" i="2"/>
  <c r="BS63" i="2"/>
  <c r="BR63" i="2"/>
  <c r="BQ63" i="2"/>
  <c r="BP63" i="2"/>
  <c r="BO63" i="2"/>
  <c r="BN63" i="2"/>
  <c r="BM63" i="2"/>
  <c r="BL63" i="2"/>
  <c r="BK63" i="2"/>
  <c r="BJ63" i="2"/>
  <c r="BI63" i="2"/>
  <c r="BH63" i="2"/>
  <c r="BG63" i="2"/>
  <c r="BF63" i="2"/>
  <c r="BE63" i="2"/>
  <c r="BD63" i="2"/>
  <c r="BC63" i="2"/>
  <c r="BB63" i="2"/>
  <c r="BA63" i="2"/>
  <c r="AZ63" i="2"/>
  <c r="AY63" i="2"/>
  <c r="AX63" i="2"/>
  <c r="AW63" i="2"/>
  <c r="AV63" i="2"/>
  <c r="AU63" i="2"/>
  <c r="AT63" i="2"/>
  <c r="AS63" i="2"/>
  <c r="AR63" i="2"/>
  <c r="AQ63" i="2"/>
  <c r="AP63" i="2"/>
  <c r="AO63" i="2"/>
  <c r="AN63" i="2"/>
  <c r="AM63" i="2"/>
  <c r="AL63" i="2"/>
  <c r="AK63" i="2"/>
  <c r="AJ63" i="2"/>
  <c r="AI63" i="2"/>
  <c r="AH63" i="2"/>
  <c r="AG63" i="2"/>
  <c r="AF63" i="2"/>
  <c r="AE63" i="2"/>
  <c r="AD63" i="2"/>
  <c r="AC63" i="2"/>
  <c r="AB63" i="2"/>
  <c r="AA63" i="2"/>
  <c r="Z63" i="2"/>
  <c r="Y63" i="2"/>
  <c r="CH62" i="2"/>
  <c r="CG62" i="2"/>
  <c r="CF62" i="2"/>
  <c r="CE62" i="2"/>
  <c r="CD62" i="2"/>
  <c r="CC62" i="2"/>
  <c r="CB62" i="2"/>
  <c r="CA62" i="2"/>
  <c r="BZ62" i="2"/>
  <c r="BY62" i="2"/>
  <c r="BX62" i="2"/>
  <c r="BW62" i="2"/>
  <c r="BV62" i="2"/>
  <c r="BU62" i="2"/>
  <c r="BT62" i="2"/>
  <c r="BS62" i="2"/>
  <c r="BR62" i="2"/>
  <c r="BQ62" i="2"/>
  <c r="BP62" i="2"/>
  <c r="BO62" i="2"/>
  <c r="BN62" i="2"/>
  <c r="BM62" i="2"/>
  <c r="BL62" i="2"/>
  <c r="BK62" i="2"/>
  <c r="BJ62" i="2"/>
  <c r="BI62" i="2"/>
  <c r="BH62" i="2"/>
  <c r="BG62" i="2"/>
  <c r="BF62" i="2"/>
  <c r="BE62" i="2"/>
  <c r="BD62" i="2"/>
  <c r="BC62" i="2"/>
  <c r="BB62" i="2"/>
  <c r="BA62" i="2"/>
  <c r="AZ62" i="2"/>
  <c r="AY62" i="2"/>
  <c r="AX62" i="2"/>
  <c r="AW62" i="2"/>
  <c r="AV62" i="2"/>
  <c r="AU62" i="2"/>
  <c r="AT62" i="2"/>
  <c r="AS62" i="2"/>
  <c r="AR62" i="2"/>
  <c r="AQ62" i="2"/>
  <c r="AP62" i="2"/>
  <c r="AO62" i="2"/>
  <c r="AN62" i="2"/>
  <c r="AM62" i="2"/>
  <c r="AL62" i="2"/>
  <c r="AK62" i="2"/>
  <c r="AJ62" i="2"/>
  <c r="AI62" i="2"/>
  <c r="AH62" i="2"/>
  <c r="AG62" i="2"/>
  <c r="AF62" i="2"/>
  <c r="AE62" i="2"/>
  <c r="AD62" i="2"/>
  <c r="AC62" i="2"/>
  <c r="AB62" i="2"/>
  <c r="AA62" i="2"/>
  <c r="Z62" i="2"/>
  <c r="Y62" i="2"/>
  <c r="CH61" i="2"/>
  <c r="CG61" i="2"/>
  <c r="CF61" i="2"/>
  <c r="CE61" i="2"/>
  <c r="CD61" i="2"/>
  <c r="CC61" i="2"/>
  <c r="CB61" i="2"/>
  <c r="CA61" i="2"/>
  <c r="BZ61" i="2"/>
  <c r="BY61" i="2"/>
  <c r="BX61" i="2"/>
  <c r="BW61" i="2"/>
  <c r="BV61" i="2"/>
  <c r="BU61" i="2"/>
  <c r="BT61" i="2"/>
  <c r="BS61" i="2"/>
  <c r="BR61" i="2"/>
  <c r="BQ61" i="2"/>
  <c r="BP61" i="2"/>
  <c r="BO61" i="2"/>
  <c r="BN61" i="2"/>
  <c r="BM61" i="2"/>
  <c r="BL61" i="2"/>
  <c r="BK61" i="2"/>
  <c r="BJ61" i="2"/>
  <c r="BI61" i="2"/>
  <c r="BH61" i="2"/>
  <c r="BG61" i="2"/>
  <c r="BF61" i="2"/>
  <c r="BE61" i="2"/>
  <c r="BD61" i="2"/>
  <c r="BC61" i="2"/>
  <c r="BB61" i="2"/>
  <c r="BA61" i="2"/>
  <c r="AZ61" i="2"/>
  <c r="AY61" i="2"/>
  <c r="AX61" i="2"/>
  <c r="AW61" i="2"/>
  <c r="AV61" i="2"/>
  <c r="AU61" i="2"/>
  <c r="AT61" i="2"/>
  <c r="AS61" i="2"/>
  <c r="AR61" i="2"/>
  <c r="AQ61" i="2"/>
  <c r="AP61" i="2"/>
  <c r="AO61" i="2"/>
  <c r="AN61" i="2"/>
  <c r="AM61" i="2"/>
  <c r="AL61" i="2"/>
  <c r="AK61" i="2"/>
  <c r="AJ61" i="2"/>
  <c r="AI61" i="2"/>
  <c r="AH61" i="2"/>
  <c r="AG61" i="2"/>
  <c r="AF61" i="2"/>
  <c r="AE61" i="2"/>
  <c r="AD61" i="2"/>
  <c r="AC61" i="2"/>
  <c r="AB61" i="2"/>
  <c r="AA61" i="2"/>
  <c r="Z61" i="2"/>
  <c r="CH60" i="2"/>
  <c r="CG60" i="2"/>
  <c r="CF60" i="2"/>
  <c r="CE60" i="2"/>
  <c r="CD60" i="2"/>
  <c r="CC60" i="2"/>
  <c r="CB60" i="2"/>
  <c r="CA60" i="2"/>
  <c r="BZ60" i="2"/>
  <c r="BY60" i="2"/>
  <c r="BX60" i="2"/>
  <c r="BW60" i="2"/>
  <c r="BV60" i="2"/>
  <c r="BU60" i="2"/>
  <c r="BT60" i="2"/>
  <c r="BS60" i="2"/>
  <c r="BR60" i="2"/>
  <c r="BQ60" i="2"/>
  <c r="BP60" i="2"/>
  <c r="BO60" i="2"/>
  <c r="BN60" i="2"/>
  <c r="BM60" i="2"/>
  <c r="BL60" i="2"/>
  <c r="BK60" i="2"/>
  <c r="BJ60" i="2"/>
  <c r="BI60" i="2"/>
  <c r="BH60" i="2"/>
  <c r="BG60" i="2"/>
  <c r="BF60" i="2"/>
  <c r="BE60" i="2"/>
  <c r="BD60" i="2"/>
  <c r="BC60" i="2"/>
  <c r="BB60" i="2"/>
  <c r="BA60" i="2"/>
  <c r="AZ60" i="2"/>
  <c r="AY60" i="2"/>
  <c r="AX60" i="2"/>
  <c r="AW60" i="2"/>
  <c r="AV60" i="2"/>
  <c r="AU60" i="2"/>
  <c r="AT60" i="2"/>
  <c r="AS60" i="2"/>
  <c r="AR60" i="2"/>
  <c r="AQ60" i="2"/>
  <c r="AP60" i="2"/>
  <c r="AO60" i="2"/>
  <c r="AN60" i="2"/>
  <c r="AM60" i="2"/>
  <c r="AL60" i="2"/>
  <c r="AK60" i="2"/>
  <c r="AJ60" i="2"/>
  <c r="AI60" i="2"/>
  <c r="AH60" i="2"/>
  <c r="AG60" i="2"/>
  <c r="AF60" i="2"/>
  <c r="AE60" i="2"/>
  <c r="AD60" i="2"/>
  <c r="AC60" i="2"/>
  <c r="AB60" i="2"/>
  <c r="AA60" i="2"/>
  <c r="Z60" i="2"/>
  <c r="Y60" i="2"/>
  <c r="CH59" i="2"/>
  <c r="CG59" i="2"/>
  <c r="CF59" i="2"/>
  <c r="CE59" i="2"/>
  <c r="CD59" i="2"/>
  <c r="CC59" i="2"/>
  <c r="CB59" i="2"/>
  <c r="CA59" i="2"/>
  <c r="BZ59" i="2"/>
  <c r="BY59" i="2"/>
  <c r="BX59" i="2"/>
  <c r="BW59" i="2"/>
  <c r="BV59" i="2"/>
  <c r="BU59" i="2"/>
  <c r="BT59" i="2"/>
  <c r="BS59" i="2"/>
  <c r="BR59" i="2"/>
  <c r="BQ59" i="2"/>
  <c r="BP59" i="2"/>
  <c r="BO59" i="2"/>
  <c r="BN59" i="2"/>
  <c r="BM59" i="2"/>
  <c r="BL59" i="2"/>
  <c r="BK59" i="2"/>
  <c r="BJ59" i="2"/>
  <c r="BI59" i="2"/>
  <c r="BH59" i="2"/>
  <c r="BG59" i="2"/>
  <c r="BF59" i="2"/>
  <c r="BE59" i="2"/>
  <c r="BD59" i="2"/>
  <c r="BC59" i="2"/>
  <c r="BB59" i="2"/>
  <c r="BA59" i="2"/>
  <c r="AZ59" i="2"/>
  <c r="AY59" i="2"/>
  <c r="AX59" i="2"/>
  <c r="AW59" i="2"/>
  <c r="AV59" i="2"/>
  <c r="AU59" i="2"/>
  <c r="AT59" i="2"/>
  <c r="AS59" i="2"/>
  <c r="AR59" i="2"/>
  <c r="AQ59" i="2"/>
  <c r="AP59" i="2"/>
  <c r="AO59" i="2"/>
  <c r="AN59" i="2"/>
  <c r="AM59" i="2"/>
  <c r="AL59" i="2"/>
  <c r="AK59" i="2"/>
  <c r="AJ59" i="2"/>
  <c r="AI59" i="2"/>
  <c r="AH59" i="2"/>
  <c r="AG59" i="2"/>
  <c r="AF59" i="2"/>
  <c r="AE59" i="2"/>
  <c r="AD59" i="2"/>
  <c r="AC59" i="2"/>
  <c r="AB59" i="2"/>
  <c r="AA59" i="2"/>
  <c r="Z59" i="2"/>
  <c r="Y59" i="2"/>
  <c r="CH58" i="2"/>
  <c r="CG58" i="2"/>
  <c r="CF58" i="2"/>
  <c r="CE58" i="2"/>
  <c r="CD58" i="2"/>
  <c r="CC58" i="2"/>
  <c r="CB58" i="2"/>
  <c r="CA58" i="2"/>
  <c r="BZ58" i="2"/>
  <c r="BY58" i="2"/>
  <c r="BX58" i="2"/>
  <c r="BW58" i="2"/>
  <c r="BV58" i="2"/>
  <c r="BU58" i="2"/>
  <c r="BT58" i="2"/>
  <c r="BS58" i="2"/>
  <c r="BR58" i="2"/>
  <c r="BQ58" i="2"/>
  <c r="BP58" i="2"/>
  <c r="BO58" i="2"/>
  <c r="BN58" i="2"/>
  <c r="BM58" i="2"/>
  <c r="BL58" i="2"/>
  <c r="BK58" i="2"/>
  <c r="BJ58" i="2"/>
  <c r="BI58" i="2"/>
  <c r="BH58" i="2"/>
  <c r="BG58" i="2"/>
  <c r="BF58" i="2"/>
  <c r="BE58" i="2"/>
  <c r="BD58" i="2"/>
  <c r="BC58" i="2"/>
  <c r="BB58" i="2"/>
  <c r="BA58" i="2"/>
  <c r="AZ58" i="2"/>
  <c r="AY58" i="2"/>
  <c r="AX58" i="2"/>
  <c r="AW58" i="2"/>
  <c r="AV58" i="2"/>
  <c r="AU58" i="2"/>
  <c r="AT58" i="2"/>
  <c r="AS58" i="2"/>
  <c r="AR58" i="2"/>
  <c r="AQ58" i="2"/>
  <c r="AP58" i="2"/>
  <c r="AO58" i="2"/>
  <c r="AN58" i="2"/>
  <c r="AM58" i="2"/>
  <c r="AL58" i="2"/>
  <c r="AK58" i="2"/>
  <c r="AJ58" i="2"/>
  <c r="AI58" i="2"/>
  <c r="AH58" i="2"/>
  <c r="AG58" i="2"/>
  <c r="AF58" i="2"/>
  <c r="AE58" i="2"/>
  <c r="AD58" i="2"/>
  <c r="AC58" i="2"/>
  <c r="AB58" i="2"/>
  <c r="AA58" i="2"/>
  <c r="Z58" i="2"/>
  <c r="Y58" i="2"/>
  <c r="CH57" i="2"/>
  <c r="CG57" i="2"/>
  <c r="CF57" i="2"/>
  <c r="CE57" i="2"/>
  <c r="CD57" i="2"/>
  <c r="CC57" i="2"/>
  <c r="CB57" i="2"/>
  <c r="CA57" i="2"/>
  <c r="BZ57" i="2"/>
  <c r="BY57" i="2"/>
  <c r="BX57" i="2"/>
  <c r="BW57" i="2"/>
  <c r="BV57" i="2"/>
  <c r="BU57" i="2"/>
  <c r="BT57" i="2"/>
  <c r="BS57" i="2"/>
  <c r="BR57" i="2"/>
  <c r="BQ57" i="2"/>
  <c r="BP57" i="2"/>
  <c r="BO57" i="2"/>
  <c r="BN57" i="2"/>
  <c r="BM57" i="2"/>
  <c r="BL57" i="2"/>
  <c r="BK57" i="2"/>
  <c r="BJ57" i="2"/>
  <c r="BI57" i="2"/>
  <c r="BH57" i="2"/>
  <c r="BG57" i="2"/>
  <c r="BF57" i="2"/>
  <c r="BE57" i="2"/>
  <c r="BD57" i="2"/>
  <c r="BC57" i="2"/>
  <c r="BB57" i="2"/>
  <c r="BA57" i="2"/>
  <c r="AZ57" i="2"/>
  <c r="AY57" i="2"/>
  <c r="AX57" i="2"/>
  <c r="AW57" i="2"/>
  <c r="AV57" i="2"/>
  <c r="AU57" i="2"/>
  <c r="AT57" i="2"/>
  <c r="AS57" i="2"/>
  <c r="AR57" i="2"/>
  <c r="AQ57" i="2"/>
  <c r="AP57" i="2"/>
  <c r="AO57" i="2"/>
  <c r="AN57" i="2"/>
  <c r="AM57" i="2"/>
  <c r="AL57" i="2"/>
  <c r="AK57" i="2"/>
  <c r="AJ57" i="2"/>
  <c r="AI57" i="2"/>
  <c r="AH57" i="2"/>
  <c r="AG57" i="2"/>
  <c r="AF57" i="2"/>
  <c r="AE57" i="2"/>
  <c r="AD57" i="2"/>
  <c r="AC57" i="2"/>
  <c r="AB57" i="2"/>
  <c r="AA57" i="2"/>
  <c r="Z57" i="2"/>
  <c r="Y57" i="2"/>
  <c r="CH56" i="2"/>
  <c r="CG56" i="2"/>
  <c r="CF56" i="2"/>
  <c r="CE56" i="2"/>
  <c r="CD56" i="2"/>
  <c r="CC56" i="2"/>
  <c r="CB56" i="2"/>
  <c r="CA56" i="2"/>
  <c r="BZ56" i="2"/>
  <c r="BY56" i="2"/>
  <c r="BX56" i="2"/>
  <c r="BW56" i="2"/>
  <c r="BV56" i="2"/>
  <c r="BU56" i="2"/>
  <c r="BT56" i="2"/>
  <c r="BS56" i="2"/>
  <c r="BR56" i="2"/>
  <c r="BQ56" i="2"/>
  <c r="BP56" i="2"/>
  <c r="BO56" i="2"/>
  <c r="BN56" i="2"/>
  <c r="BM56" i="2"/>
  <c r="BL56" i="2"/>
  <c r="BK56" i="2"/>
  <c r="BJ56" i="2"/>
  <c r="BI56" i="2"/>
  <c r="BH56" i="2"/>
  <c r="BG56" i="2"/>
  <c r="BF56" i="2"/>
  <c r="BE56" i="2"/>
  <c r="BD56" i="2"/>
  <c r="BC56" i="2"/>
  <c r="BB56" i="2"/>
  <c r="BA56" i="2"/>
  <c r="AZ56" i="2"/>
  <c r="AY56" i="2"/>
  <c r="AX56" i="2"/>
  <c r="AW56" i="2"/>
  <c r="AV56" i="2"/>
  <c r="AU56" i="2"/>
  <c r="AT56" i="2"/>
  <c r="AS56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CH55" i="2"/>
  <c r="CG55" i="2"/>
  <c r="CF55" i="2"/>
  <c r="CE55" i="2"/>
  <c r="CD55" i="2"/>
  <c r="CC55" i="2"/>
  <c r="CB55" i="2"/>
  <c r="CA55" i="2"/>
  <c r="BZ55" i="2"/>
  <c r="BY55" i="2"/>
  <c r="BX55" i="2"/>
  <c r="BW55" i="2"/>
  <c r="BV55" i="2"/>
  <c r="BU55" i="2"/>
  <c r="BT55" i="2"/>
  <c r="BS55" i="2"/>
  <c r="BR55" i="2"/>
  <c r="BQ55" i="2"/>
  <c r="BP55" i="2"/>
  <c r="BO55" i="2"/>
  <c r="BN55" i="2"/>
  <c r="BM55" i="2"/>
  <c r="BL55" i="2"/>
  <c r="BK55" i="2"/>
  <c r="BJ55" i="2"/>
  <c r="BI55" i="2"/>
  <c r="BH55" i="2"/>
  <c r="BG55" i="2"/>
  <c r="BF55" i="2"/>
  <c r="BE55" i="2"/>
  <c r="BD55" i="2"/>
  <c r="BC55" i="2"/>
  <c r="BB55" i="2"/>
  <c r="BA55" i="2"/>
  <c r="AZ55" i="2"/>
  <c r="AY55" i="2"/>
  <c r="AX55" i="2"/>
  <c r="AW55" i="2"/>
  <c r="AV55" i="2"/>
  <c r="AU55" i="2"/>
  <c r="AT55" i="2"/>
  <c r="AS55" i="2"/>
  <c r="AR55" i="2"/>
  <c r="AQ55" i="2"/>
  <c r="AP55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CH54" i="2"/>
  <c r="CG54" i="2"/>
  <c r="CF54" i="2"/>
  <c r="CE54" i="2"/>
  <c r="CD54" i="2"/>
  <c r="CC54" i="2"/>
  <c r="CB54" i="2"/>
  <c r="CA54" i="2"/>
  <c r="BZ54" i="2"/>
  <c r="BY54" i="2"/>
  <c r="BX54" i="2"/>
  <c r="BW54" i="2"/>
  <c r="BV54" i="2"/>
  <c r="BU54" i="2"/>
  <c r="BT54" i="2"/>
  <c r="BS54" i="2"/>
  <c r="BR54" i="2"/>
  <c r="BQ54" i="2"/>
  <c r="BP54" i="2"/>
  <c r="BO54" i="2"/>
  <c r="BN54" i="2"/>
  <c r="BM54" i="2"/>
  <c r="BL54" i="2"/>
  <c r="BK54" i="2"/>
  <c r="BJ54" i="2"/>
  <c r="BI54" i="2"/>
  <c r="BH54" i="2"/>
  <c r="BG54" i="2"/>
  <c r="BF54" i="2"/>
  <c r="BE54" i="2"/>
  <c r="BD54" i="2"/>
  <c r="BC54" i="2"/>
  <c r="BB54" i="2"/>
  <c r="BA54" i="2"/>
  <c r="AZ54" i="2"/>
  <c r="AY54" i="2"/>
  <c r="AX54" i="2"/>
  <c r="AW54" i="2"/>
  <c r="AV54" i="2"/>
  <c r="AU54" i="2"/>
  <c r="AT54" i="2"/>
  <c r="AS54" i="2"/>
  <c r="AR54" i="2"/>
  <c r="AQ54" i="2"/>
  <c r="AP54" i="2"/>
  <c r="AO54" i="2"/>
  <c r="AN54" i="2"/>
  <c r="AM54" i="2"/>
  <c r="AL54" i="2"/>
  <c r="AK54" i="2"/>
  <c r="AJ54" i="2"/>
  <c r="AI54" i="2"/>
  <c r="AH54" i="2"/>
  <c r="AG54" i="2"/>
  <c r="AF54" i="2"/>
  <c r="AE54" i="2"/>
  <c r="AD54" i="2"/>
  <c r="AC54" i="2"/>
  <c r="AB54" i="2"/>
  <c r="AA54" i="2"/>
  <c r="Z54" i="2"/>
  <c r="Y54" i="2"/>
  <c r="CH53" i="2"/>
  <c r="CG53" i="2"/>
  <c r="CF53" i="2"/>
  <c r="CE53" i="2"/>
  <c r="CD53" i="2"/>
  <c r="CC53" i="2"/>
  <c r="CB53" i="2"/>
  <c r="CA53" i="2"/>
  <c r="BZ53" i="2"/>
  <c r="BY53" i="2"/>
  <c r="BX53" i="2"/>
  <c r="BW53" i="2"/>
  <c r="BV53" i="2"/>
  <c r="BU53" i="2"/>
  <c r="BT53" i="2"/>
  <c r="BS53" i="2"/>
  <c r="BR53" i="2"/>
  <c r="BQ53" i="2"/>
  <c r="BP53" i="2"/>
  <c r="BO53" i="2"/>
  <c r="BN53" i="2"/>
  <c r="BM53" i="2"/>
  <c r="BL53" i="2"/>
  <c r="BK53" i="2"/>
  <c r="BJ53" i="2"/>
  <c r="BI53" i="2"/>
  <c r="BH53" i="2"/>
  <c r="BG53" i="2"/>
  <c r="BF53" i="2"/>
  <c r="BE53" i="2"/>
  <c r="BD53" i="2"/>
  <c r="BC53" i="2"/>
  <c r="BB53" i="2"/>
  <c r="BA53" i="2"/>
  <c r="AZ53" i="2"/>
  <c r="AY53" i="2"/>
  <c r="AX53" i="2"/>
  <c r="AW53" i="2"/>
  <c r="AV53" i="2"/>
  <c r="AU53" i="2"/>
  <c r="AT53" i="2"/>
  <c r="AS53" i="2"/>
  <c r="AR53" i="2"/>
  <c r="AQ53" i="2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Y53" i="2"/>
  <c r="CH52" i="2"/>
  <c r="CG52" i="2"/>
  <c r="CF52" i="2"/>
  <c r="CE52" i="2"/>
  <c r="CD52" i="2"/>
  <c r="CC52" i="2"/>
  <c r="CB52" i="2"/>
  <c r="CA52" i="2"/>
  <c r="BZ52" i="2"/>
  <c r="BY52" i="2"/>
  <c r="BX52" i="2"/>
  <c r="BW52" i="2"/>
  <c r="BV52" i="2"/>
  <c r="BU52" i="2"/>
  <c r="BT52" i="2"/>
  <c r="BS52" i="2"/>
  <c r="BR52" i="2"/>
  <c r="BQ52" i="2"/>
  <c r="BP52" i="2"/>
  <c r="BO52" i="2"/>
  <c r="BN52" i="2"/>
  <c r="BM52" i="2"/>
  <c r="BL52" i="2"/>
  <c r="BK52" i="2"/>
  <c r="BJ52" i="2"/>
  <c r="BI52" i="2"/>
  <c r="BH52" i="2"/>
  <c r="BG52" i="2"/>
  <c r="BF52" i="2"/>
  <c r="BE52" i="2"/>
  <c r="BD52" i="2"/>
  <c r="BC52" i="2"/>
  <c r="BB52" i="2"/>
  <c r="BA52" i="2"/>
  <c r="AZ52" i="2"/>
  <c r="AY52" i="2"/>
  <c r="AX52" i="2"/>
  <c r="AW52" i="2"/>
  <c r="AV52" i="2"/>
  <c r="AU52" i="2"/>
  <c r="AT52" i="2"/>
  <c r="AS52" i="2"/>
  <c r="AR52" i="2"/>
  <c r="AQ52" i="2"/>
  <c r="AP52" i="2"/>
  <c r="AO52" i="2"/>
  <c r="AN52" i="2"/>
  <c r="AM52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Z52" i="2"/>
  <c r="Y52" i="2"/>
  <c r="CH51" i="2"/>
  <c r="CG51" i="2"/>
  <c r="CF51" i="2"/>
  <c r="CE51" i="2"/>
  <c r="CD51" i="2"/>
  <c r="CC51" i="2"/>
  <c r="CB51" i="2"/>
  <c r="CA51" i="2"/>
  <c r="BZ51" i="2"/>
  <c r="BY51" i="2"/>
  <c r="BX51" i="2"/>
  <c r="BW51" i="2"/>
  <c r="BV51" i="2"/>
  <c r="BU51" i="2"/>
  <c r="BT51" i="2"/>
  <c r="BS51" i="2"/>
  <c r="BR51" i="2"/>
  <c r="BQ51" i="2"/>
  <c r="BP51" i="2"/>
  <c r="BO51" i="2"/>
  <c r="BN51" i="2"/>
  <c r="BM51" i="2"/>
  <c r="BL51" i="2"/>
  <c r="BK51" i="2"/>
  <c r="BJ51" i="2"/>
  <c r="BI51" i="2"/>
  <c r="BH51" i="2"/>
  <c r="BG51" i="2"/>
  <c r="BF51" i="2"/>
  <c r="BE51" i="2"/>
  <c r="BD51" i="2"/>
  <c r="BC51" i="2"/>
  <c r="BB51" i="2"/>
  <c r="BA51" i="2"/>
  <c r="AZ51" i="2"/>
  <c r="AY51" i="2"/>
  <c r="AX51" i="2"/>
  <c r="AW51" i="2"/>
  <c r="AV51" i="2"/>
  <c r="AU51" i="2"/>
  <c r="AT51" i="2"/>
  <c r="AS51" i="2"/>
  <c r="AR51" i="2"/>
  <c r="AQ51" i="2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CH50" i="2"/>
  <c r="CG50" i="2"/>
  <c r="CF50" i="2"/>
  <c r="CE50" i="2"/>
  <c r="CD50" i="2"/>
  <c r="CC50" i="2"/>
  <c r="CB50" i="2"/>
  <c r="CA50" i="2"/>
  <c r="BZ50" i="2"/>
  <c r="BY50" i="2"/>
  <c r="BX50" i="2"/>
  <c r="BW50" i="2"/>
  <c r="BV50" i="2"/>
  <c r="BU50" i="2"/>
  <c r="BT50" i="2"/>
  <c r="BS50" i="2"/>
  <c r="BR50" i="2"/>
  <c r="BQ50" i="2"/>
  <c r="BP50" i="2"/>
  <c r="BO50" i="2"/>
  <c r="BN50" i="2"/>
  <c r="BM50" i="2"/>
  <c r="BL50" i="2"/>
  <c r="BK50" i="2"/>
  <c r="BJ50" i="2"/>
  <c r="BI50" i="2"/>
  <c r="BH50" i="2"/>
  <c r="BG50" i="2"/>
  <c r="BF50" i="2"/>
  <c r="BE50" i="2"/>
  <c r="BD50" i="2"/>
  <c r="BC50" i="2"/>
  <c r="BB50" i="2"/>
  <c r="BA50" i="2"/>
  <c r="AZ50" i="2"/>
  <c r="AY50" i="2"/>
  <c r="AX50" i="2"/>
  <c r="AW50" i="2"/>
  <c r="AV50" i="2"/>
  <c r="AU50" i="2"/>
  <c r="AT50" i="2"/>
  <c r="AS50" i="2"/>
  <c r="AR50" i="2"/>
  <c r="AQ50" i="2"/>
  <c r="AP50" i="2"/>
  <c r="AO50" i="2"/>
  <c r="AN50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Z50" i="2"/>
  <c r="Y50" i="2"/>
  <c r="CH49" i="2"/>
  <c r="CG49" i="2"/>
  <c r="CF49" i="2"/>
  <c r="CE49" i="2"/>
  <c r="CD49" i="2"/>
  <c r="CC49" i="2"/>
  <c r="CB49" i="2"/>
  <c r="CA49" i="2"/>
  <c r="BZ49" i="2"/>
  <c r="BY49" i="2"/>
  <c r="BX49" i="2"/>
  <c r="BW49" i="2"/>
  <c r="BV49" i="2"/>
  <c r="BU49" i="2"/>
  <c r="BT49" i="2"/>
  <c r="BS49" i="2"/>
  <c r="BR49" i="2"/>
  <c r="BQ49" i="2"/>
  <c r="BP49" i="2"/>
  <c r="BO49" i="2"/>
  <c r="BN49" i="2"/>
  <c r="BM49" i="2"/>
  <c r="BL49" i="2"/>
  <c r="BK49" i="2"/>
  <c r="BJ49" i="2"/>
  <c r="BI49" i="2"/>
  <c r="BH49" i="2"/>
  <c r="BG49" i="2"/>
  <c r="BF49" i="2"/>
  <c r="BE49" i="2"/>
  <c r="BD49" i="2"/>
  <c r="BC49" i="2"/>
  <c r="BB49" i="2"/>
  <c r="BA49" i="2"/>
  <c r="AZ49" i="2"/>
  <c r="AY49" i="2"/>
  <c r="AX49" i="2"/>
  <c r="AW49" i="2"/>
  <c r="AV49" i="2"/>
  <c r="AU49" i="2"/>
  <c r="AT49" i="2"/>
  <c r="AS49" i="2"/>
  <c r="AR49" i="2"/>
  <c r="AQ49" i="2"/>
  <c r="AP49" i="2"/>
  <c r="AO49" i="2"/>
  <c r="AN49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Z49" i="2"/>
  <c r="Y49" i="2"/>
  <c r="CH48" i="2"/>
  <c r="CG48" i="2"/>
  <c r="CF48" i="2"/>
  <c r="CE48" i="2"/>
  <c r="CD48" i="2"/>
  <c r="CC48" i="2"/>
  <c r="CB48" i="2"/>
  <c r="CA48" i="2"/>
  <c r="BZ48" i="2"/>
  <c r="BY48" i="2"/>
  <c r="BX48" i="2"/>
  <c r="BW48" i="2"/>
  <c r="BV48" i="2"/>
  <c r="BU48" i="2"/>
  <c r="BT48" i="2"/>
  <c r="BS48" i="2"/>
  <c r="BR48" i="2"/>
  <c r="BQ48" i="2"/>
  <c r="BP48" i="2"/>
  <c r="BO48" i="2"/>
  <c r="BN48" i="2"/>
  <c r="BM48" i="2"/>
  <c r="BL48" i="2"/>
  <c r="BK48" i="2"/>
  <c r="BJ48" i="2"/>
  <c r="BI48" i="2"/>
  <c r="BH48" i="2"/>
  <c r="BG48" i="2"/>
  <c r="BF48" i="2"/>
  <c r="BE48" i="2"/>
  <c r="BD48" i="2"/>
  <c r="BC48" i="2"/>
  <c r="BB48" i="2"/>
  <c r="BA48" i="2"/>
  <c r="AZ48" i="2"/>
  <c r="AY48" i="2"/>
  <c r="AX48" i="2"/>
  <c r="AW48" i="2"/>
  <c r="AV48" i="2"/>
  <c r="AU48" i="2"/>
  <c r="AT48" i="2"/>
  <c r="AS48" i="2"/>
  <c r="AR48" i="2"/>
  <c r="AQ48" i="2"/>
  <c r="AP48" i="2"/>
  <c r="AO48" i="2"/>
  <c r="AN48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CH47" i="2"/>
  <c r="CG47" i="2"/>
  <c r="CF47" i="2"/>
  <c r="CE47" i="2"/>
  <c r="CD47" i="2"/>
  <c r="CC47" i="2"/>
  <c r="CB47" i="2"/>
  <c r="CA47" i="2"/>
  <c r="BZ47" i="2"/>
  <c r="BY47" i="2"/>
  <c r="BX47" i="2"/>
  <c r="BW47" i="2"/>
  <c r="BV47" i="2"/>
  <c r="BU47" i="2"/>
  <c r="BT47" i="2"/>
  <c r="BS47" i="2"/>
  <c r="BR47" i="2"/>
  <c r="BQ47" i="2"/>
  <c r="BP47" i="2"/>
  <c r="BO47" i="2"/>
  <c r="BN47" i="2"/>
  <c r="BM47" i="2"/>
  <c r="BL47" i="2"/>
  <c r="BK47" i="2"/>
  <c r="BJ47" i="2"/>
  <c r="BI47" i="2"/>
  <c r="BH47" i="2"/>
  <c r="BG47" i="2"/>
  <c r="BF47" i="2"/>
  <c r="BE47" i="2"/>
  <c r="BD47" i="2"/>
  <c r="BC47" i="2"/>
  <c r="BB47" i="2"/>
  <c r="BA47" i="2"/>
  <c r="AZ47" i="2"/>
  <c r="AY47" i="2"/>
  <c r="AX47" i="2"/>
  <c r="AW47" i="2"/>
  <c r="AV47" i="2"/>
  <c r="AU47" i="2"/>
  <c r="AT47" i="2"/>
  <c r="AS47" i="2"/>
  <c r="AR47" i="2"/>
  <c r="AQ47" i="2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CH46" i="2"/>
  <c r="CG46" i="2"/>
  <c r="CF46" i="2"/>
  <c r="CE46" i="2"/>
  <c r="CD46" i="2"/>
  <c r="CC46" i="2"/>
  <c r="CB46" i="2"/>
  <c r="CA46" i="2"/>
  <c r="BZ46" i="2"/>
  <c r="BY46" i="2"/>
  <c r="BX46" i="2"/>
  <c r="BW46" i="2"/>
  <c r="BV46" i="2"/>
  <c r="BU46" i="2"/>
  <c r="BT46" i="2"/>
  <c r="BS46" i="2"/>
  <c r="BR46" i="2"/>
  <c r="BQ46" i="2"/>
  <c r="BP46" i="2"/>
  <c r="BO46" i="2"/>
  <c r="BN46" i="2"/>
  <c r="BM46" i="2"/>
  <c r="BL46" i="2"/>
  <c r="BK46" i="2"/>
  <c r="BJ46" i="2"/>
  <c r="BI46" i="2"/>
  <c r="BH46" i="2"/>
  <c r="BG46" i="2"/>
  <c r="BF46" i="2"/>
  <c r="BE46" i="2"/>
  <c r="BD46" i="2"/>
  <c r="BC46" i="2"/>
  <c r="BB46" i="2"/>
  <c r="BA46" i="2"/>
  <c r="AZ46" i="2"/>
  <c r="AY46" i="2"/>
  <c r="AX46" i="2"/>
  <c r="AW46" i="2"/>
  <c r="AV46" i="2"/>
  <c r="AU46" i="2"/>
  <c r="AT46" i="2"/>
  <c r="AS46" i="2"/>
  <c r="AR46" i="2"/>
  <c r="AQ46" i="2"/>
  <c r="AP46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CH45" i="2"/>
  <c r="CG45" i="2"/>
  <c r="CF45" i="2"/>
  <c r="CE45" i="2"/>
  <c r="CD45" i="2"/>
  <c r="CC45" i="2"/>
  <c r="CB45" i="2"/>
  <c r="CA45" i="2"/>
  <c r="BZ45" i="2"/>
  <c r="BY45" i="2"/>
  <c r="BX45" i="2"/>
  <c r="BW45" i="2"/>
  <c r="BV45" i="2"/>
  <c r="BU45" i="2"/>
  <c r="BT45" i="2"/>
  <c r="BS45" i="2"/>
  <c r="BR45" i="2"/>
  <c r="BQ45" i="2"/>
  <c r="BP45" i="2"/>
  <c r="BO45" i="2"/>
  <c r="BN45" i="2"/>
  <c r="BM45" i="2"/>
  <c r="BL45" i="2"/>
  <c r="BK45" i="2"/>
  <c r="BJ45" i="2"/>
  <c r="BI45" i="2"/>
  <c r="BH45" i="2"/>
  <c r="BG45" i="2"/>
  <c r="BF45" i="2"/>
  <c r="BE45" i="2"/>
  <c r="BD45" i="2"/>
  <c r="BC45" i="2"/>
  <c r="BB45" i="2"/>
  <c r="BA45" i="2"/>
  <c r="AZ45" i="2"/>
  <c r="AY45" i="2"/>
  <c r="AX45" i="2"/>
  <c r="AW45" i="2"/>
  <c r="AV45" i="2"/>
  <c r="AU45" i="2"/>
  <c r="AT45" i="2"/>
  <c r="AS45" i="2"/>
  <c r="AR45" i="2"/>
  <c r="AQ45" i="2"/>
  <c r="AP45" i="2"/>
  <c r="AO45" i="2"/>
  <c r="AN45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Z45" i="2"/>
  <c r="Y45" i="2"/>
  <c r="CH44" i="2"/>
  <c r="CG44" i="2"/>
  <c r="CF44" i="2"/>
  <c r="CE44" i="2"/>
  <c r="CD44" i="2"/>
  <c r="CC44" i="2"/>
  <c r="CB44" i="2"/>
  <c r="CA44" i="2"/>
  <c r="BZ44" i="2"/>
  <c r="BY44" i="2"/>
  <c r="BX44" i="2"/>
  <c r="BW44" i="2"/>
  <c r="BV44" i="2"/>
  <c r="BU44" i="2"/>
  <c r="BT44" i="2"/>
  <c r="BS44" i="2"/>
  <c r="BR44" i="2"/>
  <c r="BQ44" i="2"/>
  <c r="BP44" i="2"/>
  <c r="BO44" i="2"/>
  <c r="BN44" i="2"/>
  <c r="BM44" i="2"/>
  <c r="BL44" i="2"/>
  <c r="BK44" i="2"/>
  <c r="BJ44" i="2"/>
  <c r="BI44" i="2"/>
  <c r="BH44" i="2"/>
  <c r="BG44" i="2"/>
  <c r="BF44" i="2"/>
  <c r="BE44" i="2"/>
  <c r="BD44" i="2"/>
  <c r="BC44" i="2"/>
  <c r="BB44" i="2"/>
  <c r="BA44" i="2"/>
  <c r="AZ44" i="2"/>
  <c r="AY44" i="2"/>
  <c r="AX44" i="2"/>
  <c r="AW44" i="2"/>
  <c r="AV44" i="2"/>
  <c r="AU44" i="2"/>
  <c r="AT44" i="2"/>
  <c r="AS44" i="2"/>
  <c r="AR44" i="2"/>
  <c r="AQ44" i="2"/>
  <c r="AP44" i="2"/>
  <c r="AO44" i="2"/>
  <c r="AN44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Z44" i="2"/>
  <c r="Y44" i="2"/>
  <c r="CH43" i="2"/>
  <c r="CG43" i="2"/>
  <c r="CF43" i="2"/>
  <c r="CE43" i="2"/>
  <c r="CD43" i="2"/>
  <c r="CC43" i="2"/>
  <c r="CB43" i="2"/>
  <c r="CA43" i="2"/>
  <c r="BZ43" i="2"/>
  <c r="BY43" i="2"/>
  <c r="BX43" i="2"/>
  <c r="BW43" i="2"/>
  <c r="BV43" i="2"/>
  <c r="BU43" i="2"/>
  <c r="BT43" i="2"/>
  <c r="BS43" i="2"/>
  <c r="BR43" i="2"/>
  <c r="BQ43" i="2"/>
  <c r="BP43" i="2"/>
  <c r="BO43" i="2"/>
  <c r="BN43" i="2"/>
  <c r="BM43" i="2"/>
  <c r="BL43" i="2"/>
  <c r="BK43" i="2"/>
  <c r="BJ43" i="2"/>
  <c r="BI43" i="2"/>
  <c r="BH43" i="2"/>
  <c r="BG43" i="2"/>
  <c r="BF43" i="2"/>
  <c r="BE43" i="2"/>
  <c r="BD43" i="2"/>
  <c r="BC43" i="2"/>
  <c r="BB43" i="2"/>
  <c r="BA43" i="2"/>
  <c r="AZ43" i="2"/>
  <c r="AY43" i="2"/>
  <c r="AX43" i="2"/>
  <c r="AW43" i="2"/>
  <c r="AV43" i="2"/>
  <c r="AU43" i="2"/>
  <c r="AT43" i="2"/>
  <c r="AS43" i="2"/>
  <c r="AR43" i="2"/>
  <c r="AQ43" i="2"/>
  <c r="AP43" i="2"/>
  <c r="AO43" i="2"/>
  <c r="AN43" i="2"/>
  <c r="AM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Z43" i="2"/>
  <c r="Y43" i="2"/>
  <c r="CH42" i="2"/>
  <c r="CG42" i="2"/>
  <c r="CF42" i="2"/>
  <c r="CE42" i="2"/>
  <c r="CD42" i="2"/>
  <c r="CC42" i="2"/>
  <c r="CB42" i="2"/>
  <c r="CA42" i="2"/>
  <c r="BZ42" i="2"/>
  <c r="BY42" i="2"/>
  <c r="BX42" i="2"/>
  <c r="BW42" i="2"/>
  <c r="BV42" i="2"/>
  <c r="BU42" i="2"/>
  <c r="BT42" i="2"/>
  <c r="BS42" i="2"/>
  <c r="BR42" i="2"/>
  <c r="BQ42" i="2"/>
  <c r="BP42" i="2"/>
  <c r="BO42" i="2"/>
  <c r="BN42" i="2"/>
  <c r="BM42" i="2"/>
  <c r="BL42" i="2"/>
  <c r="BK42" i="2"/>
  <c r="BJ42" i="2"/>
  <c r="BI42" i="2"/>
  <c r="BH42" i="2"/>
  <c r="BG42" i="2"/>
  <c r="BF42" i="2"/>
  <c r="BE42" i="2"/>
  <c r="BD42" i="2"/>
  <c r="BC42" i="2"/>
  <c r="BB42" i="2"/>
  <c r="BA42" i="2"/>
  <c r="AZ42" i="2"/>
  <c r="AY42" i="2"/>
  <c r="AX42" i="2"/>
  <c r="AW42" i="2"/>
  <c r="AV42" i="2"/>
  <c r="AU42" i="2"/>
  <c r="AT42" i="2"/>
  <c r="AS42" i="2"/>
  <c r="AR42" i="2"/>
  <c r="AQ42" i="2"/>
  <c r="AP42" i="2"/>
  <c r="AO42" i="2"/>
  <c r="AN42" i="2"/>
  <c r="AM42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Z42" i="2"/>
  <c r="Y42" i="2"/>
  <c r="CH41" i="2"/>
  <c r="CG41" i="2"/>
  <c r="CF41" i="2"/>
  <c r="CE41" i="2"/>
  <c r="CD41" i="2"/>
  <c r="CC41" i="2"/>
  <c r="CB41" i="2"/>
  <c r="CA41" i="2"/>
  <c r="BZ41" i="2"/>
  <c r="BY41" i="2"/>
  <c r="BX41" i="2"/>
  <c r="BW41" i="2"/>
  <c r="BV41" i="2"/>
  <c r="BU41" i="2"/>
  <c r="BT41" i="2"/>
  <c r="BS41" i="2"/>
  <c r="BR41" i="2"/>
  <c r="BQ41" i="2"/>
  <c r="BP41" i="2"/>
  <c r="BO41" i="2"/>
  <c r="BN41" i="2"/>
  <c r="BM41" i="2"/>
  <c r="BL41" i="2"/>
  <c r="BK41" i="2"/>
  <c r="BJ41" i="2"/>
  <c r="BI41" i="2"/>
  <c r="BH41" i="2"/>
  <c r="BG41" i="2"/>
  <c r="BF41" i="2"/>
  <c r="BE41" i="2"/>
  <c r="BD41" i="2"/>
  <c r="BC41" i="2"/>
  <c r="BB41" i="2"/>
  <c r="BA41" i="2"/>
  <c r="AZ41" i="2"/>
  <c r="AY41" i="2"/>
  <c r="AX41" i="2"/>
  <c r="AW41" i="2"/>
  <c r="AV41" i="2"/>
  <c r="AU41" i="2"/>
  <c r="AT41" i="2"/>
  <c r="AS41" i="2"/>
  <c r="AR41" i="2"/>
  <c r="AQ41" i="2"/>
  <c r="AP41" i="2"/>
  <c r="AO41" i="2"/>
  <c r="AN41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Z41" i="2"/>
  <c r="Y41" i="2"/>
  <c r="CH40" i="2"/>
  <c r="CG40" i="2"/>
  <c r="CF40" i="2"/>
  <c r="CE40" i="2"/>
  <c r="CD40" i="2"/>
  <c r="CC40" i="2"/>
  <c r="CB40" i="2"/>
  <c r="CA40" i="2"/>
  <c r="BZ40" i="2"/>
  <c r="BY40" i="2"/>
  <c r="BX40" i="2"/>
  <c r="BW40" i="2"/>
  <c r="BV40" i="2"/>
  <c r="BU40" i="2"/>
  <c r="BT40" i="2"/>
  <c r="BS40" i="2"/>
  <c r="BR40" i="2"/>
  <c r="BQ40" i="2"/>
  <c r="BP40" i="2"/>
  <c r="BO40" i="2"/>
  <c r="BN40" i="2"/>
  <c r="BM40" i="2"/>
  <c r="BL40" i="2"/>
  <c r="BK40" i="2"/>
  <c r="BJ40" i="2"/>
  <c r="BI40" i="2"/>
  <c r="BH40" i="2"/>
  <c r="BG40" i="2"/>
  <c r="BF40" i="2"/>
  <c r="BE40" i="2"/>
  <c r="BD40" i="2"/>
  <c r="BC40" i="2"/>
  <c r="BB40" i="2"/>
  <c r="BA40" i="2"/>
  <c r="AZ40" i="2"/>
  <c r="AY40" i="2"/>
  <c r="AX40" i="2"/>
  <c r="AW40" i="2"/>
  <c r="AV40" i="2"/>
  <c r="AU40" i="2"/>
  <c r="AT40" i="2"/>
  <c r="AS40" i="2"/>
  <c r="AR40" i="2"/>
  <c r="AQ40" i="2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CH39" i="2"/>
  <c r="CG39" i="2"/>
  <c r="CF39" i="2"/>
  <c r="CE39" i="2"/>
  <c r="CD39" i="2"/>
  <c r="CC39" i="2"/>
  <c r="CB39" i="2"/>
  <c r="CA39" i="2"/>
  <c r="BZ39" i="2"/>
  <c r="BY39" i="2"/>
  <c r="BX39" i="2"/>
  <c r="BW39" i="2"/>
  <c r="BV39" i="2"/>
  <c r="BU39" i="2"/>
  <c r="BT39" i="2"/>
  <c r="BS39" i="2"/>
  <c r="BR39" i="2"/>
  <c r="BQ39" i="2"/>
  <c r="BP39" i="2"/>
  <c r="BO39" i="2"/>
  <c r="BN39" i="2"/>
  <c r="BM39" i="2"/>
  <c r="BL39" i="2"/>
  <c r="BK39" i="2"/>
  <c r="BJ39" i="2"/>
  <c r="BI39" i="2"/>
  <c r="BH39" i="2"/>
  <c r="BG39" i="2"/>
  <c r="BF39" i="2"/>
  <c r="BE39" i="2"/>
  <c r="BD39" i="2"/>
  <c r="BC39" i="2"/>
  <c r="BB39" i="2"/>
  <c r="BA39" i="2"/>
  <c r="AZ39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CH38" i="2"/>
  <c r="CG38" i="2"/>
  <c r="CF38" i="2"/>
  <c r="CE38" i="2"/>
  <c r="CD38" i="2"/>
  <c r="CC38" i="2"/>
  <c r="CB38" i="2"/>
  <c r="CA38" i="2"/>
  <c r="BZ38" i="2"/>
  <c r="BY38" i="2"/>
  <c r="BX38" i="2"/>
  <c r="BW38" i="2"/>
  <c r="BV38" i="2"/>
  <c r="BU38" i="2"/>
  <c r="BT38" i="2"/>
  <c r="BS38" i="2"/>
  <c r="BR38" i="2"/>
  <c r="BQ38" i="2"/>
  <c r="BP38" i="2"/>
  <c r="BO38" i="2"/>
  <c r="BN38" i="2"/>
  <c r="BM38" i="2"/>
  <c r="BL38" i="2"/>
  <c r="BK38" i="2"/>
  <c r="BJ38" i="2"/>
  <c r="BI38" i="2"/>
  <c r="BH38" i="2"/>
  <c r="BG38" i="2"/>
  <c r="BF38" i="2"/>
  <c r="BE38" i="2"/>
  <c r="BD38" i="2"/>
  <c r="BC38" i="2"/>
  <c r="BB38" i="2"/>
  <c r="BA38" i="2"/>
  <c r="AZ38" i="2"/>
  <c r="AY38" i="2"/>
  <c r="AX38" i="2"/>
  <c r="AW38" i="2"/>
  <c r="AV38" i="2"/>
  <c r="AU38" i="2"/>
  <c r="AT38" i="2"/>
  <c r="AS38" i="2"/>
  <c r="AR38" i="2"/>
  <c r="AQ38" i="2"/>
  <c r="AP38" i="2"/>
  <c r="AO38" i="2"/>
  <c r="AN38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Z38" i="2"/>
  <c r="Y38" i="2"/>
  <c r="CH37" i="2"/>
  <c r="CG37" i="2"/>
  <c r="CF37" i="2"/>
  <c r="CE37" i="2"/>
  <c r="CD37" i="2"/>
  <c r="CC37" i="2"/>
  <c r="CB37" i="2"/>
  <c r="CA37" i="2"/>
  <c r="BZ37" i="2"/>
  <c r="BY37" i="2"/>
  <c r="BX37" i="2"/>
  <c r="BW37" i="2"/>
  <c r="BV37" i="2"/>
  <c r="BU37" i="2"/>
  <c r="BT37" i="2"/>
  <c r="BS37" i="2"/>
  <c r="BR37" i="2"/>
  <c r="BQ37" i="2"/>
  <c r="BP37" i="2"/>
  <c r="BO37" i="2"/>
  <c r="BN37" i="2"/>
  <c r="BM37" i="2"/>
  <c r="BL37" i="2"/>
  <c r="BK37" i="2"/>
  <c r="BJ37" i="2"/>
  <c r="BI37" i="2"/>
  <c r="BH37" i="2"/>
  <c r="BG37" i="2"/>
  <c r="BF37" i="2"/>
  <c r="BE37" i="2"/>
  <c r="BD37" i="2"/>
  <c r="BC37" i="2"/>
  <c r="BB37" i="2"/>
  <c r="BA37" i="2"/>
  <c r="AZ37" i="2"/>
  <c r="AY37" i="2"/>
  <c r="AX37" i="2"/>
  <c r="AW37" i="2"/>
  <c r="AV37" i="2"/>
  <c r="AU37" i="2"/>
  <c r="AT37" i="2"/>
  <c r="AS37" i="2"/>
  <c r="AR37" i="2"/>
  <c r="AQ37" i="2"/>
  <c r="AP37" i="2"/>
  <c r="AO37" i="2"/>
  <c r="AN37" i="2"/>
  <c r="AM37" i="2"/>
  <c r="AL37" i="2"/>
  <c r="AK37" i="2"/>
  <c r="AJ37" i="2"/>
  <c r="AI37" i="2"/>
  <c r="AH37" i="2"/>
  <c r="AG37" i="2"/>
  <c r="AF37" i="2"/>
  <c r="AE37" i="2"/>
  <c r="AD37" i="2"/>
  <c r="AC37" i="2"/>
  <c r="AB37" i="2"/>
  <c r="AA37" i="2"/>
  <c r="Z37" i="2"/>
  <c r="Y37" i="2"/>
  <c r="CH36" i="2"/>
  <c r="CG36" i="2"/>
  <c r="CF36" i="2"/>
  <c r="CE36" i="2"/>
  <c r="CD36" i="2"/>
  <c r="CC36" i="2"/>
  <c r="CB36" i="2"/>
  <c r="CA36" i="2"/>
  <c r="BZ36" i="2"/>
  <c r="BY36" i="2"/>
  <c r="BX36" i="2"/>
  <c r="BW36" i="2"/>
  <c r="BV36" i="2"/>
  <c r="BU36" i="2"/>
  <c r="BT36" i="2"/>
  <c r="BS36" i="2"/>
  <c r="BR36" i="2"/>
  <c r="BQ36" i="2"/>
  <c r="BP36" i="2"/>
  <c r="BO36" i="2"/>
  <c r="BN36" i="2"/>
  <c r="BM36" i="2"/>
  <c r="BL36" i="2"/>
  <c r="BK36" i="2"/>
  <c r="BJ36" i="2"/>
  <c r="BI36" i="2"/>
  <c r="BH36" i="2"/>
  <c r="BG36" i="2"/>
  <c r="BF36" i="2"/>
  <c r="BE36" i="2"/>
  <c r="BD36" i="2"/>
  <c r="BC36" i="2"/>
  <c r="BB36" i="2"/>
  <c r="BA36" i="2"/>
  <c r="AZ36" i="2"/>
  <c r="AY36" i="2"/>
  <c r="AX36" i="2"/>
  <c r="AW36" i="2"/>
  <c r="AV36" i="2"/>
  <c r="AU36" i="2"/>
  <c r="AT36" i="2"/>
  <c r="AS36" i="2"/>
  <c r="AR36" i="2"/>
  <c r="AQ36" i="2"/>
  <c r="AP36" i="2"/>
  <c r="AO36" i="2"/>
  <c r="AN36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CH35" i="2"/>
  <c r="CG35" i="2"/>
  <c r="CF35" i="2"/>
  <c r="CE35" i="2"/>
  <c r="CD35" i="2"/>
  <c r="CC35" i="2"/>
  <c r="CB35" i="2"/>
  <c r="CA35" i="2"/>
  <c r="BZ35" i="2"/>
  <c r="BY35" i="2"/>
  <c r="BX35" i="2"/>
  <c r="BW35" i="2"/>
  <c r="BV35" i="2"/>
  <c r="BU35" i="2"/>
  <c r="BT35" i="2"/>
  <c r="BS35" i="2"/>
  <c r="BR35" i="2"/>
  <c r="BQ35" i="2"/>
  <c r="BP35" i="2"/>
  <c r="BO35" i="2"/>
  <c r="BN35" i="2"/>
  <c r="BM35" i="2"/>
  <c r="BL35" i="2"/>
  <c r="BK35" i="2"/>
  <c r="BJ35" i="2"/>
  <c r="BI35" i="2"/>
  <c r="BH35" i="2"/>
  <c r="BG35" i="2"/>
  <c r="BF35" i="2"/>
  <c r="BE35" i="2"/>
  <c r="BD35" i="2"/>
  <c r="BC35" i="2"/>
  <c r="BB35" i="2"/>
  <c r="BA35" i="2"/>
  <c r="AZ35" i="2"/>
  <c r="AY35" i="2"/>
  <c r="AX35" i="2"/>
  <c r="AW35" i="2"/>
  <c r="AV35" i="2"/>
  <c r="AU35" i="2"/>
  <c r="AT35" i="2"/>
  <c r="AS35" i="2"/>
  <c r="AR35" i="2"/>
  <c r="AQ35" i="2"/>
  <c r="AP35" i="2"/>
  <c r="AO35" i="2"/>
  <c r="AN35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CH34" i="2"/>
  <c r="CG34" i="2"/>
  <c r="CF34" i="2"/>
  <c r="CE34" i="2"/>
  <c r="CD34" i="2"/>
  <c r="CC34" i="2"/>
  <c r="CB34" i="2"/>
  <c r="CA34" i="2"/>
  <c r="BZ34" i="2"/>
  <c r="BY34" i="2"/>
  <c r="BX34" i="2"/>
  <c r="BW34" i="2"/>
  <c r="BV34" i="2"/>
  <c r="BU34" i="2"/>
  <c r="BT34" i="2"/>
  <c r="BS34" i="2"/>
  <c r="BR34" i="2"/>
  <c r="BQ34" i="2"/>
  <c r="BP34" i="2"/>
  <c r="BO34" i="2"/>
  <c r="BN34" i="2"/>
  <c r="BM34" i="2"/>
  <c r="BL34" i="2"/>
  <c r="BK34" i="2"/>
  <c r="BJ34" i="2"/>
  <c r="BI34" i="2"/>
  <c r="BH34" i="2"/>
  <c r="BG34" i="2"/>
  <c r="BF34" i="2"/>
  <c r="BE34" i="2"/>
  <c r="BD34" i="2"/>
  <c r="BC34" i="2"/>
  <c r="BB34" i="2"/>
  <c r="BA34" i="2"/>
  <c r="AZ34" i="2"/>
  <c r="AY34" i="2"/>
  <c r="AX34" i="2"/>
  <c r="AW34" i="2"/>
  <c r="AV34" i="2"/>
  <c r="AU34" i="2"/>
  <c r="AT34" i="2"/>
  <c r="AS34" i="2"/>
  <c r="AR34" i="2"/>
  <c r="AQ34" i="2"/>
  <c r="AP34" i="2"/>
  <c r="AO34" i="2"/>
  <c r="AN34" i="2"/>
  <c r="AM34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Z34" i="2"/>
  <c r="Y34" i="2"/>
  <c r="CH33" i="2"/>
  <c r="CG33" i="2"/>
  <c r="CF33" i="2"/>
  <c r="CE33" i="2"/>
  <c r="CD33" i="2"/>
  <c r="CC33" i="2"/>
  <c r="CB33" i="2"/>
  <c r="CA33" i="2"/>
  <c r="BZ33" i="2"/>
  <c r="BY33" i="2"/>
  <c r="BX33" i="2"/>
  <c r="BW33" i="2"/>
  <c r="BV33" i="2"/>
  <c r="BU33" i="2"/>
  <c r="BT33" i="2"/>
  <c r="BS33" i="2"/>
  <c r="BR33" i="2"/>
  <c r="BQ33" i="2"/>
  <c r="BP33" i="2"/>
  <c r="BO33" i="2"/>
  <c r="BN33" i="2"/>
  <c r="BM33" i="2"/>
  <c r="BL33" i="2"/>
  <c r="BK33" i="2"/>
  <c r="BJ33" i="2"/>
  <c r="BI33" i="2"/>
  <c r="BH33" i="2"/>
  <c r="BG33" i="2"/>
  <c r="BF33" i="2"/>
  <c r="BE33" i="2"/>
  <c r="BD33" i="2"/>
  <c r="BC33" i="2"/>
  <c r="BB33" i="2"/>
  <c r="BA33" i="2"/>
  <c r="AZ33" i="2"/>
  <c r="AY33" i="2"/>
  <c r="AX33" i="2"/>
  <c r="AW33" i="2"/>
  <c r="AV33" i="2"/>
  <c r="AU33" i="2"/>
  <c r="AT33" i="2"/>
  <c r="AS33" i="2"/>
  <c r="AR33" i="2"/>
  <c r="AQ33" i="2"/>
  <c r="AP33" i="2"/>
  <c r="AO33" i="2"/>
  <c r="AN33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CH32" i="2"/>
  <c r="CG32" i="2"/>
  <c r="CF32" i="2"/>
  <c r="CE32" i="2"/>
  <c r="CD32" i="2"/>
  <c r="CC32" i="2"/>
  <c r="CB32" i="2"/>
  <c r="CA32" i="2"/>
  <c r="BZ32" i="2"/>
  <c r="BY32" i="2"/>
  <c r="BX32" i="2"/>
  <c r="BW32" i="2"/>
  <c r="BV32" i="2"/>
  <c r="BU32" i="2"/>
  <c r="BT32" i="2"/>
  <c r="BS32" i="2"/>
  <c r="BR32" i="2"/>
  <c r="BQ32" i="2"/>
  <c r="BP32" i="2"/>
  <c r="BO32" i="2"/>
  <c r="BN32" i="2"/>
  <c r="BM32" i="2"/>
  <c r="BL32" i="2"/>
  <c r="BK32" i="2"/>
  <c r="BJ32" i="2"/>
  <c r="BI32" i="2"/>
  <c r="BH32" i="2"/>
  <c r="BG32" i="2"/>
  <c r="BF32" i="2"/>
  <c r="BE32" i="2"/>
  <c r="BD32" i="2"/>
  <c r="BC32" i="2"/>
  <c r="BB32" i="2"/>
  <c r="BA32" i="2"/>
  <c r="AZ32" i="2"/>
  <c r="AY32" i="2"/>
  <c r="AX32" i="2"/>
  <c r="AW32" i="2"/>
  <c r="AV32" i="2"/>
  <c r="AU32" i="2"/>
  <c r="AT32" i="2"/>
  <c r="AS32" i="2"/>
  <c r="AR32" i="2"/>
  <c r="AQ32" i="2"/>
  <c r="AP32" i="2"/>
  <c r="AO32" i="2"/>
  <c r="AN32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CH31" i="2"/>
  <c r="CG31" i="2"/>
  <c r="CF31" i="2"/>
  <c r="CE31" i="2"/>
  <c r="CD31" i="2"/>
  <c r="CC31" i="2"/>
  <c r="CB31" i="2"/>
  <c r="CA31" i="2"/>
  <c r="BZ31" i="2"/>
  <c r="BY31" i="2"/>
  <c r="BX31" i="2"/>
  <c r="BW31" i="2"/>
  <c r="BV31" i="2"/>
  <c r="BU31" i="2"/>
  <c r="BT31" i="2"/>
  <c r="BS31" i="2"/>
  <c r="BR31" i="2"/>
  <c r="BQ31" i="2"/>
  <c r="BP31" i="2"/>
  <c r="BO31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CH30" i="2"/>
  <c r="CG30" i="2"/>
  <c r="CF30" i="2"/>
  <c r="CE30" i="2"/>
  <c r="CD30" i="2"/>
  <c r="CC30" i="2"/>
  <c r="CB30" i="2"/>
  <c r="CA30" i="2"/>
  <c r="BZ30" i="2"/>
  <c r="BY30" i="2"/>
  <c r="BX30" i="2"/>
  <c r="BW30" i="2"/>
  <c r="BV30" i="2"/>
  <c r="BU30" i="2"/>
  <c r="BT30" i="2"/>
  <c r="BS30" i="2"/>
  <c r="BR30" i="2"/>
  <c r="BQ30" i="2"/>
  <c r="BP30" i="2"/>
  <c r="BO30" i="2"/>
  <c r="BN30" i="2"/>
  <c r="BM30" i="2"/>
  <c r="BL30" i="2"/>
  <c r="BK30" i="2"/>
  <c r="BJ30" i="2"/>
  <c r="BI30" i="2"/>
  <c r="BH30" i="2"/>
  <c r="BG30" i="2"/>
  <c r="BF30" i="2"/>
  <c r="BE30" i="2"/>
  <c r="BD30" i="2"/>
  <c r="BC30" i="2"/>
  <c r="BB30" i="2"/>
  <c r="BA30" i="2"/>
  <c r="AZ30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CH29" i="2"/>
  <c r="CG29" i="2"/>
  <c r="CF29" i="2"/>
  <c r="CE29" i="2"/>
  <c r="CD29" i="2"/>
  <c r="CC29" i="2"/>
  <c r="CB29" i="2"/>
  <c r="CA29" i="2"/>
  <c r="BZ29" i="2"/>
  <c r="BY29" i="2"/>
  <c r="BX29" i="2"/>
  <c r="BW29" i="2"/>
  <c r="BV29" i="2"/>
  <c r="BU29" i="2"/>
  <c r="BT29" i="2"/>
  <c r="BS29" i="2"/>
  <c r="BR29" i="2"/>
  <c r="BQ29" i="2"/>
  <c r="BP29" i="2"/>
  <c r="BO29" i="2"/>
  <c r="BN29" i="2"/>
  <c r="BM29" i="2"/>
  <c r="BL29" i="2"/>
  <c r="BK29" i="2"/>
  <c r="BJ29" i="2"/>
  <c r="BI29" i="2"/>
  <c r="BH29" i="2"/>
  <c r="BG29" i="2"/>
  <c r="BF29" i="2"/>
  <c r="BE29" i="2"/>
  <c r="BD29" i="2"/>
  <c r="BC29" i="2"/>
  <c r="BB29" i="2"/>
  <c r="BA29" i="2"/>
  <c r="AZ29" i="2"/>
  <c r="AY29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CH28" i="2"/>
  <c r="CG28" i="2"/>
  <c r="CF28" i="2"/>
  <c r="CE28" i="2"/>
  <c r="CD28" i="2"/>
  <c r="CC28" i="2"/>
  <c r="CB28" i="2"/>
  <c r="CA28" i="2"/>
  <c r="BZ28" i="2"/>
  <c r="BY28" i="2"/>
  <c r="BX28" i="2"/>
  <c r="BW28" i="2"/>
  <c r="BV28" i="2"/>
  <c r="BU28" i="2"/>
  <c r="BT28" i="2"/>
  <c r="BS28" i="2"/>
  <c r="BR28" i="2"/>
  <c r="BQ28" i="2"/>
  <c r="BP28" i="2"/>
  <c r="BO28" i="2"/>
  <c r="BN28" i="2"/>
  <c r="BM28" i="2"/>
  <c r="BL28" i="2"/>
  <c r="BK28" i="2"/>
  <c r="BJ28" i="2"/>
  <c r="BI28" i="2"/>
  <c r="BH28" i="2"/>
  <c r="BG28" i="2"/>
  <c r="BF28" i="2"/>
  <c r="BE28" i="2"/>
  <c r="BD28" i="2"/>
  <c r="BC28" i="2"/>
  <c r="BB28" i="2"/>
  <c r="BA28" i="2"/>
  <c r="AZ28" i="2"/>
  <c r="AY28" i="2"/>
  <c r="AX28" i="2"/>
  <c r="AW28" i="2"/>
  <c r="AV28" i="2"/>
  <c r="AU28" i="2"/>
  <c r="AT28" i="2"/>
  <c r="AS28" i="2"/>
  <c r="AR28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CH27" i="2"/>
  <c r="CG27" i="2"/>
  <c r="CF27" i="2"/>
  <c r="CE27" i="2"/>
  <c r="CD27" i="2"/>
  <c r="CC27" i="2"/>
  <c r="CB27" i="2"/>
  <c r="CA27" i="2"/>
  <c r="BZ27" i="2"/>
  <c r="BY27" i="2"/>
  <c r="BX27" i="2"/>
  <c r="BW27" i="2"/>
  <c r="BV27" i="2"/>
  <c r="BU27" i="2"/>
  <c r="BT27" i="2"/>
  <c r="BS27" i="2"/>
  <c r="BR27" i="2"/>
  <c r="BQ27" i="2"/>
  <c r="BP27" i="2"/>
  <c r="BO27" i="2"/>
  <c r="BN27" i="2"/>
  <c r="BM27" i="2"/>
  <c r="BL27" i="2"/>
  <c r="BK27" i="2"/>
  <c r="BJ27" i="2"/>
  <c r="BI27" i="2"/>
  <c r="BH27" i="2"/>
  <c r="BG27" i="2"/>
  <c r="BF27" i="2"/>
  <c r="BE27" i="2"/>
  <c r="BD27" i="2"/>
  <c r="BC27" i="2"/>
  <c r="BB27" i="2"/>
  <c r="BA27" i="2"/>
  <c r="AZ27" i="2"/>
  <c r="AY27" i="2"/>
  <c r="AX27" i="2"/>
  <c r="AW27" i="2"/>
  <c r="AV27" i="2"/>
  <c r="AU27" i="2"/>
  <c r="AT27" i="2"/>
  <c r="AS27" i="2"/>
  <c r="AR27" i="2"/>
  <c r="AQ27" i="2"/>
  <c r="AP27" i="2"/>
  <c r="AO27" i="2"/>
  <c r="AN27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CH26" i="2"/>
  <c r="CG26" i="2"/>
  <c r="CF26" i="2"/>
  <c r="CE26" i="2"/>
  <c r="CD26" i="2"/>
  <c r="CC26" i="2"/>
  <c r="CB26" i="2"/>
  <c r="CA26" i="2"/>
  <c r="BZ26" i="2"/>
  <c r="BY26" i="2"/>
  <c r="BX26" i="2"/>
  <c r="BW26" i="2"/>
  <c r="BV26" i="2"/>
  <c r="BU26" i="2"/>
  <c r="BT26" i="2"/>
  <c r="BS26" i="2"/>
  <c r="BR26" i="2"/>
  <c r="BQ26" i="2"/>
  <c r="BP26" i="2"/>
  <c r="BO26" i="2"/>
  <c r="BN26" i="2"/>
  <c r="BM26" i="2"/>
  <c r="BL26" i="2"/>
  <c r="BK26" i="2"/>
  <c r="BJ26" i="2"/>
  <c r="BI26" i="2"/>
  <c r="BH26" i="2"/>
  <c r="BG26" i="2"/>
  <c r="BF26" i="2"/>
  <c r="BE26" i="2"/>
  <c r="BD26" i="2"/>
  <c r="BC26" i="2"/>
  <c r="BB26" i="2"/>
  <c r="BA26" i="2"/>
  <c r="AZ26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CH25" i="2"/>
  <c r="CG25" i="2"/>
  <c r="CF25" i="2"/>
  <c r="CE25" i="2"/>
  <c r="CD25" i="2"/>
  <c r="CC25" i="2"/>
  <c r="CB25" i="2"/>
  <c r="CA25" i="2"/>
  <c r="BZ25" i="2"/>
  <c r="BY25" i="2"/>
  <c r="BX25" i="2"/>
  <c r="BW25" i="2"/>
  <c r="BV25" i="2"/>
  <c r="BU25" i="2"/>
  <c r="BT25" i="2"/>
  <c r="BS25" i="2"/>
  <c r="BR25" i="2"/>
  <c r="BQ25" i="2"/>
  <c r="BP25" i="2"/>
  <c r="BO25" i="2"/>
  <c r="BN25" i="2"/>
  <c r="BM25" i="2"/>
  <c r="BL25" i="2"/>
  <c r="BK25" i="2"/>
  <c r="BJ25" i="2"/>
  <c r="BI25" i="2"/>
  <c r="BH25" i="2"/>
  <c r="BG25" i="2"/>
  <c r="BF25" i="2"/>
  <c r="BE25" i="2"/>
  <c r="BD25" i="2"/>
  <c r="BC25" i="2"/>
  <c r="BB25" i="2"/>
  <c r="BA25" i="2"/>
  <c r="AZ25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CH24" i="2"/>
  <c r="CG24" i="2"/>
  <c r="CF24" i="2"/>
  <c r="CE24" i="2"/>
  <c r="CD24" i="2"/>
  <c r="CC24" i="2"/>
  <c r="CB24" i="2"/>
  <c r="CA24" i="2"/>
  <c r="BZ24" i="2"/>
  <c r="BY24" i="2"/>
  <c r="BX24" i="2"/>
  <c r="BW24" i="2"/>
  <c r="BV24" i="2"/>
  <c r="BU24" i="2"/>
  <c r="BT24" i="2"/>
  <c r="BS24" i="2"/>
  <c r="BR24" i="2"/>
  <c r="BQ24" i="2"/>
  <c r="BP24" i="2"/>
  <c r="BO24" i="2"/>
  <c r="BN24" i="2"/>
  <c r="BM24" i="2"/>
  <c r="BL24" i="2"/>
  <c r="BK24" i="2"/>
  <c r="BJ24" i="2"/>
  <c r="BI24" i="2"/>
  <c r="BH24" i="2"/>
  <c r="BG24" i="2"/>
  <c r="BF24" i="2"/>
  <c r="BE24" i="2"/>
  <c r="BD24" i="2"/>
  <c r="BC24" i="2"/>
  <c r="BB24" i="2"/>
  <c r="BA24" i="2"/>
  <c r="AZ24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CH23" i="2"/>
  <c r="CG23" i="2"/>
  <c r="CF23" i="2"/>
  <c r="CE23" i="2"/>
  <c r="CD23" i="2"/>
  <c r="CC23" i="2"/>
  <c r="CB23" i="2"/>
  <c r="CA23" i="2"/>
  <c r="BZ23" i="2"/>
  <c r="BY23" i="2"/>
  <c r="BX23" i="2"/>
  <c r="BW23" i="2"/>
  <c r="BV23" i="2"/>
  <c r="BU23" i="2"/>
  <c r="BT23" i="2"/>
  <c r="BS23" i="2"/>
  <c r="BR23" i="2"/>
  <c r="BQ23" i="2"/>
  <c r="BP23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CH22" i="2"/>
  <c r="CG22" i="2"/>
  <c r="CF22" i="2"/>
  <c r="CE22" i="2"/>
  <c r="CD22" i="2"/>
  <c r="CC22" i="2"/>
  <c r="CB22" i="2"/>
  <c r="CA22" i="2"/>
  <c r="BZ22" i="2"/>
  <c r="BY22" i="2"/>
  <c r="BX22" i="2"/>
  <c r="BW22" i="2"/>
  <c r="BV22" i="2"/>
  <c r="BU22" i="2"/>
  <c r="BT22" i="2"/>
  <c r="BS22" i="2"/>
  <c r="BR22" i="2"/>
  <c r="BQ22" i="2"/>
  <c r="BP22" i="2"/>
  <c r="BO22" i="2"/>
  <c r="BN22" i="2"/>
  <c r="BM22" i="2"/>
  <c r="BL22" i="2"/>
  <c r="BK22" i="2"/>
  <c r="BJ22" i="2"/>
  <c r="BI22" i="2"/>
  <c r="BH22" i="2"/>
  <c r="BG22" i="2"/>
  <c r="BF22" i="2"/>
  <c r="BE22" i="2"/>
  <c r="BD22" i="2"/>
  <c r="BC22" i="2"/>
  <c r="BB22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CH21" i="2"/>
  <c r="CG21" i="2"/>
  <c r="CF21" i="2"/>
  <c r="CE21" i="2"/>
  <c r="CD21" i="2"/>
  <c r="CC21" i="2"/>
  <c r="CB21" i="2"/>
  <c r="CA21" i="2"/>
  <c r="BZ21" i="2"/>
  <c r="BY21" i="2"/>
  <c r="BX21" i="2"/>
  <c r="BW21" i="2"/>
  <c r="BV21" i="2"/>
  <c r="BU21" i="2"/>
  <c r="BT21" i="2"/>
  <c r="BS21" i="2"/>
  <c r="BR21" i="2"/>
  <c r="BQ21" i="2"/>
  <c r="BP21" i="2"/>
  <c r="BO21" i="2"/>
  <c r="BN21" i="2"/>
  <c r="BM21" i="2"/>
  <c r="BL21" i="2"/>
  <c r="BK21" i="2"/>
  <c r="BJ21" i="2"/>
  <c r="BI21" i="2"/>
  <c r="BH21" i="2"/>
  <c r="BG21" i="2"/>
  <c r="BF21" i="2"/>
  <c r="BE21" i="2"/>
  <c r="BD21" i="2"/>
  <c r="BC21" i="2"/>
  <c r="BB21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CH20" i="2"/>
  <c r="CG20" i="2"/>
  <c r="CF20" i="2"/>
  <c r="CE20" i="2"/>
  <c r="CD20" i="2"/>
  <c r="CC20" i="2"/>
  <c r="CB20" i="2"/>
  <c r="CA20" i="2"/>
  <c r="BZ20" i="2"/>
  <c r="BY20" i="2"/>
  <c r="BX20" i="2"/>
  <c r="BW20" i="2"/>
  <c r="BV20" i="2"/>
  <c r="BU20" i="2"/>
  <c r="BT20" i="2"/>
  <c r="BS20" i="2"/>
  <c r="BR20" i="2"/>
  <c r="BQ20" i="2"/>
  <c r="BP20" i="2"/>
  <c r="BO20" i="2"/>
  <c r="BN20" i="2"/>
  <c r="BM20" i="2"/>
  <c r="BL20" i="2"/>
  <c r="BK20" i="2"/>
  <c r="BJ20" i="2"/>
  <c r="BI20" i="2"/>
  <c r="BH20" i="2"/>
  <c r="BG20" i="2"/>
  <c r="BF20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CH19" i="2"/>
  <c r="CG19" i="2"/>
  <c r="CF19" i="2"/>
  <c r="CE19" i="2"/>
  <c r="CD19" i="2"/>
  <c r="CC19" i="2"/>
  <c r="CB19" i="2"/>
  <c r="CA19" i="2"/>
  <c r="BZ19" i="2"/>
  <c r="BY19" i="2"/>
  <c r="BX19" i="2"/>
  <c r="BW19" i="2"/>
  <c r="BV19" i="2"/>
  <c r="BU19" i="2"/>
  <c r="BT19" i="2"/>
  <c r="BS19" i="2"/>
  <c r="BR19" i="2"/>
  <c r="BQ19" i="2"/>
  <c r="BP19" i="2"/>
  <c r="BO19" i="2"/>
  <c r="BN19" i="2"/>
  <c r="BM19" i="2"/>
  <c r="BL19" i="2"/>
  <c r="BK19" i="2"/>
  <c r="BJ19" i="2"/>
  <c r="BI19" i="2"/>
  <c r="BH19" i="2"/>
  <c r="BG19" i="2"/>
  <c r="BF19" i="2"/>
  <c r="BE19" i="2"/>
  <c r="BD19" i="2"/>
  <c r="BC19" i="2"/>
  <c r="BB19" i="2"/>
  <c r="BA19" i="2"/>
  <c r="AZ19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CH18" i="2"/>
  <c r="CG18" i="2"/>
  <c r="CF18" i="2"/>
  <c r="CE18" i="2"/>
  <c r="CD18" i="2"/>
  <c r="CC18" i="2"/>
  <c r="CB18" i="2"/>
  <c r="CA18" i="2"/>
  <c r="BZ18" i="2"/>
  <c r="BY18" i="2"/>
  <c r="BX18" i="2"/>
  <c r="BW18" i="2"/>
  <c r="BV18" i="2"/>
  <c r="BU18" i="2"/>
  <c r="BT18" i="2"/>
  <c r="BS18" i="2"/>
  <c r="BR18" i="2"/>
  <c r="BQ18" i="2"/>
  <c r="BP18" i="2"/>
  <c r="BO18" i="2"/>
  <c r="BN18" i="2"/>
  <c r="BM18" i="2"/>
  <c r="BL18" i="2"/>
  <c r="BK18" i="2"/>
  <c r="BJ18" i="2"/>
  <c r="BI18" i="2"/>
  <c r="BH18" i="2"/>
  <c r="BG18" i="2"/>
  <c r="BF18" i="2"/>
  <c r="BE18" i="2"/>
  <c r="BD18" i="2"/>
  <c r="BC18" i="2"/>
  <c r="BB18" i="2"/>
  <c r="BA18" i="2"/>
  <c r="AZ18" i="2"/>
  <c r="AY18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CH17" i="2"/>
  <c r="CG17" i="2"/>
  <c r="CF17" i="2"/>
  <c r="CE17" i="2"/>
  <c r="CD17" i="2"/>
  <c r="CC17" i="2"/>
  <c r="CB17" i="2"/>
  <c r="CA17" i="2"/>
  <c r="BZ17" i="2"/>
  <c r="BY17" i="2"/>
  <c r="BX17" i="2"/>
  <c r="BW17" i="2"/>
  <c r="BV17" i="2"/>
  <c r="BU17" i="2"/>
  <c r="BT17" i="2"/>
  <c r="BS17" i="2"/>
  <c r="BR17" i="2"/>
  <c r="BQ17" i="2"/>
  <c r="BP17" i="2"/>
  <c r="BO17" i="2"/>
  <c r="BN17" i="2"/>
  <c r="BM17" i="2"/>
  <c r="BL17" i="2"/>
  <c r="BK17" i="2"/>
  <c r="BJ17" i="2"/>
  <c r="BI17" i="2"/>
  <c r="BH17" i="2"/>
  <c r="BG17" i="2"/>
  <c r="BF17" i="2"/>
  <c r="BE17" i="2"/>
  <c r="BD17" i="2"/>
  <c r="BC17" i="2"/>
  <c r="BB17" i="2"/>
  <c r="BA17" i="2"/>
  <c r="AZ17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CH16" i="2"/>
  <c r="CG16" i="2"/>
  <c r="CF16" i="2"/>
  <c r="CE16" i="2"/>
  <c r="CD16" i="2"/>
  <c r="CC16" i="2"/>
  <c r="CB16" i="2"/>
  <c r="CA16" i="2"/>
  <c r="BZ16" i="2"/>
  <c r="BY16" i="2"/>
  <c r="BX16" i="2"/>
  <c r="BW16" i="2"/>
  <c r="BV16" i="2"/>
  <c r="BU16" i="2"/>
  <c r="BT16" i="2"/>
  <c r="BS16" i="2"/>
  <c r="BR16" i="2"/>
  <c r="BQ16" i="2"/>
  <c r="BP16" i="2"/>
  <c r="BO16" i="2"/>
  <c r="BN16" i="2"/>
  <c r="BM16" i="2"/>
  <c r="BL16" i="2"/>
  <c r="BK16" i="2"/>
  <c r="BJ16" i="2"/>
  <c r="BI16" i="2"/>
  <c r="BH16" i="2"/>
  <c r="BG16" i="2"/>
  <c r="BF16" i="2"/>
  <c r="BE16" i="2"/>
  <c r="BD16" i="2"/>
  <c r="BC16" i="2"/>
  <c r="BB16" i="2"/>
  <c r="BA16" i="2"/>
  <c r="AZ16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CH15" i="2"/>
  <c r="CG15" i="2"/>
  <c r="CF15" i="2"/>
  <c r="CE15" i="2"/>
  <c r="CD15" i="2"/>
  <c r="CC15" i="2"/>
  <c r="CB15" i="2"/>
  <c r="CA15" i="2"/>
  <c r="BZ15" i="2"/>
  <c r="BY15" i="2"/>
  <c r="BX15" i="2"/>
  <c r="BW15" i="2"/>
  <c r="BV15" i="2"/>
  <c r="BU15" i="2"/>
  <c r="BT15" i="2"/>
  <c r="BS15" i="2"/>
  <c r="BR15" i="2"/>
  <c r="BQ15" i="2"/>
  <c r="BP15" i="2"/>
  <c r="BO15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CH14" i="2"/>
  <c r="CG14" i="2"/>
  <c r="CF14" i="2"/>
  <c r="CE14" i="2"/>
  <c r="CD14" i="2"/>
  <c r="CC14" i="2"/>
  <c r="CB14" i="2"/>
  <c r="CA14" i="2"/>
  <c r="BZ14" i="2"/>
  <c r="BY14" i="2"/>
  <c r="BX14" i="2"/>
  <c r="BW14" i="2"/>
  <c r="BV14" i="2"/>
  <c r="BU14" i="2"/>
  <c r="BT14" i="2"/>
  <c r="BS14" i="2"/>
  <c r="BR14" i="2"/>
  <c r="BQ14" i="2"/>
  <c r="BP14" i="2"/>
  <c r="BO14" i="2"/>
  <c r="BN14" i="2"/>
  <c r="BM14" i="2"/>
  <c r="BL14" i="2"/>
  <c r="BK14" i="2"/>
  <c r="BJ14" i="2"/>
  <c r="BI14" i="2"/>
  <c r="BH14" i="2"/>
  <c r="BG14" i="2"/>
  <c r="BF14" i="2"/>
  <c r="BE14" i="2"/>
  <c r="BD14" i="2"/>
  <c r="BC14" i="2"/>
  <c r="BB14" i="2"/>
  <c r="BA14" i="2"/>
  <c r="AZ14" i="2"/>
  <c r="AY14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CH13" i="2"/>
  <c r="CG13" i="2"/>
  <c r="CF13" i="2"/>
  <c r="CE13" i="2"/>
  <c r="CD13" i="2"/>
  <c r="CC13" i="2"/>
  <c r="CB13" i="2"/>
  <c r="CA13" i="2"/>
  <c r="BZ13" i="2"/>
  <c r="BY13" i="2"/>
  <c r="BX13" i="2"/>
  <c r="BW13" i="2"/>
  <c r="BV13" i="2"/>
  <c r="BU13" i="2"/>
  <c r="BT13" i="2"/>
  <c r="BS13" i="2"/>
  <c r="BR13" i="2"/>
  <c r="BQ13" i="2"/>
  <c r="BP13" i="2"/>
  <c r="BO13" i="2"/>
  <c r="BN13" i="2"/>
  <c r="BM13" i="2"/>
  <c r="BL13" i="2"/>
  <c r="BK13" i="2"/>
  <c r="BJ13" i="2"/>
  <c r="BI13" i="2"/>
  <c r="BH13" i="2"/>
  <c r="BG13" i="2"/>
  <c r="BF13" i="2"/>
  <c r="BE13" i="2"/>
  <c r="BD13" i="2"/>
  <c r="BC13" i="2"/>
  <c r="BB13" i="2"/>
  <c r="BA13" i="2"/>
  <c r="AZ13" i="2"/>
  <c r="AY13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CH12" i="2"/>
  <c r="CG12" i="2"/>
  <c r="CF12" i="2"/>
  <c r="CE12" i="2"/>
  <c r="CD12" i="2"/>
  <c r="CC12" i="2"/>
  <c r="CB12" i="2"/>
  <c r="CA12" i="2"/>
  <c r="BZ12" i="2"/>
  <c r="BY12" i="2"/>
  <c r="BX12" i="2"/>
  <c r="BW12" i="2"/>
  <c r="BV12" i="2"/>
  <c r="BU12" i="2"/>
  <c r="BT12" i="2"/>
  <c r="BS12" i="2"/>
  <c r="BR12" i="2"/>
  <c r="BQ12" i="2"/>
  <c r="BP12" i="2"/>
  <c r="BO12" i="2"/>
  <c r="BN12" i="2"/>
  <c r="BM12" i="2"/>
  <c r="BL12" i="2"/>
  <c r="BK12" i="2"/>
  <c r="BJ12" i="2"/>
  <c r="BI12" i="2"/>
  <c r="BH12" i="2"/>
  <c r="BG12" i="2"/>
  <c r="BF12" i="2"/>
  <c r="BE12" i="2"/>
  <c r="BD12" i="2"/>
  <c r="BC12" i="2"/>
  <c r="BB12" i="2"/>
  <c r="BA12" i="2"/>
  <c r="AZ12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CH11" i="2"/>
  <c r="CG11" i="2"/>
  <c r="CF11" i="2"/>
  <c r="CE11" i="2"/>
  <c r="CD11" i="2"/>
  <c r="CC11" i="2"/>
  <c r="CB11" i="2"/>
  <c r="CA11" i="2"/>
  <c r="BZ11" i="2"/>
  <c r="BY11" i="2"/>
  <c r="BX11" i="2"/>
  <c r="BW11" i="2"/>
  <c r="BV11" i="2"/>
  <c r="BU11" i="2"/>
  <c r="BT11" i="2"/>
  <c r="BS11" i="2"/>
  <c r="BR11" i="2"/>
  <c r="BQ11" i="2"/>
  <c r="BP11" i="2"/>
  <c r="BO11" i="2"/>
  <c r="BN11" i="2"/>
  <c r="BM11" i="2"/>
  <c r="BL11" i="2"/>
  <c r="BK11" i="2"/>
  <c r="BJ11" i="2"/>
  <c r="BI11" i="2"/>
  <c r="BH11" i="2"/>
  <c r="BG11" i="2"/>
  <c r="BF11" i="2"/>
  <c r="BE11" i="2"/>
  <c r="BD11" i="2"/>
  <c r="BC11" i="2"/>
  <c r="BB11" i="2"/>
  <c r="BA11" i="2"/>
  <c r="AZ11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CH10" i="2"/>
  <c r="CG10" i="2"/>
  <c r="CF10" i="2"/>
  <c r="CE10" i="2"/>
  <c r="CD10" i="2"/>
  <c r="CC10" i="2"/>
  <c r="CB10" i="2"/>
  <c r="CA10" i="2"/>
  <c r="BZ10" i="2"/>
  <c r="BY10" i="2"/>
  <c r="BX10" i="2"/>
  <c r="BW10" i="2"/>
  <c r="BV10" i="2"/>
  <c r="BU10" i="2"/>
  <c r="BT10" i="2"/>
  <c r="BS10" i="2"/>
  <c r="BR10" i="2"/>
  <c r="BQ10" i="2"/>
  <c r="BP10" i="2"/>
  <c r="BO10" i="2"/>
  <c r="BN10" i="2"/>
  <c r="BM10" i="2"/>
  <c r="BL10" i="2"/>
  <c r="BK10" i="2"/>
  <c r="BJ10" i="2"/>
  <c r="BI10" i="2"/>
  <c r="BH10" i="2"/>
  <c r="BG10" i="2"/>
  <c r="BF10" i="2"/>
  <c r="BE10" i="2"/>
  <c r="BD10" i="2"/>
  <c r="BC10" i="2"/>
  <c r="BB10" i="2"/>
  <c r="BA10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CH9" i="2"/>
  <c r="CG9" i="2"/>
  <c r="CF9" i="2"/>
  <c r="CE9" i="2"/>
  <c r="CD9" i="2"/>
  <c r="CC9" i="2"/>
  <c r="CB9" i="2"/>
  <c r="CA9" i="2"/>
  <c r="BZ9" i="2"/>
  <c r="BY9" i="2"/>
  <c r="BX9" i="2"/>
  <c r="BW9" i="2"/>
  <c r="BV9" i="2"/>
  <c r="BU9" i="2"/>
  <c r="BT9" i="2"/>
  <c r="BS9" i="2"/>
  <c r="BR9" i="2"/>
  <c r="BQ9" i="2"/>
  <c r="BP9" i="2"/>
  <c r="BO9" i="2"/>
  <c r="BN9" i="2"/>
  <c r="BM9" i="2"/>
  <c r="BL9" i="2"/>
  <c r="BK9" i="2"/>
  <c r="BJ9" i="2"/>
  <c r="BI9" i="2"/>
  <c r="BH9" i="2"/>
  <c r="BG9" i="2"/>
  <c r="BF9" i="2"/>
  <c r="BE9" i="2"/>
  <c r="BD9" i="2"/>
  <c r="BC9" i="2"/>
  <c r="BB9" i="2"/>
  <c r="BA9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CH8" i="2"/>
  <c r="CG8" i="2"/>
  <c r="CF8" i="2"/>
  <c r="CE8" i="2"/>
  <c r="CD8" i="2"/>
  <c r="CC8" i="2"/>
  <c r="CB8" i="2"/>
  <c r="CA8" i="2"/>
  <c r="BZ8" i="2"/>
  <c r="BY8" i="2"/>
  <c r="BX8" i="2"/>
  <c r="BW8" i="2"/>
  <c r="BV8" i="2"/>
  <c r="BU8" i="2"/>
  <c r="BT8" i="2"/>
  <c r="BS8" i="2"/>
  <c r="BR8" i="2"/>
  <c r="BQ8" i="2"/>
  <c r="BP8" i="2"/>
  <c r="BO8" i="2"/>
  <c r="BN8" i="2"/>
  <c r="BM8" i="2"/>
  <c r="BL8" i="2"/>
  <c r="BK8" i="2"/>
  <c r="BJ8" i="2"/>
  <c r="BI8" i="2"/>
  <c r="BH8" i="2"/>
  <c r="BG8" i="2"/>
  <c r="BF8" i="2"/>
  <c r="BE8" i="2"/>
  <c r="BD8" i="2"/>
  <c r="BC8" i="2"/>
  <c r="BB8" i="2"/>
  <c r="BA8" i="2"/>
  <c r="AZ8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CH7" i="2"/>
  <c r="CG7" i="2"/>
  <c r="CF7" i="2"/>
  <c r="CE7" i="2"/>
  <c r="CD7" i="2"/>
  <c r="CC7" i="2"/>
  <c r="CB7" i="2"/>
  <c r="CA7" i="2"/>
  <c r="BZ7" i="2"/>
  <c r="BY7" i="2"/>
  <c r="BX7" i="2"/>
  <c r="BW7" i="2"/>
  <c r="BV7" i="2"/>
  <c r="BU7" i="2"/>
  <c r="BT7" i="2"/>
  <c r="BS7" i="2"/>
  <c r="BR7" i="2"/>
  <c r="BQ7" i="2"/>
  <c r="BP7" i="2"/>
  <c r="BO7" i="2"/>
  <c r="BN7" i="2"/>
  <c r="BM7" i="2"/>
  <c r="BL7" i="2"/>
  <c r="BK7" i="2"/>
  <c r="BJ7" i="2"/>
  <c r="BI7" i="2"/>
  <c r="BH7" i="2"/>
  <c r="BG7" i="2"/>
  <c r="BF7" i="2"/>
  <c r="BE7" i="2"/>
  <c r="BD7" i="2"/>
  <c r="BC7" i="2"/>
  <c r="BB7" i="2"/>
  <c r="BA7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CH6" i="2"/>
  <c r="CG6" i="2"/>
  <c r="CF6" i="2"/>
  <c r="CE6" i="2"/>
  <c r="CD6" i="2"/>
  <c r="CC6" i="2"/>
  <c r="CB6" i="2"/>
  <c r="CA6" i="2"/>
  <c r="BZ6" i="2"/>
  <c r="BY6" i="2"/>
  <c r="BX6" i="2"/>
  <c r="BW6" i="2"/>
  <c r="BV6" i="2"/>
  <c r="BU6" i="2"/>
  <c r="BT6" i="2"/>
  <c r="BS6" i="2"/>
  <c r="BR6" i="2"/>
  <c r="BQ6" i="2"/>
  <c r="BP6" i="2"/>
  <c r="BO6" i="2"/>
  <c r="BN6" i="2"/>
  <c r="BM6" i="2"/>
  <c r="BL6" i="2"/>
  <c r="BK6" i="2"/>
  <c r="BJ6" i="2"/>
  <c r="BI6" i="2"/>
  <c r="BH6" i="2"/>
  <c r="BG6" i="2"/>
  <c r="BF6" i="2"/>
  <c r="BE6" i="2"/>
  <c r="BD6" i="2"/>
  <c r="BC6" i="2"/>
  <c r="BB6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CH5" i="2"/>
  <c r="CG5" i="2"/>
  <c r="CF5" i="2"/>
  <c r="CE5" i="2"/>
  <c r="CD5" i="2"/>
  <c r="CC5" i="2"/>
  <c r="CB5" i="2"/>
  <c r="CA5" i="2"/>
  <c r="BZ5" i="2"/>
  <c r="BY5" i="2"/>
  <c r="BX5" i="2"/>
  <c r="BW5" i="2"/>
  <c r="BV5" i="2"/>
  <c r="BU5" i="2"/>
  <c r="BT5" i="2"/>
  <c r="BS5" i="2"/>
  <c r="BR5" i="2"/>
  <c r="BQ5" i="2"/>
  <c r="BP5" i="2"/>
  <c r="BO5" i="2"/>
  <c r="BN5" i="2"/>
  <c r="BM5" i="2"/>
  <c r="BL5" i="2"/>
  <c r="BK5" i="2"/>
  <c r="BJ5" i="2"/>
  <c r="BI5" i="2"/>
  <c r="BH5" i="2"/>
  <c r="BG5" i="2"/>
  <c r="BF5" i="2"/>
  <c r="BE5" i="2"/>
  <c r="BD5" i="2"/>
  <c r="BC5" i="2"/>
  <c r="BB5" i="2"/>
  <c r="BA5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CH4" i="2"/>
  <c r="CG4" i="2"/>
  <c r="CF4" i="2"/>
  <c r="CE4" i="2"/>
  <c r="CD4" i="2"/>
  <c r="CC4" i="2"/>
  <c r="CB4" i="2"/>
  <c r="CA4" i="2"/>
  <c r="BZ4" i="2"/>
  <c r="BY4" i="2"/>
  <c r="BX4" i="2"/>
  <c r="BW4" i="2"/>
  <c r="BV4" i="2"/>
  <c r="BU4" i="2"/>
  <c r="BT4" i="2"/>
  <c r="BS4" i="2"/>
  <c r="BR4" i="2"/>
  <c r="BQ4" i="2"/>
  <c r="BP4" i="2"/>
  <c r="BO4" i="2"/>
  <c r="BN4" i="2"/>
  <c r="BM4" i="2"/>
  <c r="BL4" i="2"/>
  <c r="BK4" i="2"/>
  <c r="BJ4" i="2"/>
  <c r="BI4" i="2"/>
  <c r="BH4" i="2"/>
  <c r="BG4" i="2"/>
  <c r="BF4" i="2"/>
  <c r="BE4" i="2"/>
  <c r="BD4" i="2"/>
  <c r="BC4" i="2"/>
  <c r="BB4" i="2"/>
  <c r="BA4" i="2"/>
  <c r="AZ4" i="2"/>
  <c r="AY4" i="2"/>
  <c r="AX4" i="2"/>
  <c r="AW4" i="2"/>
  <c r="AV4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CH3" i="2"/>
  <c r="CG3" i="2"/>
  <c r="CF3" i="2"/>
  <c r="CE3" i="2"/>
  <c r="CD3" i="2"/>
  <c r="CC3" i="2"/>
  <c r="CB3" i="2"/>
  <c r="CA3" i="2"/>
  <c r="BZ3" i="2"/>
  <c r="BY3" i="2"/>
  <c r="BX3" i="2"/>
  <c r="BW3" i="2"/>
  <c r="BV3" i="2"/>
  <c r="BU3" i="2"/>
  <c r="BT3" i="2"/>
  <c r="BS3" i="2"/>
  <c r="BR3" i="2"/>
  <c r="BQ3" i="2"/>
  <c r="BP3" i="2"/>
  <c r="BO3" i="2"/>
  <c r="BN3" i="2"/>
  <c r="BM3" i="2"/>
  <c r="BL3" i="2"/>
  <c r="BK3" i="2"/>
  <c r="BJ3" i="2"/>
  <c r="BI3" i="2"/>
  <c r="BH3" i="2"/>
  <c r="BG3" i="2"/>
  <c r="BF3" i="2"/>
  <c r="BE3" i="2"/>
  <c r="BD3" i="2"/>
  <c r="BC3" i="2"/>
  <c r="BB3" i="2"/>
  <c r="BA3" i="2"/>
  <c r="AZ3" i="2"/>
  <c r="AY3" i="2"/>
  <c r="AX3" i="2"/>
  <c r="AW3" i="2"/>
  <c r="AV3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CH2" i="2"/>
  <c r="CG2" i="2"/>
  <c r="CF2" i="2"/>
  <c r="CE2" i="2"/>
  <c r="CD2" i="2"/>
  <c r="CC2" i="2"/>
  <c r="CB2" i="2"/>
  <c r="CA2" i="2"/>
  <c r="BZ2" i="2"/>
  <c r="BY2" i="2"/>
  <c r="BX2" i="2"/>
  <c r="BW2" i="2"/>
  <c r="BV2" i="2"/>
  <c r="BU2" i="2"/>
  <c r="BT2" i="2"/>
  <c r="BS2" i="2"/>
  <c r="BR2" i="2"/>
  <c r="BQ2" i="2"/>
  <c r="BP2" i="2"/>
  <c r="BO2" i="2"/>
  <c r="BN2" i="2"/>
  <c r="BM2" i="2"/>
  <c r="BL2" i="2"/>
  <c r="BK2" i="2"/>
  <c r="BJ2" i="2"/>
  <c r="BI2" i="2"/>
  <c r="BH2" i="2"/>
  <c r="BG2" i="2"/>
  <c r="BF2" i="2"/>
  <c r="BE2" i="2"/>
  <c r="BD2" i="2"/>
  <c r="BC2" i="2"/>
  <c r="BB2" i="2"/>
  <c r="BA2" i="2"/>
  <c r="AZ2" i="2"/>
  <c r="AY2" i="2"/>
  <c r="AX2" i="2"/>
  <c r="AW2" i="2"/>
  <c r="AV2" i="2"/>
  <c r="AU2" i="2"/>
  <c r="AT2" i="2"/>
  <c r="AS2" i="2"/>
  <c r="AR2" i="2"/>
  <c r="AQ2" i="2"/>
  <c r="AP2" i="2"/>
  <c r="AO2" i="2"/>
  <c r="AN2" i="2"/>
  <c r="AM2" i="2"/>
  <c r="AL2" i="2"/>
  <c r="AK2" i="2"/>
  <c r="AJ2" i="2"/>
  <c r="AI2" i="2"/>
  <c r="AH2" i="2"/>
  <c r="AG2" i="2"/>
  <c r="AF2" i="2"/>
  <c r="AE2" i="2"/>
  <c r="AD2" i="2"/>
  <c r="AC2" i="2"/>
  <c r="AB2" i="2"/>
  <c r="AA2" i="2"/>
  <c r="Z2" i="2"/>
  <c r="Y2" i="2"/>
  <c r="X201" i="2"/>
  <c r="X200" i="2"/>
  <c r="X199" i="2"/>
  <c r="X198" i="2"/>
  <c r="X197" i="2"/>
  <c r="X196" i="2"/>
  <c r="X195" i="2"/>
  <c r="X194" i="2"/>
  <c r="X193" i="2"/>
  <c r="X192" i="2"/>
  <c r="X191" i="2"/>
  <c r="X190" i="2"/>
  <c r="X189" i="2"/>
  <c r="X188" i="2"/>
  <c r="X187" i="2"/>
  <c r="X186" i="2"/>
  <c r="X185" i="2"/>
  <c r="X184" i="2"/>
  <c r="X183" i="2"/>
  <c r="X182" i="2"/>
  <c r="X181" i="2"/>
  <c r="X180" i="2"/>
  <c r="X179" i="2"/>
  <c r="X178" i="2"/>
  <c r="X177" i="2"/>
  <c r="X176" i="2"/>
  <c r="X175" i="2"/>
  <c r="X174" i="2"/>
  <c r="X173" i="2"/>
  <c r="X172" i="2"/>
  <c r="X171" i="2"/>
  <c r="X170" i="2"/>
  <c r="X169" i="2"/>
  <c r="X168" i="2"/>
  <c r="X167" i="2"/>
  <c r="X166" i="2"/>
  <c r="X165" i="2"/>
  <c r="X164" i="2"/>
  <c r="X163" i="2"/>
  <c r="X162" i="2"/>
  <c r="X161" i="2"/>
  <c r="X160" i="2"/>
  <c r="X159" i="2"/>
  <c r="X158" i="2"/>
  <c r="X157" i="2"/>
  <c r="X156" i="2"/>
  <c r="X155" i="2"/>
  <c r="X154" i="2"/>
  <c r="X153" i="2"/>
  <c r="X152" i="2"/>
  <c r="X151" i="2"/>
  <c r="X150" i="2"/>
  <c r="X149" i="2"/>
  <c r="X148" i="2"/>
  <c r="X147" i="2"/>
  <c r="X146" i="2"/>
  <c r="X145" i="2"/>
  <c r="X144" i="2"/>
  <c r="X143" i="2"/>
  <c r="X142" i="2"/>
  <c r="X141" i="2"/>
  <c r="X140" i="2"/>
  <c r="X139" i="2"/>
  <c r="X138" i="2"/>
  <c r="X137" i="2"/>
  <c r="X136" i="2"/>
  <c r="X135" i="2"/>
  <c r="X134" i="2"/>
  <c r="X133" i="2"/>
  <c r="X132" i="2"/>
  <c r="X131" i="2"/>
  <c r="X130" i="2"/>
  <c r="X129" i="2"/>
  <c r="X128" i="2"/>
  <c r="X127" i="2"/>
  <c r="X126" i="2"/>
  <c r="X125" i="2"/>
  <c r="X124" i="2"/>
  <c r="X123" i="2"/>
  <c r="X122" i="2"/>
  <c r="X121" i="2"/>
  <c r="X120" i="2"/>
  <c r="X119" i="2"/>
  <c r="X118" i="2"/>
  <c r="X117" i="2"/>
  <c r="X116" i="2"/>
  <c r="X115" i="2"/>
  <c r="X114" i="2"/>
  <c r="X113" i="2"/>
  <c r="X112" i="2"/>
  <c r="X111" i="2"/>
  <c r="X110" i="2"/>
  <c r="X109" i="2"/>
  <c r="X108" i="2"/>
  <c r="X107" i="2"/>
  <c r="X106" i="2"/>
  <c r="X105" i="2"/>
  <c r="X104" i="2"/>
  <c r="X103" i="2"/>
  <c r="X102" i="2"/>
  <c r="X101" i="2"/>
  <c r="X100" i="2"/>
  <c r="X99" i="2"/>
  <c r="X98" i="2"/>
  <c r="X97" i="2"/>
  <c r="X96" i="2"/>
  <c r="X95" i="2"/>
  <c r="X94" i="2"/>
  <c r="X93" i="2"/>
  <c r="X92" i="2"/>
  <c r="X91" i="2"/>
  <c r="X90" i="2"/>
  <c r="X89" i="2"/>
  <c r="X88" i="2"/>
  <c r="X87" i="2"/>
  <c r="X86" i="2"/>
  <c r="X85" i="2"/>
  <c r="X84" i="2"/>
  <c r="X83" i="2"/>
  <c r="X82" i="2"/>
  <c r="X81" i="2"/>
  <c r="X80" i="2"/>
  <c r="X79" i="2"/>
  <c r="X78" i="2"/>
  <c r="X77" i="2"/>
  <c r="X76" i="2"/>
  <c r="X75" i="2"/>
  <c r="X74" i="2"/>
  <c r="X73" i="2"/>
  <c r="X72" i="2"/>
  <c r="X71" i="2"/>
  <c r="X70" i="2"/>
  <c r="X69" i="2"/>
  <c r="X68" i="2"/>
  <c r="X67" i="2"/>
  <c r="X66" i="2"/>
  <c r="X65" i="2"/>
  <c r="X64" i="2"/>
  <c r="X63" i="2"/>
  <c r="X62" i="2"/>
  <c r="X61" i="2"/>
  <c r="X60" i="2"/>
  <c r="X59" i="2"/>
  <c r="X58" i="2"/>
  <c r="X57" i="2"/>
  <c r="X56" i="2"/>
  <c r="X55" i="2"/>
  <c r="X54" i="2"/>
  <c r="X53" i="2"/>
  <c r="X52" i="2"/>
  <c r="X51" i="2"/>
  <c r="X50" i="2"/>
  <c r="X49" i="2"/>
  <c r="X48" i="2"/>
  <c r="X47" i="2"/>
  <c r="X46" i="2"/>
  <c r="X45" i="2"/>
  <c r="X44" i="2"/>
  <c r="X43" i="2"/>
  <c r="X42" i="2"/>
  <c r="X41" i="2"/>
  <c r="X40" i="2"/>
  <c r="X39" i="2"/>
  <c r="X38" i="2"/>
  <c r="X37" i="2"/>
  <c r="X36" i="2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X4" i="2"/>
  <c r="X3" i="2"/>
  <c r="X2" i="2"/>
  <c r="I50" i="7"/>
  <c r="I51" i="7"/>
  <c r="I52" i="7"/>
  <c r="I53" i="7"/>
  <c r="I54" i="7"/>
  <c r="I55" i="7"/>
  <c r="I56" i="7"/>
  <c r="I57" i="7"/>
  <c r="I58" i="7"/>
  <c r="I59" i="7"/>
  <c r="I60" i="7"/>
  <c r="I49" i="7"/>
  <c r="H50" i="7"/>
  <c r="H51" i="7"/>
  <c r="H52" i="7"/>
  <c r="H53" i="7"/>
  <c r="H54" i="7"/>
  <c r="H55" i="7"/>
  <c r="H56" i="7"/>
  <c r="H57" i="7"/>
  <c r="H58" i="7"/>
  <c r="H59" i="7"/>
  <c r="H60" i="7"/>
  <c r="H49" i="7"/>
  <c r="G50" i="7"/>
  <c r="G51" i="7"/>
  <c r="G52" i="7"/>
  <c r="G53" i="7"/>
  <c r="G54" i="7"/>
  <c r="G55" i="7"/>
  <c r="G56" i="7"/>
  <c r="G57" i="7"/>
  <c r="G58" i="7"/>
  <c r="G59" i="7"/>
  <c r="G60" i="7"/>
  <c r="G49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61" i="7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Q164" i="7"/>
  <c r="Q165" i="7"/>
  <c r="Q166" i="7"/>
  <c r="Q167" i="7"/>
  <c r="Q168" i="7"/>
  <c r="Q169" i="7"/>
  <c r="Q170" i="7"/>
  <c r="Q171" i="7"/>
  <c r="Q172" i="7"/>
  <c r="Q173" i="7"/>
  <c r="Q174" i="7"/>
  <c r="Q175" i="7"/>
  <c r="Q176" i="7"/>
  <c r="Q177" i="7"/>
  <c r="Q178" i="7"/>
  <c r="Q179" i="7"/>
  <c r="Q180" i="7"/>
  <c r="Q181" i="7"/>
  <c r="Q182" i="7"/>
  <c r="Q183" i="7"/>
  <c r="Q184" i="7"/>
  <c r="Q185" i="7"/>
  <c r="Q186" i="7"/>
  <c r="Q187" i="7"/>
  <c r="Q188" i="7"/>
  <c r="Q189" i="7"/>
  <c r="Q190" i="7"/>
  <c r="Q191" i="7"/>
  <c r="Q192" i="7"/>
  <c r="Q193" i="7"/>
  <c r="Q194" i="7"/>
  <c r="Q195" i="7"/>
  <c r="Q196" i="7"/>
  <c r="Q197" i="7"/>
  <c r="Q198" i="7"/>
  <c r="Q199" i="7"/>
  <c r="Q200" i="7"/>
  <c r="Q3" i="7"/>
  <c r="Q4" i="7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Q35" i="7"/>
  <c r="Q36" i="7"/>
  <c r="Q37" i="7"/>
  <c r="Q38" i="7"/>
  <c r="Q39" i="7"/>
  <c r="Q40" i="7"/>
  <c r="Q41" i="7"/>
  <c r="Q42" i="7"/>
  <c r="Q43" i="7"/>
  <c r="Q44" i="7"/>
  <c r="Q45" i="7"/>
  <c r="Q46" i="7"/>
  <c r="Q47" i="7"/>
  <c r="Q48" i="7"/>
  <c r="Q49" i="7"/>
  <c r="Q50" i="7"/>
  <c r="Q51" i="7"/>
  <c r="Q52" i="7"/>
  <c r="Q53" i="7"/>
  <c r="Q54" i="7"/>
  <c r="Q55" i="7"/>
  <c r="Q56" i="7"/>
  <c r="Q57" i="7"/>
  <c r="Q58" i="7"/>
  <c r="Q59" i="7"/>
  <c r="Q60" i="7"/>
  <c r="Q61" i="7"/>
  <c r="Q62" i="7"/>
  <c r="Q63" i="7"/>
  <c r="Q64" i="7"/>
  <c r="Q65" i="7"/>
  <c r="Q66" i="7"/>
  <c r="Q67" i="7"/>
  <c r="Q68" i="7"/>
  <c r="Q69" i="7"/>
  <c r="Q70" i="7"/>
  <c r="Q71" i="7"/>
  <c r="Q72" i="7"/>
  <c r="Q73" i="7"/>
  <c r="Q74" i="7"/>
  <c r="Q75" i="7"/>
  <c r="Q76" i="7"/>
  <c r="Q77" i="7"/>
  <c r="Q78" i="7"/>
  <c r="Q79" i="7"/>
  <c r="Q80" i="7"/>
  <c r="Q81" i="7"/>
  <c r="Q82" i="7"/>
  <c r="Q83" i="7"/>
  <c r="Q84" i="7"/>
  <c r="Q85" i="7"/>
  <c r="Q86" i="7"/>
  <c r="Q87" i="7"/>
  <c r="Q88" i="7"/>
  <c r="Q89" i="7"/>
  <c r="Q90" i="7"/>
  <c r="Q91" i="7"/>
  <c r="Q92" i="7"/>
  <c r="Q93" i="7"/>
  <c r="Q94" i="7"/>
  <c r="Q95" i="7"/>
  <c r="Q96" i="7"/>
  <c r="Q97" i="7"/>
  <c r="Q98" i="7"/>
  <c r="Q99" i="7"/>
  <c r="Q100" i="7"/>
  <c r="Q101" i="7"/>
  <c r="Q102" i="7"/>
  <c r="Q103" i="7"/>
  <c r="Q104" i="7"/>
  <c r="Q105" i="7"/>
  <c r="Q106" i="7"/>
  <c r="Q107" i="7"/>
  <c r="Q108" i="7"/>
  <c r="Q109" i="7"/>
  <c r="Q110" i="7"/>
  <c r="Q111" i="7"/>
  <c r="Q112" i="7"/>
  <c r="Q113" i="7"/>
  <c r="Q114" i="7"/>
  <c r="Q115" i="7"/>
  <c r="Q116" i="7"/>
  <c r="Q162" i="7"/>
  <c r="Q163" i="7"/>
  <c r="Q2" i="7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2" i="2"/>
  <c r="S44" i="7"/>
  <c r="H22" i="7"/>
  <c r="Q58" i="2"/>
  <c r="Q61" i="2"/>
  <c r="P61" i="2"/>
  <c r="P59" i="2"/>
  <c r="Q59" i="2" s="1"/>
  <c r="Q56" i="2"/>
  <c r="P57" i="2"/>
  <c r="Q57" i="2" s="1"/>
  <c r="P55" i="2"/>
  <c r="Q55" i="2" s="1"/>
  <c r="P54" i="2"/>
  <c r="Q54" i="2" s="1"/>
  <c r="P53" i="2"/>
  <c r="Q53" i="2" s="1"/>
  <c r="P52" i="2"/>
  <c r="Q52" i="2" s="1"/>
  <c r="P51" i="2"/>
  <c r="Q51" i="2" s="1"/>
  <c r="P50" i="2"/>
  <c r="Q50" i="2" s="1"/>
  <c r="P49" i="2"/>
  <c r="Q49" i="2" s="1"/>
  <c r="Q48" i="2"/>
  <c r="P47" i="2"/>
  <c r="Q47" i="2" s="1"/>
  <c r="Q46" i="2"/>
  <c r="K29" i="7"/>
  <c r="S29" i="7" s="1"/>
  <c r="J29" i="7"/>
  <c r="H29" i="7"/>
  <c r="G29" i="7"/>
  <c r="S30" i="7"/>
  <c r="K28" i="7"/>
  <c r="S28" i="7" s="1"/>
  <c r="J28" i="7"/>
  <c r="H28" i="7"/>
  <c r="G28" i="7"/>
  <c r="K27" i="7"/>
  <c r="S27" i="7" s="1"/>
  <c r="J27" i="7"/>
  <c r="H27" i="7"/>
  <c r="G27" i="7"/>
  <c r="K25" i="7"/>
  <c r="S25" i="7" s="1"/>
  <c r="J25" i="7"/>
  <c r="H25" i="7"/>
  <c r="G25" i="7"/>
  <c r="G22" i="7"/>
  <c r="J22" i="7"/>
  <c r="K22" i="7"/>
  <c r="S22" i="7" s="1"/>
  <c r="F22" i="7"/>
  <c r="S21" i="7"/>
  <c r="S38" i="7"/>
  <c r="S39" i="7"/>
  <c r="S40" i="7"/>
  <c r="S41" i="7"/>
  <c r="S42" i="7"/>
  <c r="S43" i="7"/>
  <c r="S45" i="7"/>
  <c r="S46" i="7"/>
  <c r="S47" i="7"/>
  <c r="S48" i="7"/>
  <c r="S35" i="7"/>
  <c r="S36" i="7"/>
  <c r="S37" i="7"/>
  <c r="S3" i="7"/>
  <c r="S4" i="7"/>
  <c r="S5" i="7"/>
  <c r="S6" i="7"/>
  <c r="S7" i="7"/>
  <c r="S8" i="7"/>
  <c r="S9" i="7"/>
  <c r="S10" i="7"/>
  <c r="S11" i="7"/>
  <c r="S12" i="7"/>
  <c r="S13" i="7"/>
  <c r="S14" i="7"/>
  <c r="S15" i="7"/>
  <c r="S16" i="7"/>
  <c r="S17" i="7"/>
  <c r="S18" i="7"/>
  <c r="S19" i="7"/>
  <c r="S20" i="7"/>
  <c r="S23" i="7"/>
  <c r="S24" i="7"/>
  <c r="S26" i="7"/>
  <c r="S31" i="7"/>
  <c r="S32" i="7"/>
  <c r="S33" i="7"/>
  <c r="S34" i="7"/>
  <c r="S2" i="7"/>
  <c r="P45" i="2"/>
  <c r="Q45" i="2" s="1"/>
  <c r="Q44" i="2"/>
  <c r="Q43" i="2"/>
  <c r="Q42" i="2"/>
  <c r="P41" i="2"/>
  <c r="Q41" i="2" s="1"/>
  <c r="P40" i="2"/>
  <c r="Q40" i="2" s="1"/>
  <c r="P39" i="2"/>
  <c r="Q39" i="2" s="1"/>
  <c r="Q38" i="2"/>
  <c r="P37" i="2"/>
  <c r="Q37" i="2" s="1"/>
  <c r="Q35" i="2"/>
  <c r="Q34" i="2"/>
  <c r="P36" i="2"/>
  <c r="Q36" i="2" s="1"/>
  <c r="P33" i="2"/>
  <c r="Q33" i="2" s="1"/>
  <c r="K36" i="2"/>
  <c r="Q30" i="2"/>
  <c r="P32" i="2"/>
  <c r="Q32" i="2" s="1"/>
  <c r="P31" i="2"/>
  <c r="Q31" i="2" s="1"/>
  <c r="P29" i="2"/>
  <c r="Q29" i="2" s="1"/>
  <c r="P28" i="2"/>
  <c r="Q28" i="2" s="1"/>
  <c r="Q27" i="2"/>
  <c r="Q26" i="2"/>
  <c r="Q25" i="2"/>
  <c r="Q24" i="2"/>
  <c r="Q23" i="2"/>
  <c r="Q18" i="2"/>
  <c r="P22" i="2"/>
  <c r="Q22" i="2" s="1"/>
  <c r="P21" i="2"/>
  <c r="Q21" i="2" s="1"/>
  <c r="P20" i="2"/>
  <c r="Q20" i="2" s="1"/>
  <c r="P19" i="2"/>
  <c r="Q19" i="2" s="1"/>
  <c r="P17" i="2"/>
  <c r="Q17" i="2" s="1"/>
  <c r="P16" i="2"/>
  <c r="Q16" i="2" s="1"/>
  <c r="P15" i="2"/>
  <c r="Q15" i="2" s="1"/>
  <c r="P14" i="2"/>
  <c r="Q14" i="2" s="1"/>
  <c r="P13" i="2"/>
  <c r="Q13" i="2" s="1"/>
  <c r="Q12" i="2"/>
  <c r="Q11" i="2"/>
  <c r="Q10" i="2"/>
  <c r="Q9" i="2"/>
  <c r="Q8" i="2"/>
  <c r="Q7" i="2"/>
  <c r="Q6" i="2"/>
  <c r="Q5" i="2"/>
  <c r="Q4" i="2"/>
  <c r="Q3" i="2"/>
  <c r="Q2" i="2"/>
  <c r="BA13" i="1"/>
  <c r="AY13" i="1"/>
  <c r="AG13" i="1"/>
  <c r="AE13" i="1"/>
  <c r="AY12" i="1"/>
  <c r="BA12" i="1"/>
  <c r="W12" i="1" s="1"/>
  <c r="AT12" i="1"/>
  <c r="T12" i="1" s="1"/>
  <c r="AP12" i="1"/>
  <c r="R12" i="1"/>
  <c r="AG12" i="1"/>
  <c r="AE12" i="1"/>
  <c r="AA12" i="1"/>
  <c r="Z12" i="1"/>
  <c r="Y12" i="1"/>
  <c r="U12" i="1"/>
  <c r="S12" i="1"/>
  <c r="Q12" i="1"/>
  <c r="P12" i="1"/>
  <c r="O12" i="1"/>
  <c r="K12" i="1"/>
  <c r="L12" i="1" s="1"/>
  <c r="T13" i="1"/>
  <c r="R13" i="1"/>
  <c r="AA13" i="1"/>
  <c r="Z13" i="1"/>
  <c r="Y13" i="1"/>
  <c r="U13" i="1"/>
  <c r="S13" i="1"/>
  <c r="Q13" i="1"/>
  <c r="P13" i="1"/>
  <c r="O13" i="1"/>
  <c r="K13" i="1"/>
  <c r="X13" i="1" s="1"/>
  <c r="AA64" i="6"/>
  <c r="Z64" i="6"/>
  <c r="Y64" i="6"/>
  <c r="U64" i="6"/>
  <c r="T64" i="6"/>
  <c r="S64" i="6"/>
  <c r="R64" i="6"/>
  <c r="Q64" i="6"/>
  <c r="P64" i="6"/>
  <c r="O64" i="6"/>
  <c r="K64" i="6"/>
  <c r="X64" i="6" s="1"/>
  <c r="AA63" i="6"/>
  <c r="Z63" i="6"/>
  <c r="Y63" i="6"/>
  <c r="X63" i="6"/>
  <c r="U63" i="6"/>
  <c r="T63" i="6"/>
  <c r="S63" i="6"/>
  <c r="R63" i="6"/>
  <c r="Q63" i="6"/>
  <c r="P63" i="6"/>
  <c r="O63" i="6"/>
  <c r="K63" i="6"/>
  <c r="V63" i="6" s="1"/>
  <c r="AA62" i="6"/>
  <c r="Z62" i="6"/>
  <c r="Y62" i="6"/>
  <c r="U62" i="6"/>
  <c r="T62" i="6"/>
  <c r="S62" i="6"/>
  <c r="R62" i="6"/>
  <c r="Q62" i="6"/>
  <c r="P62" i="6"/>
  <c r="O62" i="6"/>
  <c r="K62" i="6"/>
  <c r="AC62" i="6" s="1"/>
  <c r="L62" i="6" s="1"/>
  <c r="AG61" i="6"/>
  <c r="N61" i="6" s="1"/>
  <c r="AA61" i="6"/>
  <c r="Z61" i="6"/>
  <c r="Y61" i="6"/>
  <c r="X61" i="6"/>
  <c r="W61" i="6"/>
  <c r="V61" i="6"/>
  <c r="U61" i="6"/>
  <c r="T61" i="6"/>
  <c r="S61" i="6"/>
  <c r="R61" i="6"/>
  <c r="Q61" i="6"/>
  <c r="P61" i="6"/>
  <c r="O61" i="6"/>
  <c r="K61" i="6"/>
  <c r="AE61" i="6" s="1"/>
  <c r="M61" i="6" s="1"/>
  <c r="AC60" i="6"/>
  <c r="L60" i="6" s="1"/>
  <c r="AA60" i="6"/>
  <c r="Z60" i="6"/>
  <c r="Y60" i="6"/>
  <c r="X60" i="6"/>
  <c r="W60" i="6"/>
  <c r="U60" i="6"/>
  <c r="T60" i="6"/>
  <c r="S60" i="6"/>
  <c r="R60" i="6"/>
  <c r="Q60" i="6"/>
  <c r="P60" i="6"/>
  <c r="O60" i="6"/>
  <c r="M60" i="6"/>
  <c r="K60" i="6"/>
  <c r="N60" i="6" s="1"/>
  <c r="AP59" i="6"/>
  <c r="AA59" i="6"/>
  <c r="Z59" i="6"/>
  <c r="Y59" i="6"/>
  <c r="X59" i="6"/>
  <c r="W59" i="6"/>
  <c r="V59" i="6"/>
  <c r="U59" i="6"/>
  <c r="T59" i="6"/>
  <c r="S59" i="6"/>
  <c r="R59" i="6"/>
  <c r="Q59" i="6"/>
  <c r="P59" i="6"/>
  <c r="O59" i="6"/>
  <c r="K59" i="6"/>
  <c r="AE59" i="6" s="1"/>
  <c r="M59" i="6" s="1"/>
  <c r="AP58" i="6"/>
  <c r="AA58" i="6"/>
  <c r="Z58" i="6"/>
  <c r="Y58" i="6"/>
  <c r="U58" i="6"/>
  <c r="T58" i="6"/>
  <c r="S58" i="6"/>
  <c r="R58" i="6"/>
  <c r="Q58" i="6"/>
  <c r="P58" i="6"/>
  <c r="O58" i="6"/>
  <c r="K58" i="6"/>
  <c r="M58" i="6" s="1"/>
  <c r="AP57" i="6"/>
  <c r="R57" i="6" s="1"/>
  <c r="AA57" i="6"/>
  <c r="Z57" i="6"/>
  <c r="Y57" i="6"/>
  <c r="U57" i="6"/>
  <c r="T57" i="6"/>
  <c r="S57" i="6"/>
  <c r="Q57" i="6"/>
  <c r="P57" i="6"/>
  <c r="O57" i="6"/>
  <c r="K57" i="6"/>
  <c r="AG57" i="6" s="1"/>
  <c r="N57" i="6" s="1"/>
  <c r="AT56" i="6"/>
  <c r="T56" i="6" s="1"/>
  <c r="AP56" i="6"/>
  <c r="R56" i="6" s="1"/>
  <c r="AA56" i="6"/>
  <c r="Z56" i="6"/>
  <c r="Y56" i="6"/>
  <c r="U56" i="6"/>
  <c r="S56" i="6"/>
  <c r="Q56" i="6"/>
  <c r="P56" i="6"/>
  <c r="O56" i="6"/>
  <c r="K56" i="6"/>
  <c r="AG56" i="6" s="1"/>
  <c r="N56" i="6" s="1"/>
  <c r="AT55" i="6"/>
  <c r="T55" i="6" s="1"/>
  <c r="AP55" i="6"/>
  <c r="R55" i="6" s="1"/>
  <c r="AA55" i="6"/>
  <c r="Z55" i="6"/>
  <c r="Y55" i="6"/>
  <c r="U55" i="6"/>
  <c r="S55" i="6"/>
  <c r="Q55" i="6"/>
  <c r="P55" i="6"/>
  <c r="O55" i="6"/>
  <c r="K55" i="6"/>
  <c r="AG55" i="6" s="1"/>
  <c r="N55" i="6" s="1"/>
  <c r="AT54" i="6"/>
  <c r="T54" i="6" s="1"/>
  <c r="AP54" i="6"/>
  <c r="R54" i="6" s="1"/>
  <c r="AA54" i="6"/>
  <c r="Z54" i="6"/>
  <c r="Y54" i="6"/>
  <c r="U54" i="6"/>
  <c r="S54" i="6"/>
  <c r="Q54" i="6"/>
  <c r="P54" i="6"/>
  <c r="O54" i="6"/>
  <c r="K54" i="6"/>
  <c r="AG54" i="6" s="1"/>
  <c r="N54" i="6" s="1"/>
  <c r="AT53" i="6"/>
  <c r="T53" i="6" s="1"/>
  <c r="AP53" i="6"/>
  <c r="R53" i="6" s="1"/>
  <c r="AK53" i="6"/>
  <c r="P53" i="6" s="1"/>
  <c r="AA53" i="6"/>
  <c r="Z53" i="6"/>
  <c r="Y53" i="6"/>
  <c r="U53" i="6"/>
  <c r="S53" i="6"/>
  <c r="Q53" i="6"/>
  <c r="O53" i="6"/>
  <c r="K53" i="6"/>
  <c r="AY53" i="6" s="1"/>
  <c r="V53" i="6" s="1"/>
  <c r="AT52" i="6"/>
  <c r="AP52" i="6"/>
  <c r="AA52" i="6"/>
  <c r="Z52" i="6"/>
  <c r="Y52" i="6"/>
  <c r="U52" i="6"/>
  <c r="T52" i="6"/>
  <c r="S52" i="6"/>
  <c r="R52" i="6"/>
  <c r="Q52" i="6"/>
  <c r="P52" i="6"/>
  <c r="O52" i="6"/>
  <c r="K52" i="6"/>
  <c r="N52" i="6" s="1"/>
  <c r="AG51" i="6"/>
  <c r="AF51" i="6"/>
  <c r="AE51" i="6"/>
  <c r="AC51" i="6"/>
  <c r="AA51" i="6"/>
  <c r="Z51" i="6"/>
  <c r="Y51" i="6"/>
  <c r="U51" i="6"/>
  <c r="T51" i="6"/>
  <c r="S51" i="6"/>
  <c r="R51" i="6"/>
  <c r="Q51" i="6"/>
  <c r="P51" i="6"/>
  <c r="O51" i="6"/>
  <c r="K51" i="6"/>
  <c r="V51" i="6" s="1"/>
  <c r="AP50" i="6"/>
  <c r="R50" i="6" s="1"/>
  <c r="AG50" i="6"/>
  <c r="AE50" i="6"/>
  <c r="AA50" i="6"/>
  <c r="Z50" i="6"/>
  <c r="Y50" i="6"/>
  <c r="U50" i="6"/>
  <c r="T50" i="6"/>
  <c r="S50" i="6"/>
  <c r="Q50" i="6"/>
  <c r="P50" i="6"/>
  <c r="O50" i="6"/>
  <c r="K50" i="6"/>
  <c r="V50" i="6" s="1"/>
  <c r="AP49" i="6"/>
  <c r="R49" i="6" s="1"/>
  <c r="AA49" i="6"/>
  <c r="Z49" i="6"/>
  <c r="Y49" i="6"/>
  <c r="U49" i="6"/>
  <c r="T49" i="6"/>
  <c r="S49" i="6"/>
  <c r="Q49" i="6"/>
  <c r="P49" i="6"/>
  <c r="O49" i="6"/>
  <c r="K49" i="6"/>
  <c r="X49" i="6" s="1"/>
  <c r="BI48" i="6"/>
  <c r="AA48" i="6" s="1"/>
  <c r="AY48" i="6"/>
  <c r="AP48" i="6"/>
  <c r="R48" i="6" s="1"/>
  <c r="AK48" i="6"/>
  <c r="P48" i="6" s="1"/>
  <c r="AC48" i="6"/>
  <c r="Z48" i="6"/>
  <c r="Y48" i="6"/>
  <c r="U48" i="6"/>
  <c r="T48" i="6"/>
  <c r="S48" i="6"/>
  <c r="Q48" i="6"/>
  <c r="O48" i="6"/>
  <c r="K48" i="6"/>
  <c r="X48" i="6" s="1"/>
  <c r="BI47" i="6"/>
  <c r="AY47" i="6"/>
  <c r="V47" i="6" s="1"/>
  <c r="AP47" i="6"/>
  <c r="R47" i="6" s="1"/>
  <c r="AK47" i="6"/>
  <c r="P47" i="6" s="1"/>
  <c r="AC47" i="6"/>
  <c r="L47" i="6" s="1"/>
  <c r="AA47" i="6"/>
  <c r="Z47" i="6"/>
  <c r="Y47" i="6"/>
  <c r="U47" i="6"/>
  <c r="T47" i="6"/>
  <c r="S47" i="6"/>
  <c r="Q47" i="6"/>
  <c r="O47" i="6"/>
  <c r="K47" i="6"/>
  <c r="X47" i="6" s="1"/>
  <c r="BA46" i="6"/>
  <c r="AY46" i="6"/>
  <c r="AP46" i="6"/>
  <c r="R46" i="6" s="1"/>
  <c r="AG46" i="6"/>
  <c r="N46" i="6" s="1"/>
  <c r="AE46" i="6"/>
  <c r="M46" i="6" s="1"/>
  <c r="AA46" i="6"/>
  <c r="Z46" i="6"/>
  <c r="Y46" i="6"/>
  <c r="U46" i="6"/>
  <c r="T46" i="6"/>
  <c r="S46" i="6"/>
  <c r="Q46" i="6"/>
  <c r="P46" i="6"/>
  <c r="O46" i="6"/>
  <c r="K46" i="6"/>
  <c r="X46" i="6" s="1"/>
  <c r="AP45" i="6"/>
  <c r="R45" i="6" s="1"/>
  <c r="AA45" i="6"/>
  <c r="Z45" i="6"/>
  <c r="Y45" i="6"/>
  <c r="X45" i="6"/>
  <c r="W45" i="6"/>
  <c r="U45" i="6"/>
  <c r="T45" i="6"/>
  <c r="S45" i="6"/>
  <c r="Q45" i="6"/>
  <c r="P45" i="6"/>
  <c r="O45" i="6"/>
  <c r="K45" i="6"/>
  <c r="L45" i="6" s="1"/>
  <c r="AP44" i="6"/>
  <c r="R44" i="6" s="1"/>
  <c r="AA44" i="6"/>
  <c r="Z44" i="6"/>
  <c r="Y44" i="6"/>
  <c r="X44" i="6"/>
  <c r="W44" i="6"/>
  <c r="V44" i="6"/>
  <c r="U44" i="6"/>
  <c r="T44" i="6"/>
  <c r="S44" i="6"/>
  <c r="Q44" i="6"/>
  <c r="P44" i="6"/>
  <c r="O44" i="6"/>
  <c r="K44" i="6"/>
  <c r="M44" i="6" s="1"/>
  <c r="AP43" i="6"/>
  <c r="AA43" i="6"/>
  <c r="Z43" i="6"/>
  <c r="Y43" i="6"/>
  <c r="X43" i="6"/>
  <c r="W43" i="6"/>
  <c r="U43" i="6"/>
  <c r="T43" i="6"/>
  <c r="S43" i="6"/>
  <c r="R43" i="6"/>
  <c r="Q43" i="6"/>
  <c r="P43" i="6"/>
  <c r="O43" i="6"/>
  <c r="K43" i="6"/>
  <c r="L43" i="6" s="1"/>
  <c r="AP42" i="6"/>
  <c r="R42" i="6" s="1"/>
  <c r="AA42" i="6"/>
  <c r="Z42" i="6"/>
  <c r="Y42" i="6"/>
  <c r="U42" i="6"/>
  <c r="T42" i="6"/>
  <c r="S42" i="6"/>
  <c r="Q42" i="6"/>
  <c r="P42" i="6"/>
  <c r="O42" i="6"/>
  <c r="K42" i="6"/>
  <c r="V42" i="6" s="1"/>
  <c r="AP41" i="6"/>
  <c r="R41" i="6" s="1"/>
  <c r="AA41" i="6"/>
  <c r="Z41" i="6"/>
  <c r="Y41" i="6"/>
  <c r="U41" i="6"/>
  <c r="T41" i="6"/>
  <c r="S41" i="6"/>
  <c r="Q41" i="6"/>
  <c r="P41" i="6"/>
  <c r="O41" i="6"/>
  <c r="K41" i="6"/>
  <c r="X41" i="6" s="1"/>
  <c r="AP40" i="6"/>
  <c r="R40" i="6" s="1"/>
  <c r="AA40" i="6"/>
  <c r="Z40" i="6"/>
  <c r="Y40" i="6"/>
  <c r="U40" i="6"/>
  <c r="T40" i="6"/>
  <c r="S40" i="6"/>
  <c r="Q40" i="6"/>
  <c r="P40" i="6"/>
  <c r="O40" i="6"/>
  <c r="K40" i="6"/>
  <c r="W40" i="6" s="1"/>
  <c r="AP39" i="6"/>
  <c r="R39" i="6" s="1"/>
  <c r="AA39" i="6"/>
  <c r="Z39" i="6"/>
  <c r="Y39" i="6"/>
  <c r="X39" i="6"/>
  <c r="W39" i="6"/>
  <c r="V39" i="6"/>
  <c r="U39" i="6"/>
  <c r="T39" i="6"/>
  <c r="S39" i="6"/>
  <c r="Q39" i="6"/>
  <c r="P39" i="6"/>
  <c r="O39" i="6"/>
  <c r="K39" i="6"/>
  <c r="N39" i="6" s="1"/>
  <c r="AC38" i="6"/>
  <c r="AA38" i="6"/>
  <c r="Z38" i="6"/>
  <c r="Y38" i="6"/>
  <c r="U38" i="6"/>
  <c r="T38" i="6"/>
  <c r="S38" i="6"/>
  <c r="R38" i="6"/>
  <c r="Q38" i="6"/>
  <c r="P38" i="6"/>
  <c r="O38" i="6"/>
  <c r="K38" i="6"/>
  <c r="M38" i="6" s="1"/>
  <c r="AP37" i="6"/>
  <c r="R37" i="6" s="1"/>
  <c r="AC37" i="6"/>
  <c r="AA37" i="6"/>
  <c r="Z37" i="6"/>
  <c r="Y37" i="6"/>
  <c r="X37" i="6"/>
  <c r="W37" i="6"/>
  <c r="V37" i="6"/>
  <c r="U37" i="6"/>
  <c r="T37" i="6"/>
  <c r="S37" i="6"/>
  <c r="Q37" i="6"/>
  <c r="P37" i="6"/>
  <c r="O37" i="6"/>
  <c r="N37" i="6"/>
  <c r="K37" i="6"/>
  <c r="M37" i="6" s="1"/>
  <c r="AQ36" i="6"/>
  <c r="AP36" i="6"/>
  <c r="AC36" i="6"/>
  <c r="AA36" i="6"/>
  <c r="Z36" i="6"/>
  <c r="Y36" i="6"/>
  <c r="U36" i="6"/>
  <c r="T36" i="6"/>
  <c r="S36" i="6"/>
  <c r="R36" i="6"/>
  <c r="Q36" i="6"/>
  <c r="P36" i="6"/>
  <c r="O36" i="6"/>
  <c r="N36" i="6"/>
  <c r="M36" i="6"/>
  <c r="L36" i="6"/>
  <c r="K36" i="6"/>
  <c r="X36" i="6" s="1"/>
  <c r="AP35" i="6"/>
  <c r="R35" i="6" s="1"/>
  <c r="AC35" i="6"/>
  <c r="AA35" i="6"/>
  <c r="Z35" i="6"/>
  <c r="Y35" i="6"/>
  <c r="U35" i="6"/>
  <c r="T35" i="6"/>
  <c r="S35" i="6"/>
  <c r="Q35" i="6"/>
  <c r="P35" i="6"/>
  <c r="O35" i="6"/>
  <c r="K35" i="6"/>
  <c r="W35" i="6" s="1"/>
  <c r="AP34" i="6"/>
  <c r="R34" i="6" s="1"/>
  <c r="AC34" i="6"/>
  <c r="L34" i="6" s="1"/>
  <c r="AA34" i="6"/>
  <c r="Z34" i="6"/>
  <c r="Y34" i="6"/>
  <c r="U34" i="6"/>
  <c r="T34" i="6"/>
  <c r="S34" i="6"/>
  <c r="Q34" i="6"/>
  <c r="P34" i="6"/>
  <c r="O34" i="6"/>
  <c r="K34" i="6"/>
  <c r="X34" i="6" s="1"/>
  <c r="AU33" i="6"/>
  <c r="AT33" i="6"/>
  <c r="T33" i="6" s="1"/>
  <c r="AQ33" i="6"/>
  <c r="AP33" i="6"/>
  <c r="R33" i="6" s="1"/>
  <c r="AD33" i="6"/>
  <c r="L33" i="6" s="1"/>
  <c r="AC33" i="6"/>
  <c r="AA33" i="6"/>
  <c r="Z33" i="6"/>
  <c r="Y33" i="6"/>
  <c r="U33" i="6"/>
  <c r="S33" i="6"/>
  <c r="Q33" i="6"/>
  <c r="P33" i="6"/>
  <c r="O33" i="6"/>
  <c r="K33" i="6"/>
  <c r="M33" i="6" s="1"/>
  <c r="BI32" i="6"/>
  <c r="AA32" i="6" s="1"/>
  <c r="BC32" i="6"/>
  <c r="X32" i="6" s="1"/>
  <c r="BA32" i="6"/>
  <c r="W32" i="6" s="1"/>
  <c r="AT32" i="6"/>
  <c r="AP32" i="6"/>
  <c r="R32" i="6" s="1"/>
  <c r="AK32" i="6"/>
  <c r="P32" i="6" s="1"/>
  <c r="Z32" i="6"/>
  <c r="Y32" i="6"/>
  <c r="U32" i="6"/>
  <c r="T32" i="6"/>
  <c r="S32" i="6"/>
  <c r="Q32" i="6"/>
  <c r="O32" i="6"/>
  <c r="K32" i="6"/>
  <c r="AG32" i="6" s="1"/>
  <c r="N32" i="6" s="1"/>
  <c r="AP31" i="6"/>
  <c r="AA31" i="6"/>
  <c r="Z31" i="6"/>
  <c r="Y31" i="6"/>
  <c r="U31" i="6"/>
  <c r="T31" i="6"/>
  <c r="S31" i="6"/>
  <c r="R31" i="6"/>
  <c r="Q31" i="6"/>
  <c r="P31" i="6"/>
  <c r="O31" i="6"/>
  <c r="K31" i="6"/>
  <c r="W31" i="6" s="1"/>
  <c r="AT30" i="6"/>
  <c r="T30" i="6" s="1"/>
  <c r="AP30" i="6"/>
  <c r="R30" i="6" s="1"/>
  <c r="AA30" i="6"/>
  <c r="Z30" i="6"/>
  <c r="Y30" i="6"/>
  <c r="U30" i="6"/>
  <c r="S30" i="6"/>
  <c r="Q30" i="6"/>
  <c r="P30" i="6"/>
  <c r="O30" i="6"/>
  <c r="K30" i="6"/>
  <c r="X30" i="6" s="1"/>
  <c r="AT29" i="6"/>
  <c r="T29" i="6" s="1"/>
  <c r="AP29" i="6"/>
  <c r="R29" i="6" s="1"/>
  <c r="AA29" i="6"/>
  <c r="Z29" i="6"/>
  <c r="Y29" i="6"/>
  <c r="X29" i="6"/>
  <c r="U29" i="6"/>
  <c r="S29" i="6"/>
  <c r="Q29" i="6"/>
  <c r="P29" i="6"/>
  <c r="O29" i="6"/>
  <c r="K29" i="6"/>
  <c r="W29" i="6" s="1"/>
  <c r="AQ28" i="6"/>
  <c r="AP28" i="6"/>
  <c r="R28" i="6" s="1"/>
  <c r="AI28" i="6"/>
  <c r="O28" i="6" s="1"/>
  <c r="AF28" i="6"/>
  <c r="AE28" i="6"/>
  <c r="AA28" i="6"/>
  <c r="Z28" i="6"/>
  <c r="Y28" i="6"/>
  <c r="X28" i="6"/>
  <c r="U28" i="6"/>
  <c r="T28" i="6"/>
  <c r="S28" i="6"/>
  <c r="Q28" i="6"/>
  <c r="P28" i="6"/>
  <c r="K28" i="6"/>
  <c r="W28" i="6" s="1"/>
  <c r="AQ27" i="6"/>
  <c r="AP27" i="6"/>
  <c r="R27" i="6" s="1"/>
  <c r="AJ27" i="6"/>
  <c r="AI27" i="6"/>
  <c r="O27" i="6" s="1"/>
  <c r="AF27" i="6"/>
  <c r="AE27" i="6"/>
  <c r="M27" i="6" s="1"/>
  <c r="AA27" i="6"/>
  <c r="Z27" i="6"/>
  <c r="Y27" i="6"/>
  <c r="U27" i="6"/>
  <c r="T27" i="6"/>
  <c r="S27" i="6"/>
  <c r="Q27" i="6"/>
  <c r="P27" i="6"/>
  <c r="K27" i="6"/>
  <c r="X27" i="6" s="1"/>
  <c r="AP26" i="6"/>
  <c r="R26" i="6" s="1"/>
  <c r="AA26" i="6"/>
  <c r="Z26" i="6"/>
  <c r="Y26" i="6"/>
  <c r="X26" i="6"/>
  <c r="U26" i="6"/>
  <c r="T26" i="6"/>
  <c r="S26" i="6"/>
  <c r="Q26" i="6"/>
  <c r="P26" i="6"/>
  <c r="O26" i="6"/>
  <c r="K26" i="6"/>
  <c r="M26" i="6" s="1"/>
  <c r="AQ25" i="6"/>
  <c r="AP25" i="6"/>
  <c r="AA25" i="6"/>
  <c r="Z25" i="6"/>
  <c r="Y25" i="6"/>
  <c r="U25" i="6"/>
  <c r="T25" i="6"/>
  <c r="S25" i="6"/>
  <c r="R25" i="6"/>
  <c r="Q25" i="6"/>
  <c r="P25" i="6"/>
  <c r="O25" i="6"/>
  <c r="K25" i="6"/>
  <c r="N25" i="6" s="1"/>
  <c r="AA24" i="6"/>
  <c r="Z24" i="6"/>
  <c r="Y24" i="6"/>
  <c r="U24" i="6"/>
  <c r="T24" i="6"/>
  <c r="S24" i="6"/>
  <c r="R24" i="6"/>
  <c r="Q24" i="6"/>
  <c r="P24" i="6"/>
  <c r="O24" i="6"/>
  <c r="K24" i="6"/>
  <c r="L24" i="6" s="1"/>
  <c r="AS23" i="6"/>
  <c r="AR23" i="6"/>
  <c r="S23" i="6" s="1"/>
  <c r="AP23" i="6"/>
  <c r="R23" i="6" s="1"/>
  <c r="AI23" i="6"/>
  <c r="O23" i="6" s="1"/>
  <c r="AA23" i="6"/>
  <c r="Z23" i="6"/>
  <c r="Y23" i="6"/>
  <c r="W23" i="6"/>
  <c r="U23" i="6"/>
  <c r="T23" i="6"/>
  <c r="Q23" i="6"/>
  <c r="P23" i="6"/>
  <c r="K23" i="6"/>
  <c r="N23" i="6" s="1"/>
  <c r="BI22" i="6"/>
  <c r="AA22" i="6" s="1"/>
  <c r="BG22" i="6"/>
  <c r="Z22" i="6" s="1"/>
  <c r="AY22" i="6"/>
  <c r="V22" i="6" s="1"/>
  <c r="AK22" i="6"/>
  <c r="P22" i="6" s="1"/>
  <c r="AC22" i="6"/>
  <c r="L22" i="6" s="1"/>
  <c r="Y22" i="6"/>
  <c r="X22" i="6"/>
  <c r="W22" i="6"/>
  <c r="U22" i="6"/>
  <c r="T22" i="6"/>
  <c r="S22" i="6"/>
  <c r="R22" i="6"/>
  <c r="Q22" i="6"/>
  <c r="O22" i="6"/>
  <c r="N22" i="6"/>
  <c r="K22" i="6"/>
  <c r="M22" i="6" s="1"/>
  <c r="BI21" i="6"/>
  <c r="AA21" i="6" s="1"/>
  <c r="AY21" i="6"/>
  <c r="AP21" i="6"/>
  <c r="R21" i="6" s="1"/>
  <c r="AK21" i="6"/>
  <c r="P21" i="6" s="1"/>
  <c r="AC21" i="6"/>
  <c r="L21" i="6" s="1"/>
  <c r="Z21" i="6"/>
  <c r="Y21" i="6"/>
  <c r="X21" i="6"/>
  <c r="W21" i="6"/>
  <c r="V21" i="6"/>
  <c r="U21" i="6"/>
  <c r="T21" i="6"/>
  <c r="S21" i="6"/>
  <c r="Q21" i="6"/>
  <c r="O21" i="6"/>
  <c r="N21" i="6"/>
  <c r="M21" i="6"/>
  <c r="K21" i="6"/>
  <c r="BA20" i="6"/>
  <c r="AZ20" i="6"/>
  <c r="AY20" i="6"/>
  <c r="V20" i="6" s="1"/>
  <c r="AQ20" i="6"/>
  <c r="AP20" i="6"/>
  <c r="AH20" i="6"/>
  <c r="AG20" i="6"/>
  <c r="N20" i="6" s="1"/>
  <c r="AE20" i="6"/>
  <c r="M20" i="6" s="1"/>
  <c r="AA20" i="6"/>
  <c r="Z20" i="6"/>
  <c r="Y20" i="6"/>
  <c r="X20" i="6"/>
  <c r="W20" i="6"/>
  <c r="U20" i="6"/>
  <c r="T20" i="6"/>
  <c r="S20" i="6"/>
  <c r="R20" i="6"/>
  <c r="Q20" i="6"/>
  <c r="P20" i="6"/>
  <c r="O20" i="6"/>
  <c r="K20" i="6"/>
  <c r="L20" i="6" s="1"/>
  <c r="AC19" i="6"/>
  <c r="L19" i="6" s="1"/>
  <c r="AA19" i="6"/>
  <c r="Z19" i="6"/>
  <c r="Y19" i="6"/>
  <c r="U19" i="6"/>
  <c r="T19" i="6"/>
  <c r="S19" i="6"/>
  <c r="R19" i="6"/>
  <c r="Q19" i="6"/>
  <c r="P19" i="6"/>
  <c r="O19" i="6"/>
  <c r="K19" i="6"/>
  <c r="BC19" i="6" s="1"/>
  <c r="X19" i="6" s="1"/>
  <c r="BA18" i="6"/>
  <c r="AY18" i="6"/>
  <c r="AT18" i="6"/>
  <c r="T18" i="6" s="1"/>
  <c r="AP18" i="6"/>
  <c r="AG18" i="6"/>
  <c r="AE18" i="6"/>
  <c r="AA18" i="6"/>
  <c r="Z18" i="6"/>
  <c r="Y18" i="6"/>
  <c r="X18" i="6"/>
  <c r="W18" i="6"/>
  <c r="V18" i="6"/>
  <c r="U18" i="6"/>
  <c r="S18" i="6"/>
  <c r="R18" i="6"/>
  <c r="Q18" i="6"/>
  <c r="P18" i="6"/>
  <c r="O18" i="6"/>
  <c r="K18" i="6"/>
  <c r="L18" i="6" s="1"/>
  <c r="BA17" i="6"/>
  <c r="AY17" i="6"/>
  <c r="AT17" i="6"/>
  <c r="T17" i="6" s="1"/>
  <c r="AP17" i="6"/>
  <c r="R17" i="6" s="1"/>
  <c r="AG17" i="6"/>
  <c r="AE17" i="6"/>
  <c r="AA17" i="6"/>
  <c r="Z17" i="6"/>
  <c r="Y17" i="6"/>
  <c r="X17" i="6"/>
  <c r="W17" i="6"/>
  <c r="V17" i="6"/>
  <c r="U17" i="6"/>
  <c r="S17" i="6"/>
  <c r="Q17" i="6"/>
  <c r="P17" i="6"/>
  <c r="O17" i="6"/>
  <c r="K17" i="6"/>
  <c r="L17" i="6" s="1"/>
  <c r="BC16" i="6"/>
  <c r="X16" i="6" s="1"/>
  <c r="BA16" i="6"/>
  <c r="W16" i="6" s="1"/>
  <c r="AY16" i="6"/>
  <c r="V16" i="6" s="1"/>
  <c r="AG16" i="6"/>
  <c r="N16" i="6" s="1"/>
  <c r="AE16" i="6"/>
  <c r="M16" i="6" s="1"/>
  <c r="AC16" i="6"/>
  <c r="L16" i="6" s="1"/>
  <c r="AA16" i="6"/>
  <c r="Z16" i="6"/>
  <c r="Y16" i="6"/>
  <c r="U16" i="6"/>
  <c r="T16" i="6"/>
  <c r="S16" i="6"/>
  <c r="R16" i="6"/>
  <c r="Q16" i="6"/>
  <c r="P16" i="6"/>
  <c r="O16" i="6"/>
  <c r="K16" i="6"/>
  <c r="AP15" i="6"/>
  <c r="R15" i="6" s="1"/>
  <c r="AG15" i="6"/>
  <c r="AE15" i="6"/>
  <c r="AA15" i="6"/>
  <c r="Z15" i="6"/>
  <c r="Y15" i="6"/>
  <c r="U15" i="6"/>
  <c r="T15" i="6"/>
  <c r="S15" i="6"/>
  <c r="Q15" i="6"/>
  <c r="P15" i="6"/>
  <c r="O15" i="6"/>
  <c r="K15" i="6"/>
  <c r="L15" i="6" s="1"/>
  <c r="BG14" i="6"/>
  <c r="BE14" i="6"/>
  <c r="AY14" i="6"/>
  <c r="V14" i="6" s="1"/>
  <c r="AV14" i="6"/>
  <c r="U14" i="6" s="1"/>
  <c r="AT14" i="6"/>
  <c r="T14" i="6" s="1"/>
  <c r="AR14" i="6"/>
  <c r="S14" i="6" s="1"/>
  <c r="AP14" i="6"/>
  <c r="R14" i="6" s="1"/>
  <c r="AI14" i="6"/>
  <c r="O14" i="6" s="1"/>
  <c r="AC14" i="6"/>
  <c r="L14" i="6" s="1"/>
  <c r="AA14" i="6"/>
  <c r="Z14" i="6"/>
  <c r="Y14" i="6"/>
  <c r="X14" i="6"/>
  <c r="K14" i="6"/>
  <c r="N14" i="6" s="1"/>
  <c r="BJ13" i="6"/>
  <c r="BI13" i="6"/>
  <c r="AY13" i="6"/>
  <c r="AT13" i="6"/>
  <c r="T13" i="6" s="1"/>
  <c r="AP13" i="6"/>
  <c r="R13" i="6" s="1"/>
  <c r="AL13" i="6"/>
  <c r="AK13" i="6"/>
  <c r="AC13" i="6"/>
  <c r="AA13" i="6"/>
  <c r="Z13" i="6"/>
  <c r="Y13" i="6"/>
  <c r="U13" i="6"/>
  <c r="S13" i="6"/>
  <c r="Q13" i="6"/>
  <c r="O13" i="6"/>
  <c r="K13" i="6"/>
  <c r="X13" i="6" s="1"/>
  <c r="BI12" i="6"/>
  <c r="AA12" i="6" s="1"/>
  <c r="AY12" i="6"/>
  <c r="V12" i="6" s="1"/>
  <c r="AT12" i="6"/>
  <c r="T12" i="6" s="1"/>
  <c r="AP12" i="6"/>
  <c r="R12" i="6" s="1"/>
  <c r="AK12" i="6"/>
  <c r="P12" i="6" s="1"/>
  <c r="AC12" i="6"/>
  <c r="Z12" i="6"/>
  <c r="Y12" i="6"/>
  <c r="U12" i="6"/>
  <c r="S12" i="6"/>
  <c r="Q12" i="6"/>
  <c r="O12" i="6"/>
  <c r="K12" i="6"/>
  <c r="X12" i="6" s="1"/>
  <c r="BA11" i="6"/>
  <c r="W11" i="6" s="1"/>
  <c r="AY11" i="6"/>
  <c r="V11" i="6" s="1"/>
  <c r="AT11" i="6"/>
  <c r="T11" i="6" s="1"/>
  <c r="AP11" i="6"/>
  <c r="R11" i="6" s="1"/>
  <c r="AG11" i="6"/>
  <c r="N11" i="6" s="1"/>
  <c r="AE11" i="6"/>
  <c r="M11" i="6" s="1"/>
  <c r="AA11" i="6"/>
  <c r="Z11" i="6"/>
  <c r="Y11" i="6"/>
  <c r="U11" i="6"/>
  <c r="S11" i="6"/>
  <c r="Q11" i="6"/>
  <c r="P11" i="6"/>
  <c r="O11" i="6"/>
  <c r="K11" i="6"/>
  <c r="X11" i="6" s="1"/>
  <c r="BA10" i="6"/>
  <c r="AY10" i="6"/>
  <c r="AT10" i="6"/>
  <c r="T10" i="6" s="1"/>
  <c r="AP10" i="6"/>
  <c r="R10" i="6" s="1"/>
  <c r="AG10" i="6"/>
  <c r="N10" i="6" s="1"/>
  <c r="AE10" i="6"/>
  <c r="AA10" i="6"/>
  <c r="Z10" i="6"/>
  <c r="Y10" i="6"/>
  <c r="U10" i="6"/>
  <c r="S10" i="6"/>
  <c r="Q10" i="6"/>
  <c r="P10" i="6"/>
  <c r="O10" i="6"/>
  <c r="K10" i="6"/>
  <c r="L10" i="6" s="1"/>
  <c r="BC9" i="6"/>
  <c r="X9" i="6" s="1"/>
  <c r="BA9" i="6"/>
  <c r="W9" i="6" s="1"/>
  <c r="AY9" i="6"/>
  <c r="V9" i="6" s="1"/>
  <c r="AT9" i="6"/>
  <c r="T9" i="6" s="1"/>
  <c r="AP9" i="6"/>
  <c r="AG9" i="6"/>
  <c r="AE9" i="6"/>
  <c r="AA9" i="6"/>
  <c r="Z9" i="6"/>
  <c r="Y9" i="6"/>
  <c r="U9" i="6"/>
  <c r="S9" i="6"/>
  <c r="R9" i="6"/>
  <c r="Q9" i="6"/>
  <c r="P9" i="6"/>
  <c r="O9" i="6"/>
  <c r="K9" i="6"/>
  <c r="N9" i="6" s="1"/>
  <c r="BA8" i="6"/>
  <c r="AY8" i="6"/>
  <c r="AT8" i="6"/>
  <c r="T8" i="6" s="1"/>
  <c r="AP8" i="6"/>
  <c r="R8" i="6" s="1"/>
  <c r="AG8" i="6"/>
  <c r="AE8" i="6"/>
  <c r="AA8" i="6"/>
  <c r="Z8" i="6"/>
  <c r="Y8" i="6"/>
  <c r="U8" i="6"/>
  <c r="S8" i="6"/>
  <c r="Q8" i="6"/>
  <c r="P8" i="6"/>
  <c r="O8" i="6"/>
  <c r="K8" i="6"/>
  <c r="X8" i="6" s="1"/>
  <c r="BD7" i="6"/>
  <c r="BC7" i="6"/>
  <c r="BB7" i="6"/>
  <c r="BA7" i="6"/>
  <c r="W7" i="6" s="1"/>
  <c r="AZ7" i="6"/>
  <c r="AY7" i="6"/>
  <c r="V7" i="6" s="1"/>
  <c r="AU7" i="6"/>
  <c r="AT7" i="6"/>
  <c r="T7" i="6" s="1"/>
  <c r="AQ7" i="6"/>
  <c r="AP7" i="6"/>
  <c r="R7" i="6" s="1"/>
  <c r="AA7" i="6"/>
  <c r="Z7" i="6"/>
  <c r="Y7" i="6"/>
  <c r="U7" i="6"/>
  <c r="S7" i="6"/>
  <c r="Q7" i="6"/>
  <c r="P7" i="6"/>
  <c r="O7" i="6"/>
  <c r="K7" i="6"/>
  <c r="N7" i="6" s="1"/>
  <c r="AV6" i="6"/>
  <c r="U6" i="6" s="1"/>
  <c r="AT6" i="6"/>
  <c r="T6" i="6" s="1"/>
  <c r="AR6" i="6"/>
  <c r="S6" i="6" s="1"/>
  <c r="AP6" i="6"/>
  <c r="R6" i="6" s="1"/>
  <c r="AA6" i="6"/>
  <c r="Z6" i="6"/>
  <c r="Y6" i="6"/>
  <c r="Q6" i="6"/>
  <c r="P6" i="6"/>
  <c r="O6" i="6"/>
  <c r="K6" i="6"/>
  <c r="M6" i="6" s="1"/>
  <c r="AT5" i="6"/>
  <c r="AP5" i="6"/>
  <c r="AA5" i="6"/>
  <c r="Z5" i="6"/>
  <c r="Y5" i="6"/>
  <c r="U5" i="6"/>
  <c r="T5" i="6"/>
  <c r="S5" i="6"/>
  <c r="R5" i="6"/>
  <c r="Q5" i="6"/>
  <c r="P5" i="6"/>
  <c r="O5" i="6"/>
  <c r="K5" i="6"/>
  <c r="W5" i="6" s="1"/>
  <c r="AA4" i="6"/>
  <c r="Z4" i="6"/>
  <c r="Y4" i="6"/>
  <c r="U4" i="6"/>
  <c r="T4" i="6"/>
  <c r="S4" i="6"/>
  <c r="R4" i="6"/>
  <c r="Q4" i="6"/>
  <c r="P4" i="6"/>
  <c r="O4" i="6"/>
  <c r="K4" i="6"/>
  <c r="X4" i="6" s="1"/>
  <c r="AT3" i="6"/>
  <c r="T3" i="6" s="1"/>
  <c r="AP3" i="6"/>
  <c r="R3" i="6" s="1"/>
  <c r="AA3" i="6"/>
  <c r="Z3" i="6"/>
  <c r="Y3" i="6"/>
  <c r="U3" i="6"/>
  <c r="S3" i="6"/>
  <c r="Q3" i="6"/>
  <c r="P3" i="6"/>
  <c r="O3" i="6"/>
  <c r="K3" i="6"/>
  <c r="X3" i="6" s="1"/>
  <c r="AW2" i="6"/>
  <c r="AV2" i="6"/>
  <c r="U2" i="6" s="1"/>
  <c r="AT2" i="6"/>
  <c r="T2" i="6" s="1"/>
  <c r="AS2" i="6"/>
  <c r="AR2" i="6"/>
  <c r="S2" i="6" s="1"/>
  <c r="AP2" i="6"/>
  <c r="R2" i="6" s="1"/>
  <c r="AA2" i="6"/>
  <c r="Z2" i="6"/>
  <c r="Y2" i="6"/>
  <c r="Q2" i="6"/>
  <c r="P2" i="6"/>
  <c r="O2" i="6"/>
  <c r="L2" i="6"/>
  <c r="K2" i="6"/>
  <c r="X2" i="6" s="1"/>
  <c r="K67" i="1"/>
  <c r="V67" i="1" s="1"/>
  <c r="K66" i="1"/>
  <c r="L66" i="1" s="1"/>
  <c r="AA64" i="1"/>
  <c r="Z64" i="1"/>
  <c r="Y64" i="1"/>
  <c r="U64" i="1"/>
  <c r="T64" i="1"/>
  <c r="S64" i="1"/>
  <c r="R64" i="1"/>
  <c r="Q64" i="1"/>
  <c r="P64" i="1"/>
  <c r="O64" i="1"/>
  <c r="K64" i="1"/>
  <c r="AG64" i="1" s="1"/>
  <c r="N64" i="1" s="1"/>
  <c r="AA63" i="1"/>
  <c r="Z63" i="1"/>
  <c r="Y63" i="1"/>
  <c r="U63" i="1"/>
  <c r="T63" i="1"/>
  <c r="S63" i="1"/>
  <c r="R63" i="1"/>
  <c r="Q63" i="1"/>
  <c r="P63" i="1"/>
  <c r="O63" i="1"/>
  <c r="K63" i="1"/>
  <c r="AG63" i="1" s="1"/>
  <c r="N63" i="1" s="1"/>
  <c r="AC62" i="1"/>
  <c r="AA62" i="1"/>
  <c r="Z62" i="1"/>
  <c r="Y62" i="1"/>
  <c r="U62" i="1"/>
  <c r="T62" i="1"/>
  <c r="S62" i="1"/>
  <c r="R62" i="1"/>
  <c r="Q62" i="1"/>
  <c r="P62" i="1"/>
  <c r="O62" i="1"/>
  <c r="K62" i="1"/>
  <c r="N62" i="1" s="1"/>
  <c r="AP61" i="1"/>
  <c r="R61" i="1" s="1"/>
  <c r="AE61" i="1"/>
  <c r="M61" i="1" s="1"/>
  <c r="AA61" i="1"/>
  <c r="Z61" i="1"/>
  <c r="Y61" i="1"/>
  <c r="U61" i="1"/>
  <c r="T61" i="1"/>
  <c r="S61" i="1"/>
  <c r="Q61" i="1"/>
  <c r="P61" i="1"/>
  <c r="O61" i="1"/>
  <c r="K61" i="1"/>
  <c r="W61" i="1" s="1"/>
  <c r="AP60" i="1"/>
  <c r="R60" i="1" s="1"/>
  <c r="AA60" i="1"/>
  <c r="Z60" i="1"/>
  <c r="Y60" i="1"/>
  <c r="U60" i="1"/>
  <c r="T60" i="1"/>
  <c r="S60" i="1"/>
  <c r="Q60" i="1"/>
  <c r="P60" i="1"/>
  <c r="O60" i="1"/>
  <c r="K60" i="1"/>
  <c r="V60" i="1" s="1"/>
  <c r="AP59" i="1"/>
  <c r="R59" i="1" s="1"/>
  <c r="AA59" i="1"/>
  <c r="Z59" i="1"/>
  <c r="Y59" i="1"/>
  <c r="U59" i="1"/>
  <c r="T59" i="1"/>
  <c r="S59" i="1"/>
  <c r="Q59" i="1"/>
  <c r="P59" i="1"/>
  <c r="O59" i="1"/>
  <c r="K59" i="1"/>
  <c r="AG59" i="1" s="1"/>
  <c r="N59" i="1" s="1"/>
  <c r="AT58" i="1"/>
  <c r="T58" i="1" s="1"/>
  <c r="AP58" i="1"/>
  <c r="R58" i="1" s="1"/>
  <c r="AA58" i="1"/>
  <c r="Z58" i="1"/>
  <c r="Y58" i="1"/>
  <c r="U58" i="1"/>
  <c r="S58" i="1"/>
  <c r="Q58" i="1"/>
  <c r="P58" i="1"/>
  <c r="O58" i="1"/>
  <c r="K58" i="1"/>
  <c r="AG58" i="1" s="1"/>
  <c r="N58" i="1" s="1"/>
  <c r="AT57" i="1"/>
  <c r="T57" i="1" s="1"/>
  <c r="AP57" i="1"/>
  <c r="R57" i="1" s="1"/>
  <c r="AA57" i="1"/>
  <c r="Z57" i="1"/>
  <c r="Y57" i="1"/>
  <c r="U57" i="1"/>
  <c r="S57" i="1"/>
  <c r="Q57" i="1"/>
  <c r="P57" i="1"/>
  <c r="O57" i="1"/>
  <c r="K57" i="1"/>
  <c r="AG57" i="1" s="1"/>
  <c r="N57" i="1" s="1"/>
  <c r="AT56" i="1"/>
  <c r="T56" i="1" s="1"/>
  <c r="AP56" i="1"/>
  <c r="R56" i="1" s="1"/>
  <c r="AA56" i="1"/>
  <c r="Z56" i="1"/>
  <c r="Y56" i="1"/>
  <c r="U56" i="1"/>
  <c r="S56" i="1"/>
  <c r="Q56" i="1"/>
  <c r="P56" i="1"/>
  <c r="O56" i="1"/>
  <c r="K56" i="1"/>
  <c r="AG56" i="1" s="1"/>
  <c r="N56" i="1" s="1"/>
  <c r="AT55" i="1"/>
  <c r="T55" i="1" s="1"/>
  <c r="AP55" i="1"/>
  <c r="R55" i="1" s="1"/>
  <c r="AK55" i="1"/>
  <c r="P55" i="1" s="1"/>
  <c r="AA55" i="1"/>
  <c r="Z55" i="1"/>
  <c r="Y55" i="1"/>
  <c r="U55" i="1"/>
  <c r="S55" i="1"/>
  <c r="Q55" i="1"/>
  <c r="O55" i="1"/>
  <c r="K55" i="1"/>
  <c r="AY55" i="1" s="1"/>
  <c r="V55" i="1" s="1"/>
  <c r="AT54" i="1"/>
  <c r="T54" i="1" s="1"/>
  <c r="AP54" i="1"/>
  <c r="R54" i="1" s="1"/>
  <c r="AA54" i="1"/>
  <c r="Z54" i="1"/>
  <c r="Y54" i="1"/>
  <c r="U54" i="1"/>
  <c r="S54" i="1"/>
  <c r="Q54" i="1"/>
  <c r="P54" i="1"/>
  <c r="O54" i="1"/>
  <c r="K54" i="1"/>
  <c r="V54" i="1" s="1"/>
  <c r="AG53" i="1"/>
  <c r="AF53" i="1"/>
  <c r="AE53" i="1"/>
  <c r="AC53" i="1"/>
  <c r="AA53" i="1"/>
  <c r="Z53" i="1"/>
  <c r="Y53" i="1"/>
  <c r="U53" i="1"/>
  <c r="T53" i="1"/>
  <c r="S53" i="1"/>
  <c r="R53" i="1"/>
  <c r="Q53" i="1"/>
  <c r="P53" i="1"/>
  <c r="O53" i="1"/>
  <c r="K53" i="1"/>
  <c r="W53" i="1" s="1"/>
  <c r="AP52" i="1"/>
  <c r="R52" i="1" s="1"/>
  <c r="AG52" i="1"/>
  <c r="AE52" i="1"/>
  <c r="AA52" i="1"/>
  <c r="Z52" i="1"/>
  <c r="Y52" i="1"/>
  <c r="U52" i="1"/>
  <c r="T52" i="1"/>
  <c r="S52" i="1"/>
  <c r="Q52" i="1"/>
  <c r="P52" i="1"/>
  <c r="O52" i="1"/>
  <c r="K52" i="1"/>
  <c r="L52" i="1" s="1"/>
  <c r="AP51" i="1"/>
  <c r="R51" i="1" s="1"/>
  <c r="AA51" i="1"/>
  <c r="Z51" i="1"/>
  <c r="Y51" i="1"/>
  <c r="U51" i="1"/>
  <c r="T51" i="1"/>
  <c r="S51" i="1"/>
  <c r="Q51" i="1"/>
  <c r="P51" i="1"/>
  <c r="O51" i="1"/>
  <c r="K51" i="1"/>
  <c r="X51" i="1" s="1"/>
  <c r="BI50" i="1"/>
  <c r="AA50" i="1" s="1"/>
  <c r="AY50" i="1"/>
  <c r="AP50" i="1"/>
  <c r="R50" i="1" s="1"/>
  <c r="AK50" i="1"/>
  <c r="P50" i="1" s="1"/>
  <c r="AC50" i="1"/>
  <c r="Z50" i="1"/>
  <c r="Y50" i="1"/>
  <c r="U50" i="1"/>
  <c r="T50" i="1"/>
  <c r="S50" i="1"/>
  <c r="Q50" i="1"/>
  <c r="O50" i="1"/>
  <c r="K50" i="1"/>
  <c r="X50" i="1" s="1"/>
  <c r="BI49" i="1"/>
  <c r="AA49" i="1" s="1"/>
  <c r="AY49" i="1"/>
  <c r="AP49" i="1"/>
  <c r="R49" i="1" s="1"/>
  <c r="AK49" i="1"/>
  <c r="P49" i="1" s="1"/>
  <c r="AC49" i="1"/>
  <c r="Z49" i="1"/>
  <c r="Y49" i="1"/>
  <c r="U49" i="1"/>
  <c r="T49" i="1"/>
  <c r="S49" i="1"/>
  <c r="Q49" i="1"/>
  <c r="O49" i="1"/>
  <c r="K49" i="1"/>
  <c r="X49" i="1" s="1"/>
  <c r="BA48" i="1"/>
  <c r="W48" i="1" s="1"/>
  <c r="AY48" i="1"/>
  <c r="AP48" i="1"/>
  <c r="R48" i="1" s="1"/>
  <c r="AG48" i="1"/>
  <c r="AE48" i="1"/>
  <c r="AA48" i="1"/>
  <c r="Z48" i="1"/>
  <c r="Y48" i="1"/>
  <c r="U48" i="1"/>
  <c r="T48" i="1"/>
  <c r="S48" i="1"/>
  <c r="Q48" i="1"/>
  <c r="P48" i="1"/>
  <c r="O48" i="1"/>
  <c r="K48" i="1"/>
  <c r="X48" i="1" s="1"/>
  <c r="AP47" i="1"/>
  <c r="R47" i="1" s="1"/>
  <c r="AA47" i="1"/>
  <c r="Z47" i="1"/>
  <c r="Y47" i="1"/>
  <c r="U47" i="1"/>
  <c r="T47" i="1"/>
  <c r="S47" i="1"/>
  <c r="Q47" i="1"/>
  <c r="P47" i="1"/>
  <c r="O47" i="1"/>
  <c r="K47" i="1"/>
  <c r="W47" i="1" s="1"/>
  <c r="AP46" i="1"/>
  <c r="R46" i="1" s="1"/>
  <c r="AA46" i="1"/>
  <c r="Z46" i="1"/>
  <c r="Y46" i="1"/>
  <c r="U46" i="1"/>
  <c r="T46" i="1"/>
  <c r="S46" i="1"/>
  <c r="Q46" i="1"/>
  <c r="P46" i="1"/>
  <c r="O46" i="1"/>
  <c r="K46" i="1"/>
  <c r="N46" i="1" s="1"/>
  <c r="AP45" i="1"/>
  <c r="R45" i="1" s="1"/>
  <c r="AA45" i="1"/>
  <c r="Z45" i="1"/>
  <c r="Y45" i="1"/>
  <c r="U45" i="1"/>
  <c r="T45" i="1"/>
  <c r="S45" i="1"/>
  <c r="Q45" i="1"/>
  <c r="P45" i="1"/>
  <c r="O45" i="1"/>
  <c r="K45" i="1"/>
  <c r="L45" i="1" s="1"/>
  <c r="AP44" i="1"/>
  <c r="R44" i="1" s="1"/>
  <c r="AA44" i="1"/>
  <c r="Z44" i="1"/>
  <c r="Y44" i="1"/>
  <c r="U44" i="1"/>
  <c r="T44" i="1"/>
  <c r="S44" i="1"/>
  <c r="Q44" i="1"/>
  <c r="P44" i="1"/>
  <c r="O44" i="1"/>
  <c r="K44" i="1"/>
  <c r="N44" i="1" s="1"/>
  <c r="AP43" i="1"/>
  <c r="R43" i="1" s="1"/>
  <c r="AA43" i="1"/>
  <c r="Z43" i="1"/>
  <c r="Y43" i="1"/>
  <c r="U43" i="1"/>
  <c r="T43" i="1"/>
  <c r="S43" i="1"/>
  <c r="Q43" i="1"/>
  <c r="P43" i="1"/>
  <c r="O43" i="1"/>
  <c r="K43" i="1"/>
  <c r="M43" i="1" s="1"/>
  <c r="AP42" i="1"/>
  <c r="R42" i="1" s="1"/>
  <c r="AA42" i="1"/>
  <c r="Z42" i="1"/>
  <c r="Y42" i="1"/>
  <c r="U42" i="1"/>
  <c r="T42" i="1"/>
  <c r="S42" i="1"/>
  <c r="Q42" i="1"/>
  <c r="P42" i="1"/>
  <c r="O42" i="1"/>
  <c r="K42" i="1"/>
  <c r="W42" i="1" s="1"/>
  <c r="AP41" i="1"/>
  <c r="R41" i="1" s="1"/>
  <c r="AA41" i="1"/>
  <c r="Z41" i="1"/>
  <c r="Y41" i="1"/>
  <c r="U41" i="1"/>
  <c r="T41" i="1"/>
  <c r="S41" i="1"/>
  <c r="Q41" i="1"/>
  <c r="P41" i="1"/>
  <c r="O41" i="1"/>
  <c r="K41" i="1"/>
  <c r="AC41" i="1" s="1"/>
  <c r="L41" i="1" s="1"/>
  <c r="AC40" i="1"/>
  <c r="AA40" i="1"/>
  <c r="Z40" i="1"/>
  <c r="Y40" i="1"/>
  <c r="U40" i="1"/>
  <c r="T40" i="1"/>
  <c r="S40" i="1"/>
  <c r="R40" i="1"/>
  <c r="Q40" i="1"/>
  <c r="P40" i="1"/>
  <c r="O40" i="1"/>
  <c r="K40" i="1"/>
  <c r="N40" i="1" s="1"/>
  <c r="AP39" i="1"/>
  <c r="R39" i="1" s="1"/>
  <c r="AC39" i="1"/>
  <c r="AA39" i="1"/>
  <c r="Z39" i="1"/>
  <c r="Y39" i="1"/>
  <c r="U39" i="1"/>
  <c r="T39" i="1"/>
  <c r="S39" i="1"/>
  <c r="Q39" i="1"/>
  <c r="P39" i="1"/>
  <c r="O39" i="1"/>
  <c r="K39" i="1"/>
  <c r="M39" i="1" s="1"/>
  <c r="AQ38" i="1"/>
  <c r="AP38" i="1"/>
  <c r="AC38" i="1"/>
  <c r="AA38" i="1"/>
  <c r="Z38" i="1"/>
  <c r="Y38" i="1"/>
  <c r="U38" i="1"/>
  <c r="T38" i="1"/>
  <c r="S38" i="1"/>
  <c r="Q38" i="1"/>
  <c r="P38" i="1"/>
  <c r="O38" i="1"/>
  <c r="K38" i="1"/>
  <c r="N38" i="1" s="1"/>
  <c r="AP37" i="1"/>
  <c r="R37" i="1" s="1"/>
  <c r="AC37" i="1"/>
  <c r="AA37" i="1"/>
  <c r="Z37" i="1"/>
  <c r="Y37" i="1"/>
  <c r="U37" i="1"/>
  <c r="T37" i="1"/>
  <c r="S37" i="1"/>
  <c r="Q37" i="1"/>
  <c r="P37" i="1"/>
  <c r="O37" i="1"/>
  <c r="K37" i="1"/>
  <c r="N37" i="1" s="1"/>
  <c r="AP36" i="1"/>
  <c r="R36" i="1" s="1"/>
  <c r="AC36" i="1"/>
  <c r="AA36" i="1"/>
  <c r="Z36" i="1"/>
  <c r="Y36" i="1"/>
  <c r="U36" i="1"/>
  <c r="T36" i="1"/>
  <c r="S36" i="1"/>
  <c r="Q36" i="1"/>
  <c r="P36" i="1"/>
  <c r="O36" i="1"/>
  <c r="K36" i="1"/>
  <c r="N36" i="1" s="1"/>
  <c r="AU35" i="1"/>
  <c r="AT35" i="1"/>
  <c r="AQ35" i="1"/>
  <c r="AP35" i="1"/>
  <c r="R35" i="1" s="1"/>
  <c r="AD35" i="1"/>
  <c r="AC35" i="1"/>
  <c r="AA35" i="1"/>
  <c r="Z35" i="1"/>
  <c r="Y35" i="1"/>
  <c r="U35" i="1"/>
  <c r="S35" i="1"/>
  <c r="Q35" i="1"/>
  <c r="P35" i="1"/>
  <c r="O35" i="1"/>
  <c r="K35" i="1"/>
  <c r="M35" i="1" s="1"/>
  <c r="BI34" i="1"/>
  <c r="AA34" i="1" s="1"/>
  <c r="AT34" i="1"/>
  <c r="T34" i="1" s="1"/>
  <c r="AP34" i="1"/>
  <c r="R34" i="1" s="1"/>
  <c r="AK34" i="1"/>
  <c r="P34" i="1" s="1"/>
  <c r="Z34" i="1"/>
  <c r="Y34" i="1"/>
  <c r="U34" i="1"/>
  <c r="S34" i="1"/>
  <c r="Q34" i="1"/>
  <c r="O34" i="1"/>
  <c r="K34" i="1"/>
  <c r="BC34" i="1" s="1"/>
  <c r="X34" i="1" s="1"/>
  <c r="AP33" i="1"/>
  <c r="R33" i="1" s="1"/>
  <c r="AA33" i="1"/>
  <c r="Z33" i="1"/>
  <c r="Y33" i="1"/>
  <c r="U33" i="1"/>
  <c r="T33" i="1"/>
  <c r="S33" i="1"/>
  <c r="Q33" i="1"/>
  <c r="P33" i="1"/>
  <c r="O33" i="1"/>
  <c r="K33" i="1"/>
  <c r="N33" i="1" s="1"/>
  <c r="AT32" i="1"/>
  <c r="T32" i="1" s="1"/>
  <c r="AP32" i="1"/>
  <c r="R32" i="1" s="1"/>
  <c r="AA32" i="1"/>
  <c r="Z32" i="1"/>
  <c r="Y32" i="1"/>
  <c r="U32" i="1"/>
  <c r="S32" i="1"/>
  <c r="Q32" i="1"/>
  <c r="P32" i="1"/>
  <c r="O32" i="1"/>
  <c r="K32" i="1"/>
  <c r="M32" i="1" s="1"/>
  <c r="AT31" i="1"/>
  <c r="T31" i="1" s="1"/>
  <c r="AP31" i="1"/>
  <c r="R31" i="1" s="1"/>
  <c r="AA31" i="1"/>
  <c r="Z31" i="1"/>
  <c r="Y31" i="1"/>
  <c r="U31" i="1"/>
  <c r="S31" i="1"/>
  <c r="Q31" i="1"/>
  <c r="P31" i="1"/>
  <c r="O31" i="1"/>
  <c r="K31" i="1"/>
  <c r="W31" i="1" s="1"/>
  <c r="AQ30" i="1"/>
  <c r="AP30" i="1"/>
  <c r="AI30" i="1"/>
  <c r="O30" i="1" s="1"/>
  <c r="AF30" i="1"/>
  <c r="AE30" i="1"/>
  <c r="AA30" i="1"/>
  <c r="Z30" i="1"/>
  <c r="Y30" i="1"/>
  <c r="U30" i="1"/>
  <c r="T30" i="1"/>
  <c r="S30" i="1"/>
  <c r="Q30" i="1"/>
  <c r="P30" i="1"/>
  <c r="K30" i="1"/>
  <c r="W30" i="1" s="1"/>
  <c r="AQ29" i="1"/>
  <c r="AP29" i="1"/>
  <c r="AJ29" i="1"/>
  <c r="AI29" i="1"/>
  <c r="AF29" i="1"/>
  <c r="AE29" i="1"/>
  <c r="AA29" i="1"/>
  <c r="Z29" i="1"/>
  <c r="Y29" i="1"/>
  <c r="U29" i="1"/>
  <c r="T29" i="1"/>
  <c r="S29" i="1"/>
  <c r="Q29" i="1"/>
  <c r="P29" i="1"/>
  <c r="K29" i="1"/>
  <c r="X29" i="1" s="1"/>
  <c r="AP28" i="1"/>
  <c r="R28" i="1" s="1"/>
  <c r="AA28" i="1"/>
  <c r="Z28" i="1"/>
  <c r="Y28" i="1"/>
  <c r="U28" i="1"/>
  <c r="T28" i="1"/>
  <c r="S28" i="1"/>
  <c r="Q28" i="1"/>
  <c r="P28" i="1"/>
  <c r="O28" i="1"/>
  <c r="K28" i="1"/>
  <c r="W28" i="1" s="1"/>
  <c r="AQ27" i="1"/>
  <c r="AP27" i="1"/>
  <c r="AA27" i="1"/>
  <c r="Z27" i="1"/>
  <c r="Y27" i="1"/>
  <c r="U27" i="1"/>
  <c r="T27" i="1"/>
  <c r="S27" i="1"/>
  <c r="Q27" i="1"/>
  <c r="P27" i="1"/>
  <c r="O27" i="1"/>
  <c r="K27" i="1"/>
  <c r="N27" i="1" s="1"/>
  <c r="AA26" i="1"/>
  <c r="Z26" i="1"/>
  <c r="Y26" i="1"/>
  <c r="U26" i="1"/>
  <c r="T26" i="1"/>
  <c r="S26" i="1"/>
  <c r="R26" i="1"/>
  <c r="Q26" i="1"/>
  <c r="P26" i="1"/>
  <c r="O26" i="1"/>
  <c r="K26" i="1"/>
  <c r="L26" i="1" s="1"/>
  <c r="AS25" i="1"/>
  <c r="AR25" i="1"/>
  <c r="AP25" i="1"/>
  <c r="R25" i="1" s="1"/>
  <c r="AI25" i="1"/>
  <c r="O25" i="1" s="1"/>
  <c r="AA25" i="1"/>
  <c r="Z25" i="1"/>
  <c r="Y25" i="1"/>
  <c r="U25" i="1"/>
  <c r="T25" i="1"/>
  <c r="Q25" i="1"/>
  <c r="P25" i="1"/>
  <c r="K25" i="1"/>
  <c r="N25" i="1" s="1"/>
  <c r="BI24" i="1"/>
  <c r="AA24" i="1" s="1"/>
  <c r="BG24" i="1"/>
  <c r="Z24" i="1" s="1"/>
  <c r="AY24" i="1"/>
  <c r="AK24" i="1"/>
  <c r="P24" i="1" s="1"/>
  <c r="AC24" i="1"/>
  <c r="Y24" i="1"/>
  <c r="U24" i="1"/>
  <c r="T24" i="1"/>
  <c r="S24" i="1"/>
  <c r="R24" i="1"/>
  <c r="Q24" i="1"/>
  <c r="O24" i="1"/>
  <c r="K24" i="1"/>
  <c r="N24" i="1" s="1"/>
  <c r="BI23" i="1"/>
  <c r="AA23" i="1" s="1"/>
  <c r="AY23" i="1"/>
  <c r="AP23" i="1"/>
  <c r="R23" i="1" s="1"/>
  <c r="AK23" i="1"/>
  <c r="P23" i="1" s="1"/>
  <c r="AC23" i="1"/>
  <c r="Z23" i="1"/>
  <c r="Y23" i="1"/>
  <c r="U23" i="1"/>
  <c r="T23" i="1"/>
  <c r="S23" i="1"/>
  <c r="Q23" i="1"/>
  <c r="O23" i="1"/>
  <c r="K23" i="1"/>
  <c r="N23" i="1" s="1"/>
  <c r="BA22" i="1"/>
  <c r="AZ22" i="1"/>
  <c r="AY22" i="1"/>
  <c r="AQ22" i="1"/>
  <c r="AP22" i="1"/>
  <c r="AH22" i="1"/>
  <c r="AG22" i="1"/>
  <c r="AE22" i="1"/>
  <c r="AA22" i="1"/>
  <c r="Z22" i="1"/>
  <c r="Y22" i="1"/>
  <c r="U22" i="1"/>
  <c r="T22" i="1"/>
  <c r="S22" i="1"/>
  <c r="Q22" i="1"/>
  <c r="P22" i="1"/>
  <c r="O22" i="1"/>
  <c r="K22" i="1"/>
  <c r="X22" i="1" s="1"/>
  <c r="AA21" i="1"/>
  <c r="Z21" i="1"/>
  <c r="Y21" i="1"/>
  <c r="U21" i="1"/>
  <c r="T21" i="1"/>
  <c r="S21" i="1"/>
  <c r="R21" i="1"/>
  <c r="Q21" i="1"/>
  <c r="P21" i="1"/>
  <c r="O21" i="1"/>
  <c r="K21" i="1"/>
  <c r="AC21" i="1" s="1"/>
  <c r="L21" i="1" s="1"/>
  <c r="BA20" i="1"/>
  <c r="AY20" i="1"/>
  <c r="AT20" i="1"/>
  <c r="T20" i="1" s="1"/>
  <c r="AP20" i="1"/>
  <c r="R20" i="1" s="1"/>
  <c r="AG20" i="1"/>
  <c r="AE20" i="1"/>
  <c r="AA20" i="1"/>
  <c r="Z20" i="1"/>
  <c r="Y20" i="1"/>
  <c r="U20" i="1"/>
  <c r="S20" i="1"/>
  <c r="Q20" i="1"/>
  <c r="P20" i="1"/>
  <c r="O20" i="1"/>
  <c r="K20" i="1"/>
  <c r="BA19" i="1"/>
  <c r="AY19" i="1"/>
  <c r="AT19" i="1"/>
  <c r="T19" i="1" s="1"/>
  <c r="AP19" i="1"/>
  <c r="R19" i="1" s="1"/>
  <c r="AG19" i="1"/>
  <c r="AE19" i="1"/>
  <c r="AA19" i="1"/>
  <c r="Z19" i="1"/>
  <c r="Y19" i="1"/>
  <c r="U19" i="1"/>
  <c r="S19" i="1"/>
  <c r="Q19" i="1"/>
  <c r="P19" i="1"/>
  <c r="O19" i="1"/>
  <c r="K19" i="1"/>
  <c r="BC18" i="1"/>
  <c r="BA18" i="1"/>
  <c r="AY18" i="1"/>
  <c r="AG18" i="1"/>
  <c r="AE18" i="1"/>
  <c r="AC18" i="1"/>
  <c r="AA18" i="1"/>
  <c r="Z18" i="1"/>
  <c r="Y18" i="1"/>
  <c r="U18" i="1"/>
  <c r="T18" i="1"/>
  <c r="S18" i="1"/>
  <c r="R18" i="1"/>
  <c r="Q18" i="1"/>
  <c r="P18" i="1"/>
  <c r="O18" i="1"/>
  <c r="K18" i="1"/>
  <c r="AP17" i="1"/>
  <c r="R17" i="1" s="1"/>
  <c r="AG17" i="1"/>
  <c r="AE17" i="1"/>
  <c r="AA17" i="1"/>
  <c r="Z17" i="1"/>
  <c r="Y17" i="1"/>
  <c r="U17" i="1"/>
  <c r="T17" i="1"/>
  <c r="S17" i="1"/>
  <c r="Q17" i="1"/>
  <c r="P17" i="1"/>
  <c r="O17" i="1"/>
  <c r="K17" i="1"/>
  <c r="BG16" i="1"/>
  <c r="Z16" i="1" s="1"/>
  <c r="BE16" i="1"/>
  <c r="Y16" i="1" s="1"/>
  <c r="AY16" i="1"/>
  <c r="AV16" i="1"/>
  <c r="U16" i="1" s="1"/>
  <c r="AT16" i="1"/>
  <c r="T16" i="1" s="1"/>
  <c r="AR16" i="1"/>
  <c r="S16" i="1" s="1"/>
  <c r="AP16" i="1"/>
  <c r="R16" i="1" s="1"/>
  <c r="AI16" i="1"/>
  <c r="AM16" i="1" s="1"/>
  <c r="Q16" i="1" s="1"/>
  <c r="AC16" i="1"/>
  <c r="AA16" i="1"/>
  <c r="K16" i="1"/>
  <c r="M16" i="1" s="1"/>
  <c r="BJ15" i="1"/>
  <c r="BI15" i="1"/>
  <c r="AY15" i="1"/>
  <c r="AT15" i="1"/>
  <c r="T15" i="1" s="1"/>
  <c r="AP15" i="1"/>
  <c r="R15" i="1" s="1"/>
  <c r="AL15" i="1"/>
  <c r="AK15" i="1"/>
  <c r="AC15" i="1"/>
  <c r="Z15" i="1"/>
  <c r="Y15" i="1"/>
  <c r="U15" i="1"/>
  <c r="S15" i="1"/>
  <c r="Q15" i="1"/>
  <c r="O15" i="1"/>
  <c r="K15" i="1"/>
  <c r="M15" i="1" s="1"/>
  <c r="BI14" i="1"/>
  <c r="AA14" i="1" s="1"/>
  <c r="AY14" i="1"/>
  <c r="AT14" i="1"/>
  <c r="T14" i="1" s="1"/>
  <c r="AP14" i="1"/>
  <c r="R14" i="1" s="1"/>
  <c r="AK14" i="1"/>
  <c r="P14" i="1" s="1"/>
  <c r="AC14" i="1"/>
  <c r="Z14" i="1"/>
  <c r="Y14" i="1"/>
  <c r="U14" i="1"/>
  <c r="S14" i="1"/>
  <c r="Q14" i="1"/>
  <c r="O14" i="1"/>
  <c r="K14" i="1"/>
  <c r="M14" i="1" s="1"/>
  <c r="BA11" i="1"/>
  <c r="AY11" i="1"/>
  <c r="AT11" i="1"/>
  <c r="T11" i="1" s="1"/>
  <c r="AP11" i="1"/>
  <c r="R11" i="1" s="1"/>
  <c r="AG11" i="1"/>
  <c r="AE11" i="1"/>
  <c r="AA11" i="1"/>
  <c r="Z11" i="1"/>
  <c r="Y11" i="1"/>
  <c r="U11" i="1"/>
  <c r="S11" i="1"/>
  <c r="Q11" i="1"/>
  <c r="P11" i="1"/>
  <c r="O11" i="1"/>
  <c r="K11" i="1"/>
  <c r="L11" i="1" s="1"/>
  <c r="BA10" i="1"/>
  <c r="AY10" i="1"/>
  <c r="AT10" i="1"/>
  <c r="T10" i="1" s="1"/>
  <c r="AP10" i="1"/>
  <c r="R10" i="1" s="1"/>
  <c r="AG10" i="1"/>
  <c r="AE10" i="1"/>
  <c r="AA10" i="1"/>
  <c r="Z10" i="1"/>
  <c r="Y10" i="1"/>
  <c r="U10" i="1"/>
  <c r="S10" i="1"/>
  <c r="Q10" i="1"/>
  <c r="P10" i="1"/>
  <c r="O10" i="1"/>
  <c r="K10" i="1"/>
  <c r="L10" i="1" s="1"/>
  <c r="BC9" i="1"/>
  <c r="BA9" i="1"/>
  <c r="AY9" i="1"/>
  <c r="AT9" i="1"/>
  <c r="T9" i="1" s="1"/>
  <c r="AP9" i="1"/>
  <c r="R9" i="1" s="1"/>
  <c r="AG9" i="1"/>
  <c r="AE9" i="1"/>
  <c r="AA9" i="1"/>
  <c r="Z9" i="1"/>
  <c r="Y9" i="1"/>
  <c r="U9" i="1"/>
  <c r="S9" i="1"/>
  <c r="Q9" i="1"/>
  <c r="P9" i="1"/>
  <c r="O9" i="1"/>
  <c r="K9" i="1"/>
  <c r="L9" i="1" s="1"/>
  <c r="BA8" i="1"/>
  <c r="AY8" i="1"/>
  <c r="AT8" i="1"/>
  <c r="T8" i="1" s="1"/>
  <c r="AP8" i="1"/>
  <c r="R8" i="1" s="1"/>
  <c r="AG8" i="1"/>
  <c r="AE8" i="1"/>
  <c r="AA8" i="1"/>
  <c r="Z8" i="1"/>
  <c r="Y8" i="1"/>
  <c r="U8" i="1"/>
  <c r="S8" i="1"/>
  <c r="Q8" i="1"/>
  <c r="P8" i="1"/>
  <c r="O8" i="1"/>
  <c r="K8" i="1"/>
  <c r="L8" i="1" s="1"/>
  <c r="BD7" i="1"/>
  <c r="BC7" i="1"/>
  <c r="BB7" i="1"/>
  <c r="BA7" i="1"/>
  <c r="AZ7" i="1"/>
  <c r="AY7" i="1"/>
  <c r="AU7" i="1"/>
  <c r="AT7" i="1"/>
  <c r="AQ7" i="1"/>
  <c r="AP7" i="1"/>
  <c r="R7" i="1" s="1"/>
  <c r="AA7" i="1"/>
  <c r="Z7" i="1"/>
  <c r="Y7" i="1"/>
  <c r="U7" i="1"/>
  <c r="S7" i="1"/>
  <c r="Q7" i="1"/>
  <c r="P7" i="1"/>
  <c r="O7" i="1"/>
  <c r="K7" i="1"/>
  <c r="N7" i="1" s="1"/>
  <c r="AV6" i="1"/>
  <c r="U6" i="1" s="1"/>
  <c r="AT6" i="1"/>
  <c r="T6" i="1" s="1"/>
  <c r="AR6" i="1"/>
  <c r="S6" i="1" s="1"/>
  <c r="AP6" i="1"/>
  <c r="R6" i="1" s="1"/>
  <c r="AA6" i="1"/>
  <c r="Z6" i="1"/>
  <c r="Y6" i="1"/>
  <c r="Q6" i="1"/>
  <c r="P6" i="1"/>
  <c r="O6" i="1"/>
  <c r="K6" i="1"/>
  <c r="M6" i="1" s="1"/>
  <c r="AT5" i="1"/>
  <c r="T5" i="1" s="1"/>
  <c r="AP5" i="1"/>
  <c r="R5" i="1" s="1"/>
  <c r="AA5" i="1"/>
  <c r="Z5" i="1"/>
  <c r="Y5" i="1"/>
  <c r="U5" i="1"/>
  <c r="S5" i="1"/>
  <c r="Q5" i="1"/>
  <c r="P5" i="1"/>
  <c r="O5" i="1"/>
  <c r="K5" i="1"/>
  <c r="W5" i="1" s="1"/>
  <c r="AA4" i="1"/>
  <c r="Z4" i="1"/>
  <c r="Y4" i="1"/>
  <c r="U4" i="1"/>
  <c r="T4" i="1"/>
  <c r="S4" i="1"/>
  <c r="R4" i="1"/>
  <c r="Q4" i="1"/>
  <c r="P4" i="1"/>
  <c r="O4" i="1"/>
  <c r="K4" i="1"/>
  <c r="N4" i="1" s="1"/>
  <c r="AT3" i="1"/>
  <c r="T3" i="1" s="1"/>
  <c r="AP3" i="1"/>
  <c r="R3" i="1" s="1"/>
  <c r="AA3" i="1"/>
  <c r="Z3" i="1"/>
  <c r="Y3" i="1"/>
  <c r="U3" i="1"/>
  <c r="S3" i="1"/>
  <c r="Q3" i="1"/>
  <c r="P3" i="1"/>
  <c r="O3" i="1"/>
  <c r="K3" i="1"/>
  <c r="L3" i="1" s="1"/>
  <c r="AW2" i="1"/>
  <c r="AV2" i="1"/>
  <c r="AT2" i="1"/>
  <c r="T2" i="1" s="1"/>
  <c r="AS2" i="1"/>
  <c r="AR2" i="1"/>
  <c r="S2" i="1" s="1"/>
  <c r="AP2" i="1"/>
  <c r="R2" i="1" s="1"/>
  <c r="AA2" i="1"/>
  <c r="Z2" i="1"/>
  <c r="Y2" i="1"/>
  <c r="Q2" i="1"/>
  <c r="P2" i="1"/>
  <c r="O2" i="1"/>
  <c r="K2" i="1"/>
  <c r="L2" i="1" s="1"/>
  <c r="N67" i="1" l="1"/>
  <c r="M67" i="1"/>
  <c r="L67" i="1"/>
  <c r="X66" i="1"/>
  <c r="W66" i="1"/>
  <c r="V66" i="1"/>
  <c r="X67" i="1"/>
  <c r="W67" i="1"/>
  <c r="X61" i="1"/>
  <c r="N66" i="1"/>
  <c r="M66" i="1"/>
  <c r="V48" i="1"/>
  <c r="AC61" i="1"/>
  <c r="L61" i="1" s="1"/>
  <c r="AN202" i="2"/>
  <c r="BJ202" i="2"/>
  <c r="CF202" i="2"/>
  <c r="AS202" i="2"/>
  <c r="AO202" i="2"/>
  <c r="CH202" i="2"/>
  <c r="AP202" i="2"/>
  <c r="BL202" i="2"/>
  <c r="BK202" i="2"/>
  <c r="CG202" i="2"/>
  <c r="AE202" i="2"/>
  <c r="BA202" i="2"/>
  <c r="BW202" i="2"/>
  <c r="CD202" i="2"/>
  <c r="BB202" i="2"/>
  <c r="CA202" i="2"/>
  <c r="AJ202" i="2"/>
  <c r="BF202" i="2"/>
  <c r="CB202" i="2"/>
  <c r="AL202" i="2"/>
  <c r="BH202" i="2"/>
  <c r="AC202" i="2"/>
  <c r="AY202" i="2"/>
  <c r="BU202" i="2"/>
  <c r="AK202" i="2"/>
  <c r="BG202" i="2"/>
  <c r="CC202" i="2"/>
  <c r="AW202" i="2"/>
  <c r="BM202" i="2"/>
  <c r="AT202" i="2"/>
  <c r="Y202" i="2"/>
  <c r="AU202" i="2"/>
  <c r="BQ202" i="2"/>
  <c r="AA202" i="2"/>
  <c r="BS202" i="2"/>
  <c r="AB202" i="2"/>
  <c r="AX202" i="2"/>
  <c r="BT202" i="2"/>
  <c r="BX202" i="2"/>
  <c r="BN202" i="2"/>
  <c r="AQ202" i="2"/>
  <c r="AR202" i="2"/>
  <c r="AI202" i="2"/>
  <c r="BO202" i="2"/>
  <c r="AF202" i="2"/>
  <c r="BE202" i="2"/>
  <c r="BP202" i="2"/>
  <c r="AM202" i="2"/>
  <c r="BI202" i="2"/>
  <c r="CE202" i="2"/>
  <c r="BD202" i="2"/>
  <c r="X202" i="2"/>
  <c r="Z202" i="2"/>
  <c r="AV202" i="2"/>
  <c r="BR202" i="2"/>
  <c r="AH202" i="2"/>
  <c r="BZ202" i="2"/>
  <c r="AD202" i="2"/>
  <c r="AZ202" i="2"/>
  <c r="BV202" i="2"/>
  <c r="AG202" i="2"/>
  <c r="BC202" i="2"/>
  <c r="BY202" i="2"/>
  <c r="I4" i="2" a="1"/>
  <c r="I4" i="2" s="1"/>
  <c r="I3" i="2" a="1"/>
  <c r="I3" i="2" s="1"/>
  <c r="I14" i="2" a="1"/>
  <c r="I14" i="2" s="1"/>
  <c r="I34" i="2" a="1"/>
  <c r="I34" i="2" s="1"/>
  <c r="I33" i="2" a="1"/>
  <c r="I33" i="2" s="1"/>
  <c r="X64" i="1"/>
  <c r="X12" i="1"/>
  <c r="L24" i="1"/>
  <c r="X59" i="1"/>
  <c r="V24" i="1"/>
  <c r="M12" i="1"/>
  <c r="AE59" i="1"/>
  <c r="M59" i="1" s="1"/>
  <c r="N12" i="1"/>
  <c r="AG61" i="1"/>
  <c r="N61" i="1" s="1"/>
  <c r="V15" i="1"/>
  <c r="V10" i="1"/>
  <c r="U2" i="1"/>
  <c r="W10" i="1"/>
  <c r="I23" i="2" a="1"/>
  <c r="I23" i="2" s="1"/>
  <c r="I21" i="2" a="1"/>
  <c r="I21" i="2" s="1"/>
  <c r="I40" i="2" a="1"/>
  <c r="I40" i="2" s="1"/>
  <c r="I20" i="2" a="1"/>
  <c r="I20" i="2" s="1"/>
  <c r="I56" i="2" a="1"/>
  <c r="I56" i="2" s="1"/>
  <c r="I61" i="2" a="1"/>
  <c r="I61" i="2" s="1"/>
  <c r="I39" i="2" a="1"/>
  <c r="I39" i="2" s="1"/>
  <c r="I19" i="2" a="1"/>
  <c r="I19" i="2" s="1"/>
  <c r="I43" i="2" a="1"/>
  <c r="I43" i="2" s="1"/>
  <c r="I42" i="2" a="1"/>
  <c r="I42" i="2" s="1"/>
  <c r="I60" i="2" a="1"/>
  <c r="I60" i="2" s="1"/>
  <c r="I38" i="2" a="1"/>
  <c r="I38" i="2" s="1"/>
  <c r="I18" i="2" a="1"/>
  <c r="I18" i="2" s="1"/>
  <c r="I59" i="2" a="1"/>
  <c r="I59" i="2" s="1"/>
  <c r="I37" i="2" a="1"/>
  <c r="I37" i="2" s="1"/>
  <c r="I17" i="2" a="1"/>
  <c r="I17" i="2" s="1"/>
  <c r="I41" i="2" a="1"/>
  <c r="I41" i="2" s="1"/>
  <c r="I58" i="2" a="1"/>
  <c r="I58" i="2" s="1"/>
  <c r="I36" i="2" a="1"/>
  <c r="I36" i="2" s="1"/>
  <c r="I16" i="2" a="1"/>
  <c r="I16" i="2" s="1"/>
  <c r="I22" i="2" a="1"/>
  <c r="I22" i="2" s="1"/>
  <c r="I57" i="2" a="1"/>
  <c r="I57" i="2" s="1"/>
  <c r="I35" i="2" a="1"/>
  <c r="I35" i="2" s="1"/>
  <c r="I15" i="2" a="1"/>
  <c r="I15" i="2" s="1"/>
  <c r="I55" i="2" a="1"/>
  <c r="I55" i="2" s="1"/>
  <c r="I12" i="2" a="1"/>
  <c r="I12" i="2" s="1"/>
  <c r="I30" i="2" a="1"/>
  <c r="I30" i="2" s="1"/>
  <c r="I10" i="2" a="1"/>
  <c r="I10" i="2" s="1"/>
  <c r="I50" i="2" a="1"/>
  <c r="I50" i="2" s="1"/>
  <c r="I29" i="2" a="1"/>
  <c r="I29" i="2" s="1"/>
  <c r="I9" i="2" a="1"/>
  <c r="I9" i="2" s="1"/>
  <c r="I13" i="2" a="1"/>
  <c r="I13" i="2" s="1"/>
  <c r="I52" i="2" a="1"/>
  <c r="I52" i="2" s="1"/>
  <c r="I49" i="2" a="1"/>
  <c r="I49" i="2" s="1"/>
  <c r="I28" i="2" a="1"/>
  <c r="I28" i="2" s="1"/>
  <c r="I8" i="2" a="1"/>
  <c r="I8" i="2" s="1"/>
  <c r="I31" i="2" a="1"/>
  <c r="I31" i="2" s="1"/>
  <c r="I48" i="2" a="1"/>
  <c r="I48" i="2" s="1"/>
  <c r="I27" i="2" a="1"/>
  <c r="I27" i="2" s="1"/>
  <c r="I7" i="2" a="1"/>
  <c r="I7" i="2" s="1"/>
  <c r="I54" i="2" a="1"/>
  <c r="I54" i="2" s="1"/>
  <c r="I2" i="2" a="1"/>
  <c r="I2" i="2" s="1"/>
  <c r="I47" i="2" a="1"/>
  <c r="I47" i="2" s="1"/>
  <c r="I6" i="2" a="1"/>
  <c r="I6" i="2" s="1"/>
  <c r="I32" i="2" a="1"/>
  <c r="I32" i="2" s="1"/>
  <c r="I26" i="2" a="1"/>
  <c r="I26" i="2" s="1"/>
  <c r="I5" i="2" a="1"/>
  <c r="I5" i="2" s="1"/>
  <c r="I53" i="2" a="1"/>
  <c r="I53" i="2" s="1"/>
  <c r="I51" i="2" a="1"/>
  <c r="I51" i="2" s="1"/>
  <c r="I25" i="2" a="1"/>
  <c r="I25" i="2" s="1"/>
  <c r="I45" i="2" a="1"/>
  <c r="I45" i="2" s="1"/>
  <c r="I24" i="2" a="1"/>
  <c r="I24" i="2" s="1"/>
  <c r="I11" i="2" a="1"/>
  <c r="I11" i="2" s="1"/>
  <c r="I46" i="2" a="1"/>
  <c r="I46" i="2" s="1"/>
  <c r="I44" i="2" a="1"/>
  <c r="I44" i="2" s="1"/>
  <c r="V12" i="1"/>
  <c r="V64" i="1"/>
  <c r="W23" i="1"/>
  <c r="X9" i="1"/>
  <c r="X23" i="1"/>
  <c r="N9" i="1"/>
  <c r="V20" i="1"/>
  <c r="W20" i="1"/>
  <c r="V23" i="1"/>
  <c r="V9" i="1"/>
  <c r="R22" i="1"/>
  <c r="T7" i="1"/>
  <c r="O29" i="1"/>
  <c r="W9" i="1"/>
  <c r="V3" i="1"/>
  <c r="V47" i="1"/>
  <c r="V35" i="1"/>
  <c r="W3" i="1"/>
  <c r="X3" i="1"/>
  <c r="X47" i="1"/>
  <c r="M13" i="1"/>
  <c r="N2" i="1"/>
  <c r="V5" i="1"/>
  <c r="L14" i="1"/>
  <c r="V2" i="1"/>
  <c r="X5" i="1"/>
  <c r="N18" i="1"/>
  <c r="W2" i="1"/>
  <c r="X2" i="1"/>
  <c r="W54" i="1"/>
  <c r="V14" i="1"/>
  <c r="AC34" i="1"/>
  <c r="L34" i="1" s="1"/>
  <c r="X54" i="1"/>
  <c r="AE34" i="1"/>
  <c r="M34" i="1" s="1"/>
  <c r="T35" i="1"/>
  <c r="V49" i="1"/>
  <c r="N47" i="1"/>
  <c r="N13" i="1"/>
  <c r="X10" i="1"/>
  <c r="BA34" i="1"/>
  <c r="W34" i="1" s="1"/>
  <c r="W45" i="1"/>
  <c r="M48" i="1"/>
  <c r="X53" i="1"/>
  <c r="AA15" i="1"/>
  <c r="M11" i="1"/>
  <c r="V53" i="1"/>
  <c r="AY34" i="1"/>
  <c r="V34" i="1" s="1"/>
  <c r="V11" i="1"/>
  <c r="R29" i="1"/>
  <c r="X45" i="1"/>
  <c r="N48" i="1"/>
  <c r="V13" i="1"/>
  <c r="N42" i="1"/>
  <c r="M37" i="1"/>
  <c r="AG34" i="1"/>
  <c r="N34" i="1" s="1"/>
  <c r="M47" i="1"/>
  <c r="M29" i="1"/>
  <c r="N11" i="1"/>
  <c r="W11" i="1"/>
  <c r="W13" i="1"/>
  <c r="L28" i="1"/>
  <c r="N50" i="1"/>
  <c r="M28" i="1"/>
  <c r="L35" i="1"/>
  <c r="L13" i="1"/>
  <c r="V58" i="1"/>
  <c r="N41" i="1"/>
  <c r="W50" i="1"/>
  <c r="W58" i="1"/>
  <c r="V44" i="1"/>
  <c r="V25" i="1"/>
  <c r="W15" i="1"/>
  <c r="W25" i="1"/>
  <c r="V33" i="1"/>
  <c r="AC58" i="1"/>
  <c r="L58" i="1" s="1"/>
  <c r="X15" i="1"/>
  <c r="X25" i="1"/>
  <c r="L32" i="1"/>
  <c r="W33" i="1"/>
  <c r="V50" i="1"/>
  <c r="N53" i="1"/>
  <c r="V57" i="1"/>
  <c r="AE58" i="1"/>
  <c r="M58" i="1" s="1"/>
  <c r="M3" i="1"/>
  <c r="N32" i="1"/>
  <c r="X33" i="1"/>
  <c r="L39" i="1"/>
  <c r="V41" i="1"/>
  <c r="W49" i="1"/>
  <c r="W57" i="1"/>
  <c r="N3" i="1"/>
  <c r="X41" i="1"/>
  <c r="M45" i="1"/>
  <c r="X57" i="1"/>
  <c r="W14" i="1"/>
  <c r="W24" i="1"/>
  <c r="X14" i="1"/>
  <c r="P15" i="1"/>
  <c r="X24" i="1"/>
  <c r="M30" i="1"/>
  <c r="V38" i="1"/>
  <c r="L49" i="1"/>
  <c r="L25" i="1"/>
  <c r="V42" i="1"/>
  <c r="N14" i="1"/>
  <c r="X58" i="1"/>
  <c r="M19" i="1"/>
  <c r="V28" i="1"/>
  <c r="X28" i="1"/>
  <c r="L50" i="1"/>
  <c r="V16" i="1"/>
  <c r="X11" i="1"/>
  <c r="W38" i="1"/>
  <c r="M44" i="1"/>
  <c r="AK16" i="1"/>
  <c r="P16" i="1" s="1"/>
  <c r="M25" i="1"/>
  <c r="X42" i="1"/>
  <c r="S25" i="1"/>
  <c r="X38" i="1"/>
  <c r="AE57" i="1"/>
  <c r="M57" i="1" s="1"/>
  <c r="R27" i="1"/>
  <c r="R30" i="1"/>
  <c r="M26" i="1"/>
  <c r="M4" i="1"/>
  <c r="W8" i="1"/>
  <c r="N26" i="1"/>
  <c r="L29" i="1"/>
  <c r="M31" i="1"/>
  <c r="L51" i="1"/>
  <c r="X8" i="1"/>
  <c r="L23" i="1"/>
  <c r="N17" i="1"/>
  <c r="V19" i="1"/>
  <c r="M22" i="1"/>
  <c r="N29" i="1"/>
  <c r="N35" i="1"/>
  <c r="V37" i="1"/>
  <c r="L38" i="1"/>
  <c r="X44" i="1"/>
  <c r="N51" i="1"/>
  <c r="V52" i="1"/>
  <c r="V56" i="1"/>
  <c r="W60" i="1"/>
  <c r="M2" i="1"/>
  <c r="M10" i="1"/>
  <c r="W19" i="1"/>
  <c r="N22" i="1"/>
  <c r="V32" i="1"/>
  <c r="W37" i="1"/>
  <c r="R38" i="1"/>
  <c r="M42" i="1"/>
  <c r="M50" i="1"/>
  <c r="W52" i="1"/>
  <c r="L53" i="1"/>
  <c r="W56" i="1"/>
  <c r="AC57" i="1"/>
  <c r="L57" i="1" s="1"/>
  <c r="X60" i="1"/>
  <c r="L30" i="1"/>
  <c r="M36" i="1"/>
  <c r="W44" i="1"/>
  <c r="M51" i="1"/>
  <c r="M9" i="1"/>
  <c r="N10" i="1"/>
  <c r="M20" i="1"/>
  <c r="W32" i="1"/>
  <c r="X37" i="1"/>
  <c r="X52" i="1"/>
  <c r="M53" i="1"/>
  <c r="X56" i="1"/>
  <c r="N16" i="1"/>
  <c r="V22" i="1"/>
  <c r="M24" i="1"/>
  <c r="N28" i="1"/>
  <c r="W43" i="1"/>
  <c r="L48" i="1"/>
  <c r="N49" i="1"/>
  <c r="L43" i="1"/>
  <c r="L31" i="1"/>
  <c r="M8" i="1"/>
  <c r="M18" i="1"/>
  <c r="N8" i="1"/>
  <c r="L15" i="1"/>
  <c r="V43" i="1"/>
  <c r="M49" i="1"/>
  <c r="V4" i="1"/>
  <c r="N15" i="1"/>
  <c r="O16" i="1"/>
  <c r="W18" i="1"/>
  <c r="AE21" i="1"/>
  <c r="M21" i="1" s="1"/>
  <c r="V26" i="1"/>
  <c r="V31" i="1"/>
  <c r="V36" i="1"/>
  <c r="L37" i="1"/>
  <c r="X43" i="1"/>
  <c r="M52" i="1"/>
  <c r="AC56" i="1"/>
  <c r="L56" i="1" s="1"/>
  <c r="V59" i="1"/>
  <c r="W4" i="1"/>
  <c r="X6" i="1"/>
  <c r="V7" i="1"/>
  <c r="V8" i="1"/>
  <c r="X18" i="1"/>
  <c r="AG21" i="1"/>
  <c r="N21" i="1" s="1"/>
  <c r="W22" i="1"/>
  <c r="W26" i="1"/>
  <c r="X31" i="1"/>
  <c r="W36" i="1"/>
  <c r="M41" i="1"/>
  <c r="N45" i="1"/>
  <c r="N52" i="1"/>
  <c r="AC55" i="1"/>
  <c r="L55" i="1" s="1"/>
  <c r="AE56" i="1"/>
  <c r="M56" i="1" s="1"/>
  <c r="W59" i="1"/>
  <c r="L7" i="1"/>
  <c r="X32" i="1"/>
  <c r="N19" i="1"/>
  <c r="X26" i="1"/>
  <c r="V30" i="1"/>
  <c r="V51" i="1"/>
  <c r="AE55" i="1"/>
  <c r="M55" i="1" s="1"/>
  <c r="W7" i="1"/>
  <c r="BA21" i="1"/>
  <c r="W21" i="1" s="1"/>
  <c r="M23" i="1"/>
  <c r="W29" i="1"/>
  <c r="X30" i="1"/>
  <c r="W35" i="1"/>
  <c r="M38" i="1"/>
  <c r="W51" i="1"/>
  <c r="AG55" i="1"/>
  <c r="N55" i="1" s="1"/>
  <c r="X4" i="1"/>
  <c r="AY21" i="1"/>
  <c r="V21" i="1" s="1"/>
  <c r="V29" i="1"/>
  <c r="X36" i="1"/>
  <c r="BC21" i="1"/>
  <c r="X21" i="1" s="1"/>
  <c r="X35" i="1"/>
  <c r="X39" i="1"/>
  <c r="L47" i="1"/>
  <c r="L62" i="1"/>
  <c r="N43" i="1"/>
  <c r="X7" i="1"/>
  <c r="L22" i="1"/>
  <c r="L36" i="1"/>
  <c r="L44" i="1"/>
  <c r="AC59" i="1"/>
  <c r="L59" i="1" s="1"/>
  <c r="BA55" i="1"/>
  <c r="W55" i="1" s="1"/>
  <c r="BC55" i="1"/>
  <c r="X55" i="1" s="1"/>
  <c r="W15" i="6"/>
  <c r="M43" i="6"/>
  <c r="V24" i="6"/>
  <c r="N43" i="6"/>
  <c r="N50" i="6"/>
  <c r="BA53" i="6"/>
  <c r="W53" i="6" s="1"/>
  <c r="V6" i="6"/>
  <c r="L48" i="6"/>
  <c r="W6" i="6"/>
  <c r="X15" i="6"/>
  <c r="X6" i="6"/>
  <c r="N38" i="6"/>
  <c r="V48" i="6"/>
  <c r="M15" i="6"/>
  <c r="W24" i="6"/>
  <c r="V8" i="6"/>
  <c r="N15" i="6"/>
  <c r="V23" i="6"/>
  <c r="X24" i="6"/>
  <c r="BC53" i="6"/>
  <c r="X53" i="6" s="1"/>
  <c r="W63" i="6"/>
  <c r="X23" i="6"/>
  <c r="AY32" i="6"/>
  <c r="V32" i="6" s="1"/>
  <c r="AC39" i="6"/>
  <c r="L39" i="6" s="1"/>
  <c r="V62" i="6"/>
  <c r="W62" i="6"/>
  <c r="W8" i="6"/>
  <c r="V38" i="6"/>
  <c r="L7" i="6"/>
  <c r="L13" i="6"/>
  <c r="V26" i="6"/>
  <c r="W38" i="6"/>
  <c r="X62" i="6"/>
  <c r="M7" i="6"/>
  <c r="X7" i="6"/>
  <c r="P13" i="6"/>
  <c r="W26" i="6"/>
  <c r="X38" i="6"/>
  <c r="V43" i="6"/>
  <c r="AE62" i="6"/>
  <c r="M62" i="6" s="1"/>
  <c r="V10" i="6"/>
  <c r="AY19" i="6"/>
  <c r="V19" i="6" s="1"/>
  <c r="V25" i="6"/>
  <c r="L63" i="6"/>
  <c r="L12" i="6"/>
  <c r="M18" i="6"/>
  <c r="M23" i="6"/>
  <c r="V36" i="6"/>
  <c r="V46" i="6"/>
  <c r="M63" i="6"/>
  <c r="N6" i="6"/>
  <c r="V13" i="6"/>
  <c r="AE19" i="6"/>
  <c r="M19" i="6" s="1"/>
  <c r="L38" i="6"/>
  <c r="AG62" i="6"/>
  <c r="N62" i="6" s="1"/>
  <c r="W10" i="6"/>
  <c r="AG19" i="6"/>
  <c r="N19" i="6" s="1"/>
  <c r="M24" i="6"/>
  <c r="X40" i="6"/>
  <c r="L23" i="6"/>
  <c r="N24" i="6"/>
  <c r="W25" i="6"/>
  <c r="M14" i="6"/>
  <c r="M17" i="6"/>
  <c r="N18" i="6"/>
  <c r="X25" i="6"/>
  <c r="W36" i="6"/>
  <c r="L44" i="6"/>
  <c r="W46" i="6"/>
  <c r="AC61" i="6"/>
  <c r="L61" i="6" s="1"/>
  <c r="N63" i="6"/>
  <c r="W14" i="6"/>
  <c r="V15" i="6"/>
  <c r="N17" i="6"/>
  <c r="M28" i="6"/>
  <c r="L37" i="6"/>
  <c r="AC40" i="6"/>
  <c r="L40" i="6" s="1"/>
  <c r="N44" i="6"/>
  <c r="V45" i="6"/>
  <c r="N51" i="6"/>
  <c r="V60" i="6"/>
  <c r="L64" i="6"/>
  <c r="L58" i="6"/>
  <c r="L4" i="6"/>
  <c r="L11" i="6"/>
  <c r="M4" i="6"/>
  <c r="AK14" i="6"/>
  <c r="P14" i="6" s="1"/>
  <c r="L30" i="6"/>
  <c r="N33" i="6"/>
  <c r="M34" i="6"/>
  <c r="L41" i="6"/>
  <c r="M64" i="6"/>
  <c r="M5" i="6"/>
  <c r="M35" i="6"/>
  <c r="N35" i="6"/>
  <c r="N42" i="6"/>
  <c r="N31" i="6"/>
  <c r="L3" i="6"/>
  <c r="M13" i="6"/>
  <c r="L46" i="6"/>
  <c r="L49" i="6"/>
  <c r="M8" i="6"/>
  <c r="M9" i="6"/>
  <c r="M42" i="6"/>
  <c r="L50" i="6"/>
  <c r="M10" i="6"/>
  <c r="N64" i="6"/>
  <c r="N30" i="6"/>
  <c r="N41" i="6"/>
  <c r="N2" i="6"/>
  <c r="M3" i="6"/>
  <c r="N13" i="6"/>
  <c r="L28" i="6"/>
  <c r="L29" i="6"/>
  <c r="M47" i="6"/>
  <c r="M48" i="6"/>
  <c r="M49" i="6"/>
  <c r="L5" i="6"/>
  <c r="N5" i="6"/>
  <c r="N58" i="6"/>
  <c r="M31" i="6"/>
  <c r="N12" i="6"/>
  <c r="L27" i="6"/>
  <c r="N3" i="6"/>
  <c r="V5" i="6"/>
  <c r="N27" i="6"/>
  <c r="M29" i="6"/>
  <c r="M40" i="6"/>
  <c r="N47" i="6"/>
  <c r="N48" i="6"/>
  <c r="N49" i="6"/>
  <c r="L52" i="6"/>
  <c r="N4" i="6"/>
  <c r="V31" i="6"/>
  <c r="W54" i="6"/>
  <c r="W55" i="6"/>
  <c r="W56" i="6"/>
  <c r="W57" i="6"/>
  <c r="X58" i="6"/>
  <c r="AC59" i="6"/>
  <c r="L59" i="6" s="1"/>
  <c r="L8" i="6"/>
  <c r="L35" i="6"/>
  <c r="N8" i="6"/>
  <c r="L31" i="6"/>
  <c r="M50" i="6"/>
  <c r="AM14" i="6"/>
  <c r="Q14" i="6" s="1"/>
  <c r="M2" i="6"/>
  <c r="N28" i="6"/>
  <c r="X5" i="6"/>
  <c r="V56" i="6"/>
  <c r="W42" i="6"/>
  <c r="W51" i="6"/>
  <c r="N26" i="6"/>
  <c r="X35" i="6"/>
  <c r="X42" i="6"/>
  <c r="X55" i="6"/>
  <c r="V4" i="6"/>
  <c r="BA19" i="6"/>
  <c r="W19" i="6" s="1"/>
  <c r="L25" i="6"/>
  <c r="X31" i="6"/>
  <c r="AC32" i="6"/>
  <c r="L32" i="6" s="1"/>
  <c r="W33" i="6"/>
  <c r="V34" i="6"/>
  <c r="W50" i="6"/>
  <c r="AE53" i="6"/>
  <c r="M53" i="6" s="1"/>
  <c r="AG59" i="6"/>
  <c r="N59" i="6" s="1"/>
  <c r="V64" i="6"/>
  <c r="L9" i="6"/>
  <c r="M52" i="6"/>
  <c r="N40" i="6"/>
  <c r="V52" i="6"/>
  <c r="W52" i="6"/>
  <c r="V54" i="6"/>
  <c r="V57" i="6"/>
  <c r="M45" i="6"/>
  <c r="N45" i="6"/>
  <c r="X51" i="6"/>
  <c r="AC53" i="6"/>
  <c r="L53" i="6" s="1"/>
  <c r="X56" i="6"/>
  <c r="W4" i="6"/>
  <c r="X10" i="6"/>
  <c r="M25" i="6"/>
  <c r="V30" i="6"/>
  <c r="AE32" i="6"/>
  <c r="M32" i="6" s="1"/>
  <c r="X33" i="6"/>
  <c r="W34" i="6"/>
  <c r="V41" i="6"/>
  <c r="X50" i="6"/>
  <c r="AG53" i="6"/>
  <c r="N53" i="6" s="1"/>
  <c r="W64" i="6"/>
  <c r="L42" i="6"/>
  <c r="L51" i="6"/>
  <c r="M51" i="6"/>
  <c r="M12" i="6"/>
  <c r="N34" i="6"/>
  <c r="V58" i="6"/>
  <c r="L26" i="6"/>
  <c r="V35" i="6"/>
  <c r="V55" i="6"/>
  <c r="W58" i="6"/>
  <c r="M39" i="6"/>
  <c r="X52" i="6"/>
  <c r="V33" i="6"/>
  <c r="X54" i="6"/>
  <c r="X57" i="6"/>
  <c r="V2" i="6"/>
  <c r="W12" i="6"/>
  <c r="W30" i="6"/>
  <c r="W41" i="6"/>
  <c r="M30" i="6"/>
  <c r="M41" i="6"/>
  <c r="N29" i="6"/>
  <c r="W2" i="6"/>
  <c r="V3" i="6"/>
  <c r="W13" i="6"/>
  <c r="V27" i="6"/>
  <c r="V49" i="6"/>
  <c r="AC54" i="6"/>
  <c r="L54" i="6" s="1"/>
  <c r="AC55" i="6"/>
  <c r="L55" i="6" s="1"/>
  <c r="AC56" i="6"/>
  <c r="L56" i="6" s="1"/>
  <c r="AC57" i="6"/>
  <c r="L57" i="6" s="1"/>
  <c r="W3" i="6"/>
  <c r="L6" i="6"/>
  <c r="W27" i="6"/>
  <c r="V28" i="6"/>
  <c r="V29" i="6"/>
  <c r="V40" i="6"/>
  <c r="W47" i="6"/>
  <c r="W48" i="6"/>
  <c r="W49" i="6"/>
  <c r="AE54" i="6"/>
  <c r="M54" i="6" s="1"/>
  <c r="AE55" i="6"/>
  <c r="M55" i="6" s="1"/>
  <c r="AE56" i="6"/>
  <c r="M56" i="6" s="1"/>
  <c r="AE57" i="6"/>
  <c r="M57" i="6" s="1"/>
  <c r="L19" i="1"/>
  <c r="L27" i="1"/>
  <c r="W16" i="1"/>
  <c r="M5" i="1"/>
  <c r="W41" i="1"/>
  <c r="L54" i="1"/>
  <c r="L60" i="1"/>
  <c r="W64" i="1"/>
  <c r="N20" i="1"/>
  <c r="N6" i="1"/>
  <c r="V18" i="1"/>
  <c r="M54" i="1"/>
  <c r="V27" i="1"/>
  <c r="L33" i="1"/>
  <c r="AC42" i="1"/>
  <c r="L42" i="1" s="1"/>
  <c r="N54" i="1"/>
  <c r="N60" i="1"/>
  <c r="W63" i="1"/>
  <c r="M27" i="1"/>
  <c r="N39" i="1"/>
  <c r="N5" i="1"/>
  <c r="M60" i="1"/>
  <c r="V63" i="1"/>
  <c r="V17" i="1"/>
  <c r="W27" i="1"/>
  <c r="M33" i="1"/>
  <c r="V40" i="1"/>
  <c r="V46" i="1"/>
  <c r="X63" i="1"/>
  <c r="L17" i="1"/>
  <c r="L20" i="1"/>
  <c r="L4" i="1"/>
  <c r="W17" i="1"/>
  <c r="X19" i="1"/>
  <c r="X27" i="1"/>
  <c r="W40" i="1"/>
  <c r="W46" i="1"/>
  <c r="X20" i="1"/>
  <c r="X40" i="1"/>
  <c r="X46" i="1"/>
  <c r="V62" i="1"/>
  <c r="AC64" i="1"/>
  <c r="L64" i="1" s="1"/>
  <c r="L18" i="1"/>
  <c r="L5" i="1"/>
  <c r="X16" i="1"/>
  <c r="X17" i="1"/>
  <c r="V6" i="1"/>
  <c r="V39" i="1"/>
  <c r="V61" i="1"/>
  <c r="W62" i="1"/>
  <c r="AE64" i="1"/>
  <c r="M64" i="1" s="1"/>
  <c r="L46" i="1"/>
  <c r="W6" i="1"/>
  <c r="W39" i="1"/>
  <c r="V45" i="1"/>
  <c r="X62" i="1"/>
  <c r="AC63" i="1"/>
  <c r="L63" i="1" s="1"/>
  <c r="AE63" i="1"/>
  <c r="M63" i="1" s="1"/>
  <c r="L16" i="1"/>
  <c r="N30" i="1"/>
  <c r="N31" i="1"/>
  <c r="L40" i="1"/>
  <c r="M17" i="1"/>
  <c r="M40" i="1"/>
  <c r="M46" i="1"/>
  <c r="M62" i="1"/>
  <c r="L6" i="1"/>
  <c r="M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80ED8A-8FA0-4C56-A9A3-BF981E031DCB}" keepAlive="1" name="Query - AAC_Electrical_Data" description="Connection to the 'AAC_Electrical_Data' query in the workbook." type="5" refreshedVersion="8" background="1" saveData="1">
    <dbPr connection="Provider=Microsoft.Mashup.OleDb.1;Data Source=$Workbook$;Location=AAC_Electrical_Data;Extended Properties=&quot;&quot;" command="SELECT * FROM [AAC_Electrical_Data]"/>
  </connection>
  <connection id="2" xr16:uid="{9C013124-DB6A-40DF-94F4-AE29CF0826C4}" keepAlive="1" name="Query - ACAR_electrical_data_CME" description="Connection to the 'ACAR_electrical_data_CME' query in the workbook." type="5" refreshedVersion="0" background="1">
    <dbPr connection="Provider=Microsoft.Mashup.OleDb.1;Data Source=$Workbook$;Location=ACAR_electrical_data_CME;Extended Properties=&quot;&quot;" command="SELECT * FROM [ACAR_electrical_data_CME]"/>
  </connection>
  <connection id="3" xr16:uid="{D7AF7141-096B-4723-B53D-DE6DC2F08ACA}" keepAlive="1" name="Query - ACCC_electrical_data_ctc" description="Connection to the 'ACCC_electrical_data_ctc' query in the workbook." type="5" refreshedVersion="0" background="1">
    <dbPr connection="Provider=Microsoft.Mashup.OleDb.1;Data Source=$Workbook$;Location=ACCC_electrical_data_ctc;Extended Properties=&quot;&quot;" command="SELECT * FROM [ACCC_electrical_data_ctc]"/>
  </connection>
  <connection id="4" xr16:uid="{21DEDA10-69DD-4098-8E28-0C7C45D37637}" keepAlive="1" name="Query - ACSR_Electrical_Data" description="Connection to the 'ACSR_Electrical_Data' query in the workbook." type="5" refreshedVersion="0" background="1">
    <dbPr connection="Provider=Microsoft.Mashup.OleDb.1;Data Source=$Workbook$;Location=ACSR_Electrical_Data;Extended Properties=&quot;&quot;" command="SELECT * FROM [ACSR_Electrical_Data]"/>
  </connection>
  <connection id="5" xr16:uid="{7C49F17D-3CDA-4251-95A0-E6FCC43B7E6A}" keepAlive="1" name="Query - ACSR_Electrical_Data (2)" description="Connection to the 'ACSR_Electrical_Data (2)' query in the workbook." type="5" refreshedVersion="0" background="1">
    <dbPr connection="Provider=Microsoft.Mashup.OleDb.1;Data Source=$Workbook$;Location=&quot;ACSR_Electrical_Data (2)&quot;;Extended Properties=&quot;&quot;" command="SELECT * FROM [ACSR_Electrical_Data (2)]"/>
  </connection>
  <connection id="6" xr16:uid="{2D621C24-CE81-46DD-8A32-A04BD4476F7C}" keepAlive="1" name="Query - ACSR_Electrical_Data (3)" description="Connection to the 'ACSR_Electrical_Data (3)' query in the workbook." type="5" refreshedVersion="0" background="1">
    <dbPr connection="Provider=Microsoft.Mashup.OleDb.1;Data Source=$Workbook$;Location=&quot;ACSR_Electrical_Data (3)&quot;;Extended Properties=&quot;&quot;" command="SELECT * FROM [ACSR_Electrical_Data (3)]"/>
  </connection>
  <connection id="7" xr16:uid="{B74521A3-EB4A-4DA9-AC72-25CB49996848}" keepAlive="1" name="Query - ACSS_Electrical_Data_CME" description="Connection to the 'ACSS_Electrical_Data_CME' query in the workbook." type="5" refreshedVersion="0" background="1">
    <dbPr connection="Provider=Microsoft.Mashup.OleDb.1;Data Source=$Workbook$;Location=ACSS_Electrical_Data_CME;Extended Properties=&quot;&quot;" command="SELECT * FROM [ACSS_Electrical_Data_CME]"/>
  </connection>
  <connection id="8" xr16:uid="{FBC5F7F9-91D1-4DDF-8D64-EFB4B1621BD2}" keepAlive="1" name="Query - ACSS_Electrical_Data_CMEelectr" description="Connection to the 'ACSS_Electrical_Data_CMEelectr' query in the workbook." type="5" refreshedVersion="0" background="1">
    <dbPr connection="Provider=Microsoft.Mashup.OleDb.1;Data Source=$Workbook$;Location=ACSS_Electrical_Data_CMEelectr;Extended Properties=&quot;&quot;" command="SELECT * FROM [ACSS_Electrical_Data_CMEelectr]"/>
  </connection>
  <connection id="9" xr16:uid="{EF81C84E-97A8-4E12-82F2-5CDC217E449C}" keepAlive="1" name="Query - ACSS_Electrical_Data_CMEmech" description="Connection to the 'ACSS_Electrical_Data_CMEmech' query in the workbook." type="5" refreshedVersion="0" background="1">
    <dbPr connection="Provider=Microsoft.Mashup.OleDb.1;Data Source=$Workbook$;Location=ACSS_Electrical_Data_CMEmech;Extended Properties=&quot;&quot;" command="SELECT * FROM [ACSS_Electrical_Data_CMEmech]"/>
  </connection>
  <connection id="10" xr16:uid="{9FA5F952-A2F0-4174-B426-8A38830A40B6}" keepAlive="1" name="Query - ACSS_Electrical_Data_CMEmech (2)" description="Connection to the 'ACSS_Electrical_Data_CMEmech (2)' query in the workbook." type="5" refreshedVersion="0" background="1">
    <dbPr connection="Provider=Microsoft.Mashup.OleDb.1;Data Source=$Workbook$;Location=&quot;ACSS_Electrical_Data_CMEmech (2)&quot;;Extended Properties=&quot;&quot;" command="SELECT * FROM [ACSS_Electrical_Data_CMEmech (2)]"/>
  </connection>
  <connection id="11" xr16:uid="{3BD3DAD0-1F11-45FC-AE3E-040FB0307EB8}" keepAlive="1" name="Query - GW_Alumoweld_data_afl" description="Connection to the 'GW_Alumoweld_data_afl' query in the workbook." type="5" refreshedVersion="0" background="1">
    <dbPr connection="Provider=Microsoft.Mashup.OleDb.1;Data Source=$Workbook$;Location=GW_Alumoweld_data_afl;Extended Properties=&quot;&quot;" command="SELECT * FROM [GW_Alumoweld_data_afl]"/>
  </connection>
  <connection id="12" xr16:uid="{94993072-0F4B-4217-9C43-8F0EE5710838}" keepAlive="1" name="Query - GW_Alumoweld_data_afl (2)" description="Connection to the 'GW_Alumoweld_data_afl (2)' query in the workbook." type="5" refreshedVersion="0" background="1">
    <dbPr connection="Provider=Microsoft.Mashup.OleDb.1;Data Source=$Workbook$;Location=&quot;GW_Alumoweld_data_afl (2)&quot;;Extended Properties=&quot;&quot;" command="SELECT * FROM [GW_Alumoweld_data_afl (2)]"/>
  </connection>
  <connection id="13" xr16:uid="{48621CD7-8B36-4D88-9A28-F2D0CCAAADC1}" keepAlive="1" name="Query - GW-aluminum-clad steel" description="Connection to the 'GW-aluminum-clad steel' query in the workbook." type="5" refreshedVersion="8" background="1" saveData="1">
    <dbPr connection="Provider=Microsoft.Mashup.OleDb.1;Data Source=$Workbook$;Location=&quot;GW-aluminum-clad steel&quot;;Extended Properties=&quot;&quot;" command="SELECT * FROM [GW-aluminum-clad stee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<sst xmlns="http://schemas.openxmlformats.org/spreadsheetml/2006/main" count="2248" uniqueCount="665">
  <si>
    <t>Sources</t>
  </si>
  <si>
    <t>Insulators string distance:IEC 60071-2 Insulation co-ordination application guite part 2 (creepage distance). AND IEC 60305 IEC Insulators classes</t>
  </si>
  <si>
    <t>EPRI Transmission reference book</t>
  </si>
  <si>
    <t>Stevenson, Grainger</t>
  </si>
  <si>
    <t>typical bundling</t>
  </si>
  <si>
    <t>Oregon state U</t>
  </si>
  <si>
    <t>Section 4 Transmission Lines.pdf (oregonstate.edu)</t>
  </si>
  <si>
    <t>number</t>
  </si>
  <si>
    <t>state</t>
  </si>
  <si>
    <t>abreviation</t>
  </si>
  <si>
    <t>bordering_states</t>
  </si>
  <si>
    <t>n_bordering_states</t>
  </si>
  <si>
    <t>Alabama</t>
  </si>
  <si>
    <t>AL</t>
  </si>
  <si>
    <t>Mississippi, Tennessee, Florida, Georgia</t>
  </si>
  <si>
    <t>Alaska</t>
  </si>
  <si>
    <t>AK</t>
  </si>
  <si>
    <t>None</t>
  </si>
  <si>
    <t>Arizona</t>
  </si>
  <si>
    <t>AZ</t>
  </si>
  <si>
    <t>Nevada, New Mexico, Utah, California, Colorado</t>
  </si>
  <si>
    <t>Arkansas</t>
  </si>
  <si>
    <t>AR</t>
  </si>
  <si>
    <t>Oklahoma, Tennessee, Texas, Louisiana, Mississippi, Missouri</t>
  </si>
  <si>
    <t>California</t>
  </si>
  <si>
    <t>CA</t>
  </si>
  <si>
    <t>Oregon, Arizona, Nevada</t>
  </si>
  <si>
    <t>Colorado</t>
  </si>
  <si>
    <t>CO</t>
  </si>
  <si>
    <t>New Mexico, Oklahoma, Utah, Wyoming, Arizona, Kansas, Nebraska</t>
  </si>
  <si>
    <t>Connecticut</t>
  </si>
  <si>
    <t>CT</t>
  </si>
  <si>
    <t>New York, Rhode Island, Massachusetts</t>
  </si>
  <si>
    <t>Delaware</t>
  </si>
  <si>
    <t>DE</t>
  </si>
  <si>
    <t>New Jersey, Pennsylvania, Maryland</t>
  </si>
  <si>
    <t>Florida</t>
  </si>
  <si>
    <t>FL</t>
  </si>
  <si>
    <t>Georgia, Alabama</t>
  </si>
  <si>
    <t>Georgia</t>
  </si>
  <si>
    <t>GA</t>
  </si>
  <si>
    <t>North Carolina, South Carolina, Tennessee, Alabama, Florida</t>
  </si>
  <si>
    <t>Hawaii</t>
  </si>
  <si>
    <t>HI</t>
  </si>
  <si>
    <t>Idaho</t>
  </si>
  <si>
    <t>ID</t>
  </si>
  <si>
    <t>Utah, Washington, Wyoming, Montana, Nevada, Oregon</t>
  </si>
  <si>
    <t>Illinois</t>
  </si>
  <si>
    <t>IL</t>
  </si>
  <si>
    <t>Kentucky, Missouri, Wisconsin, Indiana, Iowa, Michigan (water border only)</t>
  </si>
  <si>
    <t>Indiana</t>
  </si>
  <si>
    <t>IN</t>
  </si>
  <si>
    <t>Michigan, Ohio, Illinois, Kentucky</t>
  </si>
  <si>
    <t>Iowa</t>
  </si>
  <si>
    <t>IA</t>
  </si>
  <si>
    <t>Nebraska, South Dakota, Wisconsin, Illinois, Minnesota, Missouri</t>
  </si>
  <si>
    <t>Kansas</t>
  </si>
  <si>
    <t>KS</t>
  </si>
  <si>
    <t>Nebraska, Oklahoma, Colorado, Missouri</t>
  </si>
  <si>
    <t>Kentucky</t>
  </si>
  <si>
    <t>KY</t>
  </si>
  <si>
    <t>Tennessee, Virginia, West Virginia, Illinois, Indiana, Missouri, Ohio</t>
  </si>
  <si>
    <t>Louisiana</t>
  </si>
  <si>
    <t>LA</t>
  </si>
  <si>
    <t>Texas, Arkansas, Mississippi</t>
  </si>
  <si>
    <t>Maine</t>
  </si>
  <si>
    <t>ME</t>
  </si>
  <si>
    <t>New Hampshire</t>
  </si>
  <si>
    <t>Maryland</t>
  </si>
  <si>
    <t>MD</t>
  </si>
  <si>
    <t>Virginia, West Virginia, Delaware, Pennsylvania</t>
  </si>
  <si>
    <t>Massachusetts</t>
  </si>
  <si>
    <t>MA</t>
  </si>
  <si>
    <t>New York, Rhode Island, Vermont, Connecticut, New Hampshire</t>
  </si>
  <si>
    <t>Michigan</t>
  </si>
  <si>
    <t>MI</t>
  </si>
  <si>
    <t>Ohio, Wisconsin, Illinois, Indiana, Minnesota (water border)</t>
  </si>
  <si>
    <t>Minnesota</t>
  </si>
  <si>
    <t>MN</t>
  </si>
  <si>
    <t>North Dakota, South Dakota, Wisconsin, Iowa, Michigan (water border)</t>
  </si>
  <si>
    <t>Mississippi</t>
  </si>
  <si>
    <t>MS</t>
  </si>
  <si>
    <t>Louisiana, Tennessee, Alabama, Arkansas</t>
  </si>
  <si>
    <t>Missouri</t>
  </si>
  <si>
    <t>MO</t>
  </si>
  <si>
    <t>Nebraska, Oklahoma, Tennessee, Arkansas, Illinois, Iowa, Kansas, Kentucky</t>
  </si>
  <si>
    <t>Montana</t>
  </si>
  <si>
    <t>MT</t>
  </si>
  <si>
    <t>South Dakota, Wyoming, Idaho, North Dakota</t>
  </si>
  <si>
    <t>Nebraska</t>
  </si>
  <si>
    <t>NE</t>
  </si>
  <si>
    <t>Missouri, South Dakota, Wyoming, Colorado, Iowa, Kansas,</t>
  </si>
  <si>
    <t>Nevada</t>
  </si>
  <si>
    <t>NV</t>
  </si>
  <si>
    <t>Idaho, Oregon, Utah, Arizona, California</t>
  </si>
  <si>
    <t>NH</t>
  </si>
  <si>
    <t>Vermont, Maine, Massachusetts</t>
  </si>
  <si>
    <t>New Jersey</t>
  </si>
  <si>
    <t>NJ</t>
  </si>
  <si>
    <t>Pennsylvania, Delaware, New York</t>
  </si>
  <si>
    <t>New Mexico</t>
  </si>
  <si>
    <t>NM</t>
  </si>
  <si>
    <t>Oklahoma, Texas, Utah, Arizona, Colorado</t>
  </si>
  <si>
    <t>New York</t>
  </si>
  <si>
    <t>NY</t>
  </si>
  <si>
    <t>Pennsylvania, Rhode Island (water border), Vermont, Connecticut, Massachusetts, New Jersey</t>
  </si>
  <si>
    <t>North Carolina</t>
  </si>
  <si>
    <t>NC</t>
  </si>
  <si>
    <t>Tennessee, Virginia, Georgia, South Carolina</t>
  </si>
  <si>
    <t>North Dakota</t>
  </si>
  <si>
    <t>ND</t>
  </si>
  <si>
    <t>South Dakota, Minnesota, Montana</t>
  </si>
  <si>
    <t>Ohio</t>
  </si>
  <si>
    <t>OH</t>
  </si>
  <si>
    <t>Michigan, Pennsylvania, West Virginia, Indiana, Kentucky</t>
  </si>
  <si>
    <t>Oklahoma</t>
  </si>
  <si>
    <t>OK</t>
  </si>
  <si>
    <t>Missouri, New Mexico, Texas, Arkansas, Colorado, Kansas</t>
  </si>
  <si>
    <t>Oregon</t>
  </si>
  <si>
    <t>OR</t>
  </si>
  <si>
    <t>Nevada, Washington, California, Idaho</t>
  </si>
  <si>
    <t>Pennsylvania</t>
  </si>
  <si>
    <t>PA</t>
  </si>
  <si>
    <t>New York, Ohio, West Virginia, Delaware, Maryland, New Jersey</t>
  </si>
  <si>
    <t>Rhode Island</t>
  </si>
  <si>
    <t>RI</t>
  </si>
  <si>
    <t>Massachusetts, New York (water border), Connecticut</t>
  </si>
  <si>
    <t>South Carolina</t>
  </si>
  <si>
    <t>SC</t>
  </si>
  <si>
    <t>North Carolina, Georgia,</t>
  </si>
  <si>
    <t>South Dakota</t>
  </si>
  <si>
    <t>SD</t>
  </si>
  <si>
    <t>Nebraska, North Dakota, Wyoming, Iowa, Minnesota, Montana</t>
  </si>
  <si>
    <t>Tennessee</t>
  </si>
  <si>
    <t>TN</t>
  </si>
  <si>
    <t>Mississippi, Missouri, North Carolina, Virginia, Alabama, Arkansas, Georgia, Kentucky</t>
  </si>
  <si>
    <t>Texas</t>
  </si>
  <si>
    <t>TX</t>
  </si>
  <si>
    <t>New Mexico, Oklahoma, Arkansas, Louisiana</t>
  </si>
  <si>
    <t>Utah</t>
  </si>
  <si>
    <t>UT</t>
  </si>
  <si>
    <t>Nevada, New Mexico, Wyoming, Arizona, Colorado, Idaho</t>
  </si>
  <si>
    <t>Vermont</t>
  </si>
  <si>
    <t>VT</t>
  </si>
  <si>
    <t>New Hampshire, New York, Massachusetts</t>
  </si>
  <si>
    <t>Virginia</t>
  </si>
  <si>
    <t>VA</t>
  </si>
  <si>
    <t>North Carolina, Tennessee, West Virginia, Kentucky, Maryland</t>
  </si>
  <si>
    <t>Washington</t>
  </si>
  <si>
    <t>WA</t>
  </si>
  <si>
    <t>Oregon, Idaho</t>
  </si>
  <si>
    <t>West Virginia</t>
  </si>
  <si>
    <t>WV</t>
  </si>
  <si>
    <t>Pennsylvania, Virginia, Kentucky, Maryland, Ohio</t>
  </si>
  <si>
    <t>Wisconsin</t>
  </si>
  <si>
    <t>WI</t>
  </si>
  <si>
    <t>Michigan, Minnesota, Illinois, Iowa</t>
  </si>
  <si>
    <t>Wyoming</t>
  </si>
  <si>
    <t>WY</t>
  </si>
  <si>
    <t>Nebraska, South Dakota, Utah, Colorado, Idaho, Montana</t>
  </si>
  <si>
    <t>code</t>
  </si>
  <si>
    <t>structure_type</t>
  </si>
  <si>
    <t>company</t>
  </si>
  <si>
    <t>miles</t>
  </si>
  <si>
    <t>conductor_type</t>
  </si>
  <si>
    <t>conductor_name</t>
  </si>
  <si>
    <t>conductor_diameter_inch</t>
  </si>
  <si>
    <t>conductor_stranding</t>
  </si>
  <si>
    <t>bundling</t>
  </si>
  <si>
    <t>bundling_spacing_inch</t>
  </si>
  <si>
    <t>ground_Type</t>
  </si>
  <si>
    <t>ground_diameter_inch</t>
  </si>
  <si>
    <t>n_circuits</t>
  </si>
  <si>
    <t>n_ground_w</t>
  </si>
  <si>
    <t>voltage_kv</t>
  </si>
  <si>
    <t>Creep_Dist_mm_kv</t>
  </si>
  <si>
    <t>Insul_Creep_Dist_mm</t>
  </si>
  <si>
    <t>Insul_Spac_mm</t>
  </si>
  <si>
    <t>L_Ins_String_ft</t>
  </si>
  <si>
    <r>
      <t>ha</t>
    </r>
    <r>
      <rPr>
        <b/>
        <sz val="11"/>
        <color rgb="FF000000"/>
        <rFont val="Aptos Narrow"/>
        <family val="2"/>
      </rPr>
      <t>1t_</t>
    </r>
    <r>
      <rPr>
        <b/>
        <sz val="11"/>
        <color rgb="FF000000"/>
        <rFont val="Aptos Narrow"/>
        <family val="2"/>
      </rPr>
      <t>ft</t>
    </r>
  </si>
  <si>
    <r>
      <t>hb</t>
    </r>
    <r>
      <rPr>
        <b/>
        <sz val="11"/>
        <color rgb="FF000000"/>
        <rFont val="Aptos Narrow"/>
        <family val="2"/>
      </rPr>
      <t>1t</t>
    </r>
    <r>
      <rPr>
        <b/>
        <sz val="11"/>
        <color rgb="FF000000"/>
        <rFont val="Aptos Narrow"/>
        <family val="2"/>
      </rPr>
      <t>_ft</t>
    </r>
  </si>
  <si>
    <r>
      <t>hc</t>
    </r>
    <r>
      <rPr>
        <b/>
        <sz val="11"/>
        <color rgb="FF000000"/>
        <rFont val="Aptos Narrow"/>
        <family val="2"/>
      </rPr>
      <t>1t_ft</t>
    </r>
  </si>
  <si>
    <r>
      <t>Sa</t>
    </r>
    <r>
      <rPr>
        <b/>
        <sz val="11"/>
        <color rgb="FF000000"/>
        <rFont val="Aptos Narrow"/>
        <family val="2"/>
      </rPr>
      <t>1t_ft</t>
    </r>
  </si>
  <si>
    <r>
      <t>Sb</t>
    </r>
    <r>
      <rPr>
        <b/>
        <sz val="11"/>
        <color rgb="FF000000"/>
        <rFont val="Aptos Narrow"/>
        <family val="2"/>
      </rPr>
      <t>1t_ft</t>
    </r>
  </si>
  <si>
    <r>
      <t>Sc</t>
    </r>
    <r>
      <rPr>
        <b/>
        <sz val="11"/>
        <color rgb="FF000000"/>
        <rFont val="Aptos Narrow"/>
        <family val="2"/>
      </rPr>
      <t>1t_ft</t>
    </r>
  </si>
  <si>
    <r>
      <t>hg1</t>
    </r>
    <r>
      <rPr>
        <b/>
        <sz val="11"/>
        <color rgb="FF000000"/>
        <rFont val="Aptos Narrow"/>
        <family val="2"/>
      </rPr>
      <t>1t_ft</t>
    </r>
  </si>
  <si>
    <r>
      <t>Sg1</t>
    </r>
    <r>
      <rPr>
        <b/>
        <sz val="11"/>
        <color rgb="FF000000"/>
        <rFont val="Aptos Narrow"/>
        <family val="2"/>
      </rPr>
      <t>1t_ft</t>
    </r>
  </si>
  <si>
    <r>
      <t>hg2</t>
    </r>
    <r>
      <rPr>
        <b/>
        <sz val="11"/>
        <color rgb="FF000000"/>
        <rFont val="Aptos Narrow"/>
        <family val="2"/>
      </rPr>
      <t>1t_ft</t>
    </r>
  </si>
  <si>
    <r>
      <t>Sg2</t>
    </r>
    <r>
      <rPr>
        <b/>
        <sz val="11"/>
        <color rgb="FF000000"/>
        <rFont val="Aptos Narrow"/>
        <family val="2"/>
      </rPr>
      <t>1t_ft</t>
    </r>
  </si>
  <si>
    <r>
      <t>ha</t>
    </r>
    <r>
      <rPr>
        <b/>
        <sz val="11"/>
        <color rgb="FF000000"/>
        <rFont val="Aptos Narrow"/>
        <family val="2"/>
      </rPr>
      <t>2t_ft</t>
    </r>
  </si>
  <si>
    <r>
      <t>hb</t>
    </r>
    <r>
      <rPr>
        <b/>
        <sz val="11"/>
        <color rgb="FF000000"/>
        <rFont val="Aptos Narrow"/>
        <family val="2"/>
      </rPr>
      <t>2t_ft</t>
    </r>
  </si>
  <si>
    <r>
      <t>hc</t>
    </r>
    <r>
      <rPr>
        <b/>
        <sz val="11"/>
        <color rgb="FF000000"/>
        <rFont val="Aptos Narrow"/>
        <family val="2"/>
      </rPr>
      <t>2t_ft</t>
    </r>
  </si>
  <si>
    <r>
      <t>Sa</t>
    </r>
    <r>
      <rPr>
        <b/>
        <sz val="11"/>
        <color rgb="FF000000"/>
        <rFont val="Aptos Narrow"/>
        <family val="2"/>
      </rPr>
      <t>2t_ft</t>
    </r>
  </si>
  <si>
    <r>
      <t>Sb</t>
    </r>
    <r>
      <rPr>
        <b/>
        <sz val="11"/>
        <color rgb="FF000000"/>
        <rFont val="Aptos Narrow"/>
        <family val="2"/>
      </rPr>
      <t>2t_ft</t>
    </r>
  </si>
  <si>
    <r>
      <t>Sc</t>
    </r>
    <r>
      <rPr>
        <b/>
        <sz val="11"/>
        <color rgb="FF000000"/>
        <rFont val="Aptos Narrow"/>
        <family val="2"/>
      </rPr>
      <t>2t_ft</t>
    </r>
  </si>
  <si>
    <r>
      <t>h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</si>
  <si>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</si>
  <si>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</si>
  <si>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</si>
  <si>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</si>
  <si>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</si>
  <si>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</si>
  <si>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</si>
  <si>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</si>
  <si>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</si>
  <si>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</si>
  <si>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(inch)</t>
    </r>
  </si>
  <si>
    <r>
      <t>hg1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</si>
  <si>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hg1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</si>
  <si>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Sg1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</si>
  <si>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Sg1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</si>
  <si>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hg2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</si>
  <si>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hg2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</si>
  <si>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Sg2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</si>
  <si>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Sg2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</si>
  <si>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</si>
  <si>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</si>
  <si>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</si>
  <si>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</si>
  <si>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</si>
  <si>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</si>
  <si>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</si>
  <si>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</si>
  <si>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</si>
  <si>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</si>
  <si>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</si>
  <si>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(inch)</t>
    </r>
  </si>
  <si>
    <t>3L1</t>
  </si>
  <si>
    <t>Lattice</t>
  </si>
  <si>
    <t>Iowa Public Service Co</t>
  </si>
  <si>
    <t>ACSR</t>
  </si>
  <si>
    <t>3L2</t>
  </si>
  <si>
    <t>Indianapolis Power and Light Company, Western Power Area Administration</t>
  </si>
  <si>
    <t>Indiana, Colorado</t>
  </si>
  <si>
    <t>3L3</t>
  </si>
  <si>
    <t>Consumers Power Company</t>
  </si>
  <si>
    <t>3L4</t>
  </si>
  <si>
    <t>Pennsylvania Electric Co</t>
  </si>
  <si>
    <t>Pensylvania</t>
  </si>
  <si>
    <t>3L5</t>
  </si>
  <si>
    <t>Northern Indiana Public Service</t>
  </si>
  <si>
    <t>3L6</t>
  </si>
  <si>
    <t>Cleveland electric iluminating</t>
  </si>
  <si>
    <t>3L7</t>
  </si>
  <si>
    <t>Consolidated Edison Co</t>
  </si>
  <si>
    <t>3L8</t>
  </si>
  <si>
    <t>Oklahoma Gas &amp; Electric Co, American Electric Power Co</t>
  </si>
  <si>
    <t>Oklahoma, Ohio</t>
  </si>
  <si>
    <t>3L9</t>
  </si>
  <si>
    <t>Consumers Power Company, Indianapolis Power and Light Company</t>
  </si>
  <si>
    <t>Michigan, Indiana</t>
  </si>
  <si>
    <t>3L10</t>
  </si>
  <si>
    <t>Detroit Edison</t>
  </si>
  <si>
    <t>3L13</t>
  </si>
  <si>
    <t>Union electric company</t>
  </si>
  <si>
    <t>Missouri, Nebraska, Minnesota</t>
  </si>
  <si>
    <t>3L14</t>
  </si>
  <si>
    <t>Texas electric service &amp; Light Co</t>
  </si>
  <si>
    <t>3L15</t>
  </si>
  <si>
    <t>Commonwealth Edison Company</t>
  </si>
  <si>
    <t>Chicago</t>
  </si>
  <si>
    <t>ACAR</t>
  </si>
  <si>
    <t>3P1</t>
  </si>
  <si>
    <t>Pole</t>
  </si>
  <si>
    <t>Dayton Power &amp; Light company</t>
  </si>
  <si>
    <t>3P2</t>
  </si>
  <si>
    <t>Cleveland electric iluminating, Indianapolis Power and Light Company, Northeast Utilities</t>
  </si>
  <si>
    <t>Ohio, Indiana, New Hampshire, Massachusets, Connecticut</t>
  </si>
  <si>
    <t>3P3</t>
  </si>
  <si>
    <t>Northern States Power Company, Wisconsin Electric Power Co</t>
  </si>
  <si>
    <t>Minnesota, Wisconsin</t>
  </si>
  <si>
    <t>3P4</t>
  </si>
  <si>
    <t>Consolidated Edison Co, Houston Lightning Company, SouthWestern electric company</t>
  </si>
  <si>
    <t>New York, Texas, Arkansas, Lousiana, Texas</t>
  </si>
  <si>
    <t>3P5</t>
  </si>
  <si>
    <t>Utah Power and Light Company</t>
  </si>
  <si>
    <t>3P6</t>
  </si>
  <si>
    <t>3P7</t>
  </si>
  <si>
    <t>Illinois Power Company</t>
  </si>
  <si>
    <t>3P8</t>
  </si>
  <si>
    <t>3H1</t>
  </si>
  <si>
    <t>H frame</t>
  </si>
  <si>
    <t>Public Service Company of New Hampshire</t>
  </si>
  <si>
    <t>New Englad</t>
  </si>
  <si>
    <t>3H2</t>
  </si>
  <si>
    <t>3H3</t>
  </si>
  <si>
    <t>Niagara Mohawk Power Corporation, Illinois Power Company, Central Maine Power Co</t>
  </si>
  <si>
    <t>New York, Illinois, Maine, New Englad</t>
  </si>
  <si>
    <t>3H4</t>
  </si>
  <si>
    <t>Public Service Company of New Hampshire, Northeast Utilities, New York State Electric &amp; Gas, Vermont Electric Company, Wisconsin Public Service Corp</t>
  </si>
  <si>
    <t>New Hampshire, Massachusets, Connecticut, New York, Vermont, Wisconsin</t>
  </si>
  <si>
    <t>3H5</t>
  </si>
  <si>
    <t>El paso electric company</t>
  </si>
  <si>
    <t>Texas, New Mexico</t>
  </si>
  <si>
    <t>3H6</t>
  </si>
  <si>
    <t>Northern States Power Company, Wisconsin Electric Power Co, Kansas Gas &amp; Electric Co</t>
  </si>
  <si>
    <t>Minnesota, Wisconsin, Kansas</t>
  </si>
  <si>
    <t>3H7</t>
  </si>
  <si>
    <t>Public Service Company of New Mexico</t>
  </si>
  <si>
    <t>3H8</t>
  </si>
  <si>
    <t>3H9</t>
  </si>
  <si>
    <t>New Englad Electric System</t>
  </si>
  <si>
    <t>New Englad, New Hampshire, Massachusets</t>
  </si>
  <si>
    <t>AAC</t>
  </si>
  <si>
    <t>3H10</t>
  </si>
  <si>
    <t>Boston Edison Company</t>
  </si>
  <si>
    <t>Massachusets</t>
  </si>
  <si>
    <t>3Y1</t>
  </si>
  <si>
    <t>Y</t>
  </si>
  <si>
    <t>Tucson Gas &amp; Electric Co</t>
  </si>
  <si>
    <t>3Y2</t>
  </si>
  <si>
    <t>Pacific Power Light corp</t>
  </si>
  <si>
    <t>3Y3</t>
  </si>
  <si>
    <t>SouthWestern electric company</t>
  </si>
  <si>
    <t>Arkansas, Lousiana, Texas</t>
  </si>
  <si>
    <t>5L1</t>
  </si>
  <si>
    <t>5L2</t>
  </si>
  <si>
    <t>Bonneville Power Administration</t>
  </si>
  <si>
    <r>
      <t>Washington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Oregon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Idaho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Montana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Wyoming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Utah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Nevada</t>
    </r>
    <r>
      <rPr>
        <sz val="10"/>
        <color rgb="FF202122"/>
        <rFont val="Arial"/>
        <family val="2"/>
      </rPr>
      <t>, and </t>
    </r>
    <r>
      <rPr>
        <sz val="10"/>
        <color rgb="FF000000"/>
        <rFont val="Arial"/>
        <family val="2"/>
      </rPr>
      <t>California</t>
    </r>
  </si>
  <si>
    <t>5L3</t>
  </si>
  <si>
    <t>5L4</t>
  </si>
  <si>
    <t>Basin Electric Power Co-op</t>
  </si>
  <si>
    <t>California, North Dakota, South Dakota, Colorado, Montana, New Mexico, Wyoming, Minnesota, Iowa</t>
  </si>
  <si>
    <t>5L5</t>
  </si>
  <si>
    <t>Carolina Power &amp; Light Co</t>
  </si>
  <si>
    <t>5L6</t>
  </si>
  <si>
    <t>5L7</t>
  </si>
  <si>
    <t xml:space="preserve">Alabama Power Company, Baltimore Gas and Electric Company </t>
  </si>
  <si>
    <t>Alabama, Maryland,</t>
  </si>
  <si>
    <t>5L8</t>
  </si>
  <si>
    <t>5L9</t>
  </si>
  <si>
    <t>American Electric Power Co, Arizona Public Service Co, Duke Power Company</t>
  </si>
  <si>
    <t>Virginia, Arizona, South Carolina</t>
  </si>
  <si>
    <t>5L10</t>
  </si>
  <si>
    <t>5L11</t>
  </si>
  <si>
    <t>5L12</t>
  </si>
  <si>
    <t>5L13</t>
  </si>
  <si>
    <t>5L14</t>
  </si>
  <si>
    <t>5P1</t>
  </si>
  <si>
    <t>5P2</t>
  </si>
  <si>
    <t>5H1</t>
  </si>
  <si>
    <t xml:space="preserve">Baltimore Gas and Electric Company, Baltimore Gas and Electric Company </t>
  </si>
  <si>
    <t>Maryland, Maryland</t>
  </si>
  <si>
    <t>5H2</t>
  </si>
  <si>
    <t>5Y1</t>
  </si>
  <si>
    <t>5Y2</t>
  </si>
  <si>
    <t>Arkansas Power &amp; Light Co.</t>
  </si>
  <si>
    <t>5Y3</t>
  </si>
  <si>
    <t>Alabama Power Company</t>
  </si>
  <si>
    <t>7L1</t>
  </si>
  <si>
    <t>7L2</t>
  </si>
  <si>
    <t>7L3</t>
  </si>
  <si>
    <t>7P1</t>
  </si>
  <si>
    <t>7H1</t>
  </si>
  <si>
    <t>7V1</t>
  </si>
  <si>
    <t>V frame</t>
  </si>
  <si>
    <t>DC1</t>
  </si>
  <si>
    <t>DC2</t>
  </si>
  <si>
    <t>ha1t_ft</t>
  </si>
  <si>
    <t>VALIDATIONS</t>
  </si>
  <si>
    <t>Structure type</t>
  </si>
  <si>
    <t>H Frame</t>
  </si>
  <si>
    <t>AAAC</t>
  </si>
  <si>
    <t>3L11</t>
  </si>
  <si>
    <t>3L12</t>
  </si>
  <si>
    <t>Waxwing</t>
  </si>
  <si>
    <t>Partridge</t>
  </si>
  <si>
    <t>Oriole</t>
  </si>
  <si>
    <t>Chickadee</t>
  </si>
  <si>
    <t>Ibis</t>
  </si>
  <si>
    <t>Flicker</t>
  </si>
  <si>
    <t>Hen</t>
  </si>
  <si>
    <t>Osprey</t>
  </si>
  <si>
    <t>Parakeet</t>
  </si>
  <si>
    <t>Dove</t>
  </si>
  <si>
    <t>Rook</t>
  </si>
  <si>
    <t>Grosbeak</t>
  </si>
  <si>
    <t>Drake</t>
  </si>
  <si>
    <t>Tern</t>
  </si>
  <si>
    <t>Rail</t>
  </si>
  <si>
    <t>Cardinal</t>
  </si>
  <si>
    <t>Curlew</t>
  </si>
  <si>
    <t>Bluejay</t>
  </si>
  <si>
    <t>Bittern</t>
  </si>
  <si>
    <t>Lapwing</t>
  </si>
  <si>
    <t>Falcon</t>
  </si>
  <si>
    <t>Bluebird</t>
  </si>
  <si>
    <t>codeword</t>
  </si>
  <si>
    <t>R_75AC_ohm_kft</t>
  </si>
  <si>
    <t>C_60Hz_Mohm_kft</t>
  </si>
  <si>
    <t>Laurel</t>
  </si>
  <si>
    <t>Tulip</t>
  </si>
  <si>
    <t>Cosmos</t>
  </si>
  <si>
    <t>Syringa</t>
  </si>
  <si>
    <t>Zinnia</t>
  </si>
  <si>
    <t>Dahlia</t>
  </si>
  <si>
    <t>Orchid</t>
  </si>
  <si>
    <t>Violet</t>
  </si>
  <si>
    <t>Magnolia</t>
  </si>
  <si>
    <t>Bluebell</t>
  </si>
  <si>
    <t>Columbine</t>
  </si>
  <si>
    <t>Coreopsis</t>
  </si>
  <si>
    <t>Cowslip</t>
  </si>
  <si>
    <t>Lupine</t>
  </si>
  <si>
    <t>Boston Edison Company, Consolidated Edison Co of New York, Houston Lightning Company</t>
  </si>
  <si>
    <t>American Electric Co.</t>
  </si>
  <si>
    <t>45/7</t>
  </si>
  <si>
    <t>Alumoweld</t>
  </si>
  <si>
    <t>conductor_kcmil</t>
  </si>
  <si>
    <t>48/13</t>
  </si>
  <si>
    <t>54/19</t>
  </si>
  <si>
    <t>Central Maine Power Co</t>
  </si>
  <si>
    <t>61/0</t>
  </si>
  <si>
    <t>Cleveland Electric Iluminating Co</t>
  </si>
  <si>
    <t>48/7</t>
  </si>
  <si>
    <t>54/7</t>
  </si>
  <si>
    <t>ground_kcmil</t>
  </si>
  <si>
    <t>Consolidated Edison Co of New York</t>
  </si>
  <si>
    <t>54/37</t>
  </si>
  <si>
    <t>72/7</t>
  </si>
  <si>
    <t>Dayton Power &amp; Light Company</t>
  </si>
  <si>
    <t>84/19</t>
  </si>
  <si>
    <t>30/7</t>
  </si>
  <si>
    <t>Steel</t>
  </si>
  <si>
    <t>7/16</t>
  </si>
  <si>
    <t>3/8</t>
  </si>
  <si>
    <t>EHS steel</t>
  </si>
  <si>
    <t>El Paso Electric Copany</t>
  </si>
  <si>
    <t>Houston Lightinh &amp; Power Company</t>
  </si>
  <si>
    <t>26/7</t>
  </si>
  <si>
    <t>Galv Steel</t>
  </si>
  <si>
    <t>Indianapolis Power &amp; Light Company</t>
  </si>
  <si>
    <t>Bunting</t>
  </si>
  <si>
    <t>Kansas Gas &amp; Electric Co</t>
  </si>
  <si>
    <t>New York State Electric &amp; Gas</t>
  </si>
  <si>
    <t>Niagara Mohawk Power Corp.</t>
  </si>
  <si>
    <t>Northeast Utilities</t>
  </si>
  <si>
    <t>Northern Indiana Public Service Co</t>
  </si>
  <si>
    <t>Hawthorn</t>
  </si>
  <si>
    <t>Bobolink</t>
  </si>
  <si>
    <t>Northern States Power Company</t>
  </si>
  <si>
    <t>Oklahoma Gas &amp; Electric Co.</t>
  </si>
  <si>
    <t>Pacific Power &amp; Light Co.</t>
  </si>
  <si>
    <t>Pennsylvania Electric Co.</t>
  </si>
  <si>
    <t>36/1</t>
  </si>
  <si>
    <t>Public Service Co. of New Mexico</t>
  </si>
  <si>
    <t>Kiwi</t>
  </si>
  <si>
    <t>Ortolan</t>
  </si>
  <si>
    <t>Marigold</t>
  </si>
  <si>
    <t>Finch</t>
  </si>
  <si>
    <t>Skylark</t>
  </si>
  <si>
    <t>Hawk</t>
  </si>
  <si>
    <t>Pelican</t>
  </si>
  <si>
    <t>Linnet</t>
  </si>
  <si>
    <t>Merlin</t>
  </si>
  <si>
    <t>Arbutus</t>
  </si>
  <si>
    <t>18/1</t>
  </si>
  <si>
    <t>24/7</t>
  </si>
  <si>
    <t>From Stevenson</t>
  </si>
  <si>
    <t>Not in ASTM B232</t>
  </si>
  <si>
    <t>Pheasant</t>
  </si>
  <si>
    <t>Plover</t>
  </si>
  <si>
    <t>diameter_inch</t>
  </si>
  <si>
    <t>stranding</t>
  </si>
  <si>
    <t>Flag_cond_dataset</t>
  </si>
  <si>
    <t>Southwestern Electric Power Company</t>
  </si>
  <si>
    <t>Texas Electric Service Co.</t>
  </si>
  <si>
    <t>Texas Power &amp; Light Co.</t>
  </si>
  <si>
    <t>Tucson Gas &amp; Electric Co.</t>
  </si>
  <si>
    <t>Union Electric Company</t>
  </si>
  <si>
    <t>Vermont Electric Company</t>
  </si>
  <si>
    <t>1/2</t>
  </si>
  <si>
    <t>Western Area Power Administration</t>
  </si>
  <si>
    <t>Wisconsin Electric Power Co</t>
  </si>
  <si>
    <t>Wisconsin Public Service Corp</t>
  </si>
  <si>
    <t>ACSR Guinea</t>
  </si>
  <si>
    <t>Greeley</t>
  </si>
  <si>
    <t>Flint</t>
  </si>
  <si>
    <t>Elgin</t>
  </si>
  <si>
    <t>Darien</t>
  </si>
  <si>
    <t>Cairo</t>
  </si>
  <si>
    <t>Canton</t>
  </si>
  <si>
    <t>Butte</t>
  </si>
  <si>
    <t>37/0</t>
  </si>
  <si>
    <t>19/0</t>
  </si>
  <si>
    <t>91/0</t>
  </si>
  <si>
    <t>from prioritywire catalog</t>
  </si>
  <si>
    <t>Chukar</t>
  </si>
  <si>
    <t>15/4</t>
  </si>
  <si>
    <t>18/19</t>
  </si>
  <si>
    <t>12/7</t>
  </si>
  <si>
    <t>24/13</t>
  </si>
  <si>
    <t>42/19</t>
  </si>
  <si>
    <t>Kingfisher</t>
  </si>
  <si>
    <t>L,C and d_inch from Cmewire catalog</t>
  </si>
  <si>
    <t>Concatenation</t>
  </si>
  <si>
    <t>R from ASTM (dc) +3%</t>
  </si>
  <si>
    <t>concatenation</t>
  </si>
  <si>
    <t>Indiana, Colorado, Colorado</t>
  </si>
  <si>
    <t>Michigan, Oklahoma</t>
  </si>
  <si>
    <t>Michigan, Michigan, Indiana</t>
  </si>
  <si>
    <t>Massachusetts, New York, Texas, Texas</t>
  </si>
  <si>
    <t>Texas, Texas</t>
  </si>
  <si>
    <t>Ohio, Indiana, Connecticut</t>
  </si>
  <si>
    <t>New York, Texas, Louisiana</t>
  </si>
  <si>
    <t>New Hampshire, New Hampshire</t>
  </si>
  <si>
    <t>Maine, Illinois, New York</t>
  </si>
  <si>
    <t>New York, New York, Connecticut, New Hampshire, Vermont, Wisconsin</t>
  </si>
  <si>
    <t>Kansas, Minnesota</t>
  </si>
  <si>
    <t>Louisiana, Louisiana</t>
  </si>
  <si>
    <t/>
  </si>
  <si>
    <t>ACAR Ampacity from southwire catalog</t>
  </si>
  <si>
    <t>AAAC Ampacity APAR Catalog</t>
  </si>
  <si>
    <t>ACCC</t>
  </si>
  <si>
    <t>OCEANSIDE</t>
  </si>
  <si>
    <t>LINNET</t>
  </si>
  <si>
    <t>ORIOLE</t>
  </si>
  <si>
    <t>WACO</t>
  </si>
  <si>
    <t>LAREDO</t>
  </si>
  <si>
    <t>IRVING</t>
  </si>
  <si>
    <t>HAWK</t>
  </si>
  <si>
    <t>DOVE</t>
  </si>
  <si>
    <t>AMARILLO</t>
  </si>
  <si>
    <t>GROSBEAK</t>
  </si>
  <si>
    <t>LUBBOCK</t>
  </si>
  <si>
    <t>GALVESTON</t>
  </si>
  <si>
    <t>DRAKE</t>
  </si>
  <si>
    <t>CURLEW</t>
  </si>
  <si>
    <t>PLANO</t>
  </si>
  <si>
    <t>CORPUS_CHRISTI</t>
  </si>
  <si>
    <t>ARLINGTON</t>
  </si>
  <si>
    <t>CARDINAL</t>
  </si>
  <si>
    <t>FORT_WORTH</t>
  </si>
  <si>
    <t>EL_PASO</t>
  </si>
  <si>
    <t>BEAUMONT</t>
  </si>
  <si>
    <t>SAN_ANTONIO</t>
  </si>
  <si>
    <t>BITTERN</t>
  </si>
  <si>
    <t>DALLAS</t>
  </si>
  <si>
    <t>HOUSTON</t>
  </si>
  <si>
    <t>LAPWING</t>
  </si>
  <si>
    <t>FALCON</t>
  </si>
  <si>
    <t>BLUEBIRD</t>
  </si>
  <si>
    <t>R_20dc_ohm_kft</t>
  </si>
  <si>
    <t>ampacity_a</t>
  </si>
  <si>
    <t>L_60Hz_ohm_kft</t>
  </si>
  <si>
    <t>type</t>
  </si>
  <si>
    <t>1439_2</t>
  </si>
  <si>
    <t>1348_8</t>
  </si>
  <si>
    <t>1259_6</t>
  </si>
  <si>
    <t>1165_1</t>
  </si>
  <si>
    <t>1077_4</t>
  </si>
  <si>
    <t>size_kcmil</t>
  </si>
  <si>
    <t>breaking_load_lb</t>
  </si>
  <si>
    <t>weight_lb_kft</t>
  </si>
  <si>
    <t>awg</t>
  </si>
  <si>
    <t>19/8</t>
  </si>
  <si>
    <t>19/9</t>
  </si>
  <si>
    <t>19/10</t>
  </si>
  <si>
    <t>7/5</t>
  </si>
  <si>
    <t>7/6</t>
  </si>
  <si>
    <t>7/7</t>
  </si>
  <si>
    <t>7/8</t>
  </si>
  <si>
    <t>7/9</t>
  </si>
  <si>
    <t>7/10</t>
  </si>
  <si>
    <t>7/11</t>
  </si>
  <si>
    <t>7/12</t>
  </si>
  <si>
    <t>3/5</t>
  </si>
  <si>
    <t>3/6</t>
  </si>
  <si>
    <t>3/7</t>
  </si>
  <si>
    <t>3/9</t>
  </si>
  <si>
    <t>3/10</t>
  </si>
  <si>
    <t>37/5</t>
  </si>
  <si>
    <t>37/6</t>
  </si>
  <si>
    <t>37/7</t>
  </si>
  <si>
    <t>37/8</t>
  </si>
  <si>
    <t>37/9</t>
  </si>
  <si>
    <t>37/10</t>
  </si>
  <si>
    <t>19/5</t>
  </si>
  <si>
    <t>19/6</t>
  </si>
  <si>
    <t>19/7</t>
  </si>
  <si>
    <t>wire_diameter_inch</t>
  </si>
  <si>
    <t>area_inches</t>
  </si>
  <si>
    <t>ACSS</t>
  </si>
  <si>
    <t>Lark</t>
  </si>
  <si>
    <t>Eagle</t>
  </si>
  <si>
    <t>Peacock</t>
  </si>
  <si>
    <t>Egret</t>
  </si>
  <si>
    <t>Flamingo</t>
  </si>
  <si>
    <t>Redwing</t>
  </si>
  <si>
    <t>Starling</t>
  </si>
  <si>
    <t>Mallard</t>
  </si>
  <si>
    <t>Condor</t>
  </si>
  <si>
    <t>Cuckoo</t>
  </si>
  <si>
    <t>Canary</t>
  </si>
  <si>
    <t>Ruddy</t>
  </si>
  <si>
    <t>Grackle</t>
  </si>
  <si>
    <t>Martin</t>
  </si>
  <si>
    <t>Dipper</t>
  </si>
  <si>
    <t>Chukar*</t>
  </si>
  <si>
    <t>Bluebird*</t>
  </si>
  <si>
    <t>Kiwi*</t>
  </si>
  <si>
    <t>Thrasher*</t>
  </si>
  <si>
    <t>30/19</t>
  </si>
  <si>
    <t>76/19</t>
  </si>
  <si>
    <t>weight lb_kft</t>
  </si>
  <si>
    <t>m_strength_kip</t>
  </si>
  <si>
    <t>Arizona Public Service Co.</t>
  </si>
  <si>
    <t>Baltimore Gas &amp; Electric Company</t>
  </si>
  <si>
    <t>Basin Electric Power Co-op.</t>
  </si>
  <si>
    <t>73/19</t>
  </si>
  <si>
    <t>Carolina Power &amp; Light Co.</t>
  </si>
  <si>
    <t>Duke Power Company</t>
  </si>
  <si>
    <t>Florida Power Corp</t>
  </si>
  <si>
    <t>General Public Utilities</t>
  </si>
  <si>
    <t xml:space="preserve">Georgia Power Company </t>
  </si>
  <si>
    <t>30/61</t>
  </si>
  <si>
    <t>Gulf States Utilities Co.</t>
  </si>
  <si>
    <t>Los Angeles Dept. of Water &amp; Power</t>
  </si>
  <si>
    <t>Louisiana Power &amp; Light</t>
  </si>
  <si>
    <t>Northern States Power Co.</t>
  </si>
  <si>
    <t>Pacific Gas &amp; Electric Co.</t>
  </si>
  <si>
    <t>Pennsylvania Power &amp; Light Company</t>
  </si>
  <si>
    <t>Portland General Electric Co.</t>
  </si>
  <si>
    <t>Potomac Electric Power Company</t>
  </si>
  <si>
    <t>Public Service Electric &amp; Gas Company</t>
  </si>
  <si>
    <t>Southern Calif. Edison Co.</t>
  </si>
  <si>
    <t>Tennessee Valley Authority</t>
  </si>
  <si>
    <t>Virginia Electric &amp; Power Co.</t>
  </si>
  <si>
    <t>84/7</t>
  </si>
  <si>
    <t>American Electric Power Company</t>
  </si>
  <si>
    <t>36/7</t>
  </si>
  <si>
    <t>Quebec Hydro Electric Commission</t>
  </si>
  <si>
    <t>Grade 180 Steel Glv</t>
  </si>
  <si>
    <t>Grade 220 Steel Glv</t>
  </si>
  <si>
    <t>EX_K4_1</t>
  </si>
  <si>
    <t>Example</t>
  </si>
  <si>
    <t>R_50AC_ohm_kft</t>
  </si>
  <si>
    <t>R_25AC_ohm_kft</t>
  </si>
  <si>
    <t>26/0</t>
  </si>
  <si>
    <t>26/1</t>
  </si>
  <si>
    <t>26/2</t>
  </si>
  <si>
    <t>26/3</t>
  </si>
  <si>
    <t>26/4</t>
  </si>
  <si>
    <t>26/5</t>
  </si>
  <si>
    <t>26/6</t>
  </si>
  <si>
    <t>26/8</t>
  </si>
  <si>
    <t>26/9</t>
  </si>
  <si>
    <t>26/10</t>
  </si>
  <si>
    <t>26/11</t>
  </si>
  <si>
    <t>26/12</t>
  </si>
  <si>
    <t>26/13</t>
  </si>
  <si>
    <t>26/14</t>
  </si>
  <si>
    <t>26/15</t>
  </si>
  <si>
    <t>26/16</t>
  </si>
  <si>
    <t>26/17</t>
  </si>
  <si>
    <t>26/18</t>
  </si>
  <si>
    <t>26/19</t>
  </si>
  <si>
    <t>26/20</t>
  </si>
  <si>
    <t>26/21</t>
  </si>
  <si>
    <t>26/22</t>
  </si>
  <si>
    <t>26/23</t>
  </si>
  <si>
    <t>26/24</t>
  </si>
  <si>
    <t>26/25</t>
  </si>
  <si>
    <t>26/26</t>
  </si>
  <si>
    <t>26/27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</si>
</sst>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#,##0.0"/>
  </numFmts>
  <fonts count="1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b/>
      <sz val="10"/>
      <color rgb="FF202122"/>
      <name val="Arial"/>
      <family val="2"/>
    </font>
    <font>
      <sz val="11"/>
      <color theme="1"/>
      <name val="Calibri"/>
      <family val="2"/>
    </font>
    <font>
      <sz val="10"/>
      <color rgb="FF202122"/>
      <name val="Arial"/>
      <family val="2"/>
    </font>
    <font>
      <sz val="14"/>
      <color rgb="FF000000"/>
      <name val="Verdana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AEEFB"/>
      </patternFill>
    </fill>
    <fill>
      <patternFill patternType="solid">
        <fgColor rgb="FFFBE3D6"/>
      </patternFill>
    </fill>
    <fill>
      <patternFill patternType="solid">
        <fgColor rgb="FFD9F2D0"/>
      </patternFill>
    </fill>
    <fill>
      <patternFill patternType="solid">
        <fgColor rgb="FFDCEAF7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0" xfId="0" applyAlignment="1">
      <alignment wrapText="1"/>
    </xf>
    <xf numFmtId="3" fontId="3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left" wrapText="1"/>
    </xf>
    <xf numFmtId="3" fontId="3" fillId="0" borderId="2" xfId="0" applyNumberFormat="1" applyFont="1" applyBorder="1" applyAlignment="1">
      <alignment horizontal="right" wrapText="1"/>
    </xf>
    <xf numFmtId="0" fontId="6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3" fontId="1" fillId="0" borderId="2" xfId="0" applyNumberFormat="1" applyFont="1" applyBorder="1" applyAlignment="1">
      <alignment horizontal="right" wrapText="1"/>
    </xf>
    <xf numFmtId="0" fontId="6" fillId="0" borderId="2" xfId="0" applyFont="1" applyBorder="1" applyAlignment="1">
      <alignment horizontal="left" wrapText="1"/>
    </xf>
    <xf numFmtId="3" fontId="5" fillId="0" borderId="2" xfId="0" applyNumberFormat="1" applyFont="1" applyBorder="1" applyAlignment="1">
      <alignment horizontal="right" wrapText="1"/>
    </xf>
    <xf numFmtId="3" fontId="7" fillId="0" borderId="2" xfId="0" applyNumberFormat="1" applyFont="1" applyBorder="1" applyAlignment="1">
      <alignment horizontal="left" wrapText="1"/>
    </xf>
    <xf numFmtId="3" fontId="0" fillId="0" borderId="0" xfId="0" applyNumberFormat="1" applyAlignment="1">
      <alignment horizontal="left" wrapText="1"/>
    </xf>
    <xf numFmtId="3" fontId="0" fillId="0" borderId="0" xfId="0" applyNumberFormat="1" applyAlignment="1">
      <alignment wrapText="1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3" fontId="3" fillId="0" borderId="4" xfId="0" applyNumberFormat="1" applyFont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 wrapText="1"/>
    </xf>
    <xf numFmtId="0" fontId="3" fillId="5" borderId="5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wrapText="1"/>
    </xf>
    <xf numFmtId="3" fontId="3" fillId="3" borderId="5" xfId="0" applyNumberFormat="1" applyFont="1" applyFill="1" applyBorder="1" applyAlignment="1">
      <alignment horizontal="center" wrapText="1"/>
    </xf>
    <xf numFmtId="3" fontId="3" fillId="3" borderId="1" xfId="0" applyNumberFormat="1" applyFont="1" applyFill="1" applyBorder="1" applyAlignment="1">
      <alignment horizontal="center" wrapText="1"/>
    </xf>
    <xf numFmtId="3" fontId="3" fillId="3" borderId="6" xfId="0" applyNumberFormat="1" applyFont="1" applyFill="1" applyBorder="1" applyAlignment="1">
      <alignment horizontal="center" wrapText="1"/>
    </xf>
    <xf numFmtId="3" fontId="3" fillId="4" borderId="5" xfId="0" applyNumberFormat="1" applyFont="1" applyFill="1" applyBorder="1" applyAlignment="1">
      <alignment horizontal="center" wrapText="1"/>
    </xf>
    <xf numFmtId="3" fontId="3" fillId="4" borderId="1" xfId="0" applyNumberFormat="1" applyFont="1" applyFill="1" applyBorder="1" applyAlignment="1">
      <alignment horizontal="center" wrapText="1"/>
    </xf>
    <xf numFmtId="3" fontId="3" fillId="4" borderId="6" xfId="0" applyNumberFormat="1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3" fontId="3" fillId="5" borderId="5" xfId="0" applyNumberFormat="1" applyFont="1" applyFill="1" applyBorder="1" applyAlignment="1">
      <alignment horizontal="center" wrapText="1"/>
    </xf>
    <xf numFmtId="3" fontId="3" fillId="5" borderId="1" xfId="0" applyNumberFormat="1" applyFont="1" applyFill="1" applyBorder="1" applyAlignment="1">
      <alignment horizontal="center" wrapText="1"/>
    </xf>
    <xf numFmtId="3" fontId="3" fillId="5" borderId="6" xfId="0" applyNumberFormat="1" applyFont="1" applyFill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4" fontId="1" fillId="0" borderId="2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4" fontId="1" fillId="3" borderId="5" xfId="0" applyNumberFormat="1" applyFont="1" applyFill="1" applyBorder="1" applyAlignment="1">
      <alignment horizontal="right" wrapText="1"/>
    </xf>
    <xf numFmtId="4" fontId="1" fillId="3" borderId="1" xfId="0" applyNumberFormat="1" applyFont="1" applyFill="1" applyBorder="1" applyAlignment="1">
      <alignment horizontal="right" wrapText="1"/>
    </xf>
    <xf numFmtId="3" fontId="1" fillId="3" borderId="1" xfId="0" applyNumberFormat="1" applyFont="1" applyFill="1" applyBorder="1" applyAlignment="1">
      <alignment horizontal="right" wrapText="1"/>
    </xf>
    <xf numFmtId="4" fontId="1" fillId="3" borderId="6" xfId="0" applyNumberFormat="1" applyFont="1" applyFill="1" applyBorder="1" applyAlignment="1">
      <alignment horizontal="right" wrapText="1"/>
    </xf>
    <xf numFmtId="4" fontId="1" fillId="4" borderId="5" xfId="0" applyNumberFormat="1" applyFont="1" applyFill="1" applyBorder="1" applyAlignment="1">
      <alignment horizontal="right" wrapText="1"/>
    </xf>
    <xf numFmtId="4" fontId="1" fillId="4" borderId="1" xfId="0" applyNumberFormat="1" applyFont="1" applyFill="1" applyBorder="1" applyAlignment="1">
      <alignment horizontal="right" wrapText="1"/>
    </xf>
    <xf numFmtId="4" fontId="1" fillId="4" borderId="6" xfId="0" applyNumberFormat="1" applyFont="1" applyFill="1" applyBorder="1" applyAlignment="1">
      <alignment horizontal="right" wrapText="1"/>
    </xf>
    <xf numFmtId="4" fontId="1" fillId="5" borderId="5" xfId="0" applyNumberFormat="1" applyFont="1" applyFill="1" applyBorder="1" applyAlignment="1">
      <alignment horizontal="right" wrapText="1"/>
    </xf>
    <xf numFmtId="4" fontId="1" fillId="5" borderId="1" xfId="0" applyNumberFormat="1" applyFont="1" applyFill="1" applyBorder="1" applyAlignment="1">
      <alignment horizontal="right" wrapText="1"/>
    </xf>
    <xf numFmtId="3" fontId="1" fillId="5" borderId="1" xfId="0" applyNumberFormat="1" applyFont="1" applyFill="1" applyBorder="1" applyAlignment="1">
      <alignment horizontal="right" wrapText="1"/>
    </xf>
    <xf numFmtId="3" fontId="1" fillId="5" borderId="6" xfId="0" applyNumberFormat="1" applyFont="1" applyFill="1" applyBorder="1" applyAlignment="1">
      <alignment horizontal="right" wrapText="1"/>
    </xf>
    <xf numFmtId="3" fontId="1" fillId="3" borderId="5" xfId="0" applyNumberFormat="1" applyFont="1" applyFill="1" applyBorder="1" applyAlignment="1">
      <alignment horizontal="right" wrapText="1"/>
    </xf>
    <xf numFmtId="3" fontId="1" fillId="3" borderId="6" xfId="0" applyNumberFormat="1" applyFont="1" applyFill="1" applyBorder="1" applyAlignment="1">
      <alignment horizontal="right" wrapText="1"/>
    </xf>
    <xf numFmtId="3" fontId="1" fillId="4" borderId="5" xfId="0" applyNumberFormat="1" applyFont="1" applyFill="1" applyBorder="1" applyAlignment="1">
      <alignment horizontal="right" wrapText="1"/>
    </xf>
    <xf numFmtId="3" fontId="1" fillId="4" borderId="1" xfId="0" applyNumberFormat="1" applyFont="1" applyFill="1" applyBorder="1" applyAlignment="1">
      <alignment horizontal="right" wrapText="1"/>
    </xf>
    <xf numFmtId="3" fontId="1" fillId="5" borderId="5" xfId="0" applyNumberFormat="1" applyFont="1" applyFill="1" applyBorder="1" applyAlignment="1">
      <alignment horizontal="right" wrapText="1"/>
    </xf>
    <xf numFmtId="3" fontId="1" fillId="4" borderId="6" xfId="0" applyNumberFormat="1" applyFont="1" applyFill="1" applyBorder="1" applyAlignment="1">
      <alignment horizontal="right" wrapText="1"/>
    </xf>
    <xf numFmtId="4" fontId="5" fillId="0" borderId="2" xfId="0" applyNumberFormat="1" applyFont="1" applyBorder="1" applyAlignment="1">
      <alignment horizontal="right" wrapText="1"/>
    </xf>
    <xf numFmtId="4" fontId="1" fillId="5" borderId="6" xfId="0" applyNumberFormat="1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left"/>
    </xf>
    <xf numFmtId="0" fontId="1" fillId="6" borderId="5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3" fontId="5" fillId="0" borderId="2" xfId="0" applyNumberFormat="1" applyFont="1" applyBorder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9" fillId="0" borderId="0" xfId="0" applyFont="1"/>
    <xf numFmtId="2" fontId="0" fillId="0" borderId="0" xfId="0" applyNumberFormat="1"/>
    <xf numFmtId="0" fontId="0" fillId="0" borderId="7" xfId="0" applyBorder="1"/>
    <xf numFmtId="2" fontId="9" fillId="0" borderId="0" xfId="0" applyNumberFormat="1" applyFont="1"/>
    <xf numFmtId="0" fontId="10" fillId="0" borderId="0" xfId="0" applyFont="1"/>
    <xf numFmtId="0" fontId="11" fillId="0" borderId="0" xfId="0" applyFont="1"/>
    <xf numFmtId="49" fontId="0" fillId="0" borderId="0" xfId="0" applyNumberFormat="1"/>
    <xf numFmtId="0" fontId="12" fillId="0" borderId="0" xfId="0" applyFont="1"/>
    <xf numFmtId="49" fontId="11" fillId="0" borderId="0" xfId="0" applyNumberFormat="1" applyFont="1"/>
    <xf numFmtId="0" fontId="13" fillId="0" borderId="0" xfId="0" applyFont="1"/>
    <xf numFmtId="165" fontId="0" fillId="0" borderId="0" xfId="0" applyNumberFormat="1"/>
    <xf numFmtId="2" fontId="12" fillId="0" borderId="0" xfId="0" applyNumberFormat="1" applyFont="1"/>
    <xf numFmtId="164" fontId="0" fillId="0" borderId="0" xfId="0" applyNumberFormat="1"/>
    <xf numFmtId="165" fontId="12" fillId="0" borderId="0" xfId="0" applyNumberFormat="1" applyFont="1"/>
    <xf numFmtId="165" fontId="13" fillId="0" borderId="0" xfId="0" applyNumberFormat="1" applyFont="1"/>
    <xf numFmtId="165" fontId="10" fillId="0" borderId="0" xfId="0" applyNumberFormat="1" applyFont="1"/>
    <xf numFmtId="0" fontId="14" fillId="0" borderId="8" xfId="0" applyFont="1" applyBorder="1"/>
    <xf numFmtId="0" fontId="14" fillId="0" borderId="0" xfId="0" applyFont="1"/>
    <xf numFmtId="165" fontId="0" fillId="7" borderId="0" xfId="0" applyNumberFormat="1" applyFill="1"/>
    <xf numFmtId="165" fontId="0" fillId="0" borderId="2" xfId="0" applyNumberFormat="1" applyBorder="1"/>
    <xf numFmtId="0" fontId="12" fillId="0" borderId="7" xfId="0" applyFont="1" applyBorder="1"/>
    <xf numFmtId="0" fontId="0" fillId="7" borderId="0" xfId="0" applyFill="1"/>
    <xf numFmtId="2" fontId="14" fillId="0" borderId="0" xfId="0" applyNumberFormat="1" applyFont="1"/>
    <xf numFmtId="2" fontId="15" fillId="0" borderId="0" xfId="0" applyNumberFormat="1" applyFont="1"/>
    <xf numFmtId="0" fontId="0" fillId="0" borderId="2" xfId="0" applyBorder="1"/>
    <xf numFmtId="0" fontId="12" fillId="0" borderId="2" xfId="0" applyFont="1" applyBorder="1"/>
    <xf numFmtId="0" fontId="14" fillId="0" borderId="2" xfId="0" applyFont="1" applyBorder="1"/>
    <xf numFmtId="166" fontId="1" fillId="3" borderId="1" xfId="0" applyNumberFormat="1" applyFont="1" applyFill="1" applyBorder="1" applyAlignment="1">
      <alignment horizontal="right" wrapText="1"/>
    </xf>
    <xf numFmtId="17" fontId="0" fillId="7" borderId="0" xfId="0" applyNumberForma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S72"/>
  <sheetViews>
    <sheetView workbookViewId="0">
      <pane ySplit="1" topLeftCell="A2" activePane="bottomLeft" state="frozen"/>
      <selection pane="bottomLeft" activeCell="A4" sqref="A4:XFD4"/>
    </sheetView>
  </sheetViews>
  <sheetFormatPr defaultRowHeight="14.4" x14ac:dyDescent="0.3"/>
  <cols>
    <col min="1" max="1" width="5.33203125" style="1" bestFit="1" customWidth="1"/>
    <col min="2" max="3" width="6.44140625" bestFit="1" customWidth="1"/>
    <col min="4" max="4" width="43.109375" bestFit="1" customWidth="1"/>
    <col min="5" max="5" width="12" style="70" bestFit="1" customWidth="1"/>
    <col min="6" max="6" width="9" style="70" bestFit="1" customWidth="1"/>
    <col min="7" max="7" width="7.5546875" style="71" bestFit="1" customWidth="1"/>
    <col min="8" max="10" width="6.5546875" style="71" bestFit="1" customWidth="1"/>
    <col min="11" max="11" width="7" style="72" bestFit="1" customWidth="1"/>
    <col min="12" max="15" width="6.33203125" style="73" customWidth="1"/>
    <col min="16" max="16" width="8.109375" style="73" customWidth="1"/>
    <col min="17" max="27" width="6.33203125" style="73" customWidth="1"/>
    <col min="28" max="28" width="0.6640625" style="5" bestFit="1" customWidth="1"/>
    <col min="29" max="38" width="5.33203125" style="18" bestFit="1" customWidth="1"/>
    <col min="39" max="39" width="5.6640625" style="18" bestFit="1" customWidth="1"/>
    <col min="40" max="40" width="5.33203125" style="18" bestFit="1" customWidth="1"/>
    <col min="41" max="41" width="1.33203125" style="5" bestFit="1" customWidth="1"/>
    <col min="42" max="43" width="5.33203125" style="18" bestFit="1" customWidth="1"/>
    <col min="44" max="44" width="5.6640625" style="18" bestFit="1" customWidth="1"/>
    <col min="45" max="49" width="5.33203125" style="18" bestFit="1" customWidth="1"/>
    <col min="50" max="50" width="1.88671875" style="5" bestFit="1" customWidth="1"/>
    <col min="51" max="62" width="5.33203125" style="18" bestFit="1" customWidth="1"/>
    <col min="63" max="63" width="1.33203125" style="5" bestFit="1" customWidth="1"/>
    <col min="64" max="71" width="5.33203125" style="5" bestFit="1" customWidth="1"/>
  </cols>
  <sheetData>
    <row r="1" spans="1:71" ht="30.6" customHeight="1" x14ac:dyDescent="0.3">
      <c r="A1" s="19" t="s">
        <v>160</v>
      </c>
      <c r="B1" s="20" t="s">
        <v>161</v>
      </c>
      <c r="C1" s="20" t="s">
        <v>162</v>
      </c>
      <c r="D1" s="20" t="s">
        <v>8</v>
      </c>
      <c r="E1" s="6" t="s">
        <v>172</v>
      </c>
      <c r="F1" s="6" t="s">
        <v>173</v>
      </c>
      <c r="G1" s="22" t="s">
        <v>174</v>
      </c>
      <c r="H1" s="6" t="s">
        <v>175</v>
      </c>
      <c r="I1" s="6" t="s">
        <v>176</v>
      </c>
      <c r="J1" s="6" t="s">
        <v>177</v>
      </c>
      <c r="K1" s="7" t="s">
        <v>178</v>
      </c>
      <c r="L1" s="23" t="s">
        <v>358</v>
      </c>
      <c r="M1" s="24" t="s">
        <v>180</v>
      </c>
      <c r="N1" s="24" t="s">
        <v>181</v>
      </c>
      <c r="O1" s="24" t="s">
        <v>182</v>
      </c>
      <c r="P1" s="24" t="s">
        <v>183</v>
      </c>
      <c r="Q1" s="25" t="s">
        <v>184</v>
      </c>
      <c r="R1" s="26" t="s">
        <v>185</v>
      </c>
      <c r="S1" s="27" t="s">
        <v>186</v>
      </c>
      <c r="T1" s="27" t="s">
        <v>187</v>
      </c>
      <c r="U1" s="28" t="s">
        <v>188</v>
      </c>
      <c r="V1" s="29" t="s">
        <v>189</v>
      </c>
      <c r="W1" s="30" t="s">
        <v>190</v>
      </c>
      <c r="X1" s="30" t="s">
        <v>191</v>
      </c>
      <c r="Y1" s="30" t="s">
        <v>192</v>
      </c>
      <c r="Z1" s="30" t="s">
        <v>193</v>
      </c>
      <c r="AA1" s="31" t="s">
        <v>194</v>
      </c>
      <c r="AB1" s="7"/>
      <c r="AC1" s="32" t="s">
        <v>195</v>
      </c>
      <c r="AD1" s="33" t="s">
        <v>196</v>
      </c>
      <c r="AE1" s="33" t="s">
        <v>197</v>
      </c>
      <c r="AF1" s="33" t="s">
        <v>198</v>
      </c>
      <c r="AG1" s="33" t="s">
        <v>199</v>
      </c>
      <c r="AH1" s="33" t="s">
        <v>200</v>
      </c>
      <c r="AI1" s="33" t="s">
        <v>201</v>
      </c>
      <c r="AJ1" s="33" t="s">
        <v>202</v>
      </c>
      <c r="AK1" s="33" t="s">
        <v>203</v>
      </c>
      <c r="AL1" s="33" t="s">
        <v>204</v>
      </c>
      <c r="AM1" s="33" t="s">
        <v>205</v>
      </c>
      <c r="AN1" s="34" t="s">
        <v>206</v>
      </c>
      <c r="AO1" s="7"/>
      <c r="AP1" s="35" t="s">
        <v>207</v>
      </c>
      <c r="AQ1" s="36" t="s">
        <v>208</v>
      </c>
      <c r="AR1" s="36" t="s">
        <v>209</v>
      </c>
      <c r="AS1" s="36" t="s">
        <v>210</v>
      </c>
      <c r="AT1" s="36" t="s">
        <v>211</v>
      </c>
      <c r="AU1" s="36" t="s">
        <v>212</v>
      </c>
      <c r="AV1" s="36" t="s">
        <v>213</v>
      </c>
      <c r="AW1" s="37" t="s">
        <v>214</v>
      </c>
      <c r="AX1" s="38"/>
      <c r="AY1" s="39" t="s">
        <v>215</v>
      </c>
      <c r="AZ1" s="40" t="s">
        <v>216</v>
      </c>
      <c r="BA1" s="40" t="s">
        <v>217</v>
      </c>
      <c r="BB1" s="40" t="s">
        <v>218</v>
      </c>
      <c r="BC1" s="40" t="s">
        <v>219</v>
      </c>
      <c r="BD1" s="40" t="s">
        <v>220</v>
      </c>
      <c r="BE1" s="40" t="s">
        <v>221</v>
      </c>
      <c r="BF1" s="40" t="s">
        <v>222</v>
      </c>
      <c r="BG1" s="40" t="s">
        <v>223</v>
      </c>
      <c r="BH1" s="40" t="s">
        <v>224</v>
      </c>
      <c r="BI1" s="40" t="s">
        <v>225</v>
      </c>
      <c r="BJ1" s="41" t="s">
        <v>226</v>
      </c>
      <c r="BK1" s="7"/>
      <c r="BL1" s="7"/>
      <c r="BM1" s="7"/>
      <c r="BN1" s="7"/>
      <c r="BO1" s="7"/>
      <c r="BP1" s="7"/>
      <c r="BQ1" s="7"/>
      <c r="BR1" s="7"/>
      <c r="BS1" s="7"/>
    </row>
    <row r="2" spans="1:71" ht="18.75" customHeight="1" x14ac:dyDescent="0.3">
      <c r="A2" s="42" t="s">
        <v>227</v>
      </c>
      <c r="B2" t="s">
        <v>228</v>
      </c>
      <c r="C2" t="s">
        <v>229</v>
      </c>
      <c r="D2" t="s">
        <v>53</v>
      </c>
      <c r="E2" s="44">
        <v>1</v>
      </c>
      <c r="F2" s="44">
        <v>2</v>
      </c>
      <c r="G2" s="45">
        <v>345</v>
      </c>
      <c r="H2" s="44">
        <v>20</v>
      </c>
      <c r="I2" s="44">
        <v>355</v>
      </c>
      <c r="J2" s="44">
        <v>170</v>
      </c>
      <c r="K2" s="43">
        <f t="shared" ref="K2:K35" si="0">((G2*H2)/I2)*J2*(1/304.8)</f>
        <v>10.840634357325053</v>
      </c>
      <c r="L2" s="46">
        <f t="shared" ref="L2:L35" si="1">AC2+(AD2*(1/12))-K2</f>
        <v>69.159365642674942</v>
      </c>
      <c r="M2" s="47">
        <f t="shared" ref="M2:M35" si="2">AE2+(AF2*(1/12))-K2</f>
        <v>69.159365642674942</v>
      </c>
      <c r="N2" s="47">
        <f t="shared" ref="N2:N35" si="3">AG2+(AH2*(1/12))-K2</f>
        <v>69.159365642674942</v>
      </c>
      <c r="O2" s="47">
        <f t="shared" ref="O2:O35" si="4">AI2+(AJ2*(1/12))</f>
        <v>-23.75</v>
      </c>
      <c r="P2" s="48">
        <f t="shared" ref="P2:P35" si="5">AK2+(AL2*(1/12))</f>
        <v>0</v>
      </c>
      <c r="Q2" s="49">
        <f t="shared" ref="Q2:Q35" si="6">AM2+(AN2*(1/12))</f>
        <v>23.75</v>
      </c>
      <c r="R2" s="50">
        <f t="shared" ref="R2:R35" si="7">AP2+((1/12)*AQ2)</f>
        <v>87.5</v>
      </c>
      <c r="S2" s="51">
        <f t="shared" ref="S2:S35" si="8">AR2+((1/12)*AS2)</f>
        <v>-17.8125</v>
      </c>
      <c r="T2" s="51">
        <f t="shared" ref="T2:T35" si="9">AT2+((1/12)*AU2)</f>
        <v>87.5</v>
      </c>
      <c r="U2" s="52">
        <f t="shared" ref="U2:U35" si="10">AV2+((1/12)*AW2)</f>
        <v>17.8125</v>
      </c>
      <c r="V2" s="53">
        <f t="shared" ref="V2:V35" si="11">AY2+(AZ2*(1/12))-K2</f>
        <v>-10.840634357325053</v>
      </c>
      <c r="W2" s="54">
        <f t="shared" ref="W2:W35" si="12">BA2+(BB2*(1/12))-K2</f>
        <v>-10.840634357325053</v>
      </c>
      <c r="X2" s="54">
        <f t="shared" ref="X2:X35" si="13">BC2+(BD2*(1/12))-K2</f>
        <v>-10.840634357325053</v>
      </c>
      <c r="Y2" s="55">
        <f t="shared" ref="Y2:Y35" si="14">BE2+(BF2*(1/12))</f>
        <v>0</v>
      </c>
      <c r="Z2" s="55">
        <f t="shared" ref="Z2:Z35" si="15">BG2+(BH2*(1/12))</f>
        <v>0</v>
      </c>
      <c r="AA2" s="56">
        <f t="shared" ref="AA2:AA35" si="16">BI2+(BJ2*(1/12))</f>
        <v>0</v>
      </c>
      <c r="AB2" s="9"/>
      <c r="AC2" s="57">
        <v>80</v>
      </c>
      <c r="AD2" s="48">
        <v>0</v>
      </c>
      <c r="AE2" s="48">
        <v>80</v>
      </c>
      <c r="AF2" s="48">
        <v>0</v>
      </c>
      <c r="AG2" s="48">
        <v>80</v>
      </c>
      <c r="AH2" s="48">
        <v>0</v>
      </c>
      <c r="AI2" s="48">
        <v>-23</v>
      </c>
      <c r="AJ2" s="48">
        <v>-9</v>
      </c>
      <c r="AK2" s="48">
        <v>0</v>
      </c>
      <c r="AL2" s="48">
        <v>0</v>
      </c>
      <c r="AM2" s="48">
        <v>23</v>
      </c>
      <c r="AN2" s="58">
        <v>9</v>
      </c>
      <c r="AO2" s="9"/>
      <c r="AP2" s="59">
        <f>80+7</f>
        <v>87</v>
      </c>
      <c r="AQ2" s="60">
        <v>6</v>
      </c>
      <c r="AR2" s="51">
        <f>(3/4)*AI2</f>
        <v>-17.25</v>
      </c>
      <c r="AS2" s="51">
        <f>(3/4)*AJ2</f>
        <v>-6.75</v>
      </c>
      <c r="AT2" s="60">
        <f>80+7</f>
        <v>87</v>
      </c>
      <c r="AU2" s="60">
        <v>6</v>
      </c>
      <c r="AV2" s="51">
        <f>(3/4)*AM2</f>
        <v>17.25</v>
      </c>
      <c r="AW2" s="52">
        <f>(3/4)*AN2</f>
        <v>6.75</v>
      </c>
      <c r="AX2" s="9"/>
      <c r="AY2" s="61">
        <v>0</v>
      </c>
      <c r="AZ2" s="55">
        <v>0</v>
      </c>
      <c r="BA2" s="55">
        <v>0</v>
      </c>
      <c r="BB2" s="55">
        <v>0</v>
      </c>
      <c r="BC2" s="55">
        <v>0</v>
      </c>
      <c r="BD2" s="55">
        <v>0</v>
      </c>
      <c r="BE2" s="55">
        <v>0</v>
      </c>
      <c r="BF2" s="55">
        <v>0</v>
      </c>
      <c r="BG2" s="55">
        <v>0</v>
      </c>
      <c r="BH2" s="55">
        <v>0</v>
      </c>
      <c r="BI2" s="55">
        <v>0</v>
      </c>
      <c r="BJ2" s="56">
        <v>0</v>
      </c>
      <c r="BK2" s="9"/>
      <c r="BL2" s="9"/>
      <c r="BM2" s="9"/>
      <c r="BN2" s="9"/>
      <c r="BO2" s="9"/>
      <c r="BP2" s="9"/>
      <c r="BQ2" s="9"/>
      <c r="BR2" s="9"/>
      <c r="BS2" s="9"/>
    </row>
    <row r="3" spans="1:71" ht="18.75" customHeight="1" x14ac:dyDescent="0.3">
      <c r="A3" s="42" t="s">
        <v>231</v>
      </c>
      <c r="B3" t="s">
        <v>228</v>
      </c>
      <c r="C3" t="s">
        <v>232</v>
      </c>
      <c r="D3" t="s">
        <v>498</v>
      </c>
      <c r="E3" s="44">
        <v>1</v>
      </c>
      <c r="F3" s="44">
        <v>2</v>
      </c>
      <c r="G3" s="45">
        <v>345</v>
      </c>
      <c r="H3" s="44">
        <v>20</v>
      </c>
      <c r="I3" s="44">
        <v>355</v>
      </c>
      <c r="J3" s="44">
        <v>170</v>
      </c>
      <c r="K3" s="43">
        <f t="shared" si="0"/>
        <v>10.840634357325053</v>
      </c>
      <c r="L3" s="46">
        <f t="shared" si="1"/>
        <v>69.159365642674942</v>
      </c>
      <c r="M3" s="47">
        <f t="shared" si="2"/>
        <v>69.159365642674942</v>
      </c>
      <c r="N3" s="47">
        <f t="shared" si="3"/>
        <v>69.159365642674942</v>
      </c>
      <c r="O3" s="48">
        <f t="shared" si="4"/>
        <v>-32</v>
      </c>
      <c r="P3" s="48">
        <f t="shared" si="5"/>
        <v>0</v>
      </c>
      <c r="Q3" s="58">
        <f t="shared" si="6"/>
        <v>32</v>
      </c>
      <c r="R3" s="50">
        <f t="shared" si="7"/>
        <v>96.5</v>
      </c>
      <c r="S3" s="51">
        <f t="shared" si="8"/>
        <v>-21.5</v>
      </c>
      <c r="T3" s="51">
        <f t="shared" si="9"/>
        <v>96.5</v>
      </c>
      <c r="U3" s="52">
        <f t="shared" si="10"/>
        <v>21.5</v>
      </c>
      <c r="V3" s="53">
        <f t="shared" si="11"/>
        <v>-10.840634357325053</v>
      </c>
      <c r="W3" s="54">
        <f t="shared" si="12"/>
        <v>-10.840634357325053</v>
      </c>
      <c r="X3" s="54">
        <f t="shared" si="13"/>
        <v>-10.840634357325053</v>
      </c>
      <c r="Y3" s="55">
        <f t="shared" si="14"/>
        <v>0</v>
      </c>
      <c r="Z3" s="55">
        <f t="shared" si="15"/>
        <v>0</v>
      </c>
      <c r="AA3" s="56">
        <f t="shared" si="16"/>
        <v>0</v>
      </c>
      <c r="AB3" s="9"/>
      <c r="AC3" s="57">
        <v>80</v>
      </c>
      <c r="AD3" s="48">
        <v>0</v>
      </c>
      <c r="AE3" s="48">
        <v>80</v>
      </c>
      <c r="AF3" s="48">
        <v>0</v>
      </c>
      <c r="AG3" s="48">
        <v>80</v>
      </c>
      <c r="AH3" s="48">
        <v>0</v>
      </c>
      <c r="AI3" s="48">
        <v>-32</v>
      </c>
      <c r="AJ3" s="48">
        <v>0</v>
      </c>
      <c r="AK3" s="48">
        <v>0</v>
      </c>
      <c r="AL3" s="48">
        <v>0</v>
      </c>
      <c r="AM3" s="48">
        <v>32</v>
      </c>
      <c r="AN3" s="58">
        <v>0</v>
      </c>
      <c r="AO3" s="9"/>
      <c r="AP3" s="59">
        <f>80+16</f>
        <v>96</v>
      </c>
      <c r="AQ3" s="60">
        <v>6</v>
      </c>
      <c r="AR3" s="59">
        <v>-21</v>
      </c>
      <c r="AS3" s="60">
        <v>-6</v>
      </c>
      <c r="AT3" s="59">
        <f>80+16</f>
        <v>96</v>
      </c>
      <c r="AU3" s="60">
        <v>6</v>
      </c>
      <c r="AV3" s="60">
        <v>21</v>
      </c>
      <c r="AW3" s="62">
        <v>6</v>
      </c>
      <c r="AX3" s="9"/>
      <c r="AY3" s="61">
        <v>0</v>
      </c>
      <c r="AZ3" s="55">
        <v>0</v>
      </c>
      <c r="BA3" s="55">
        <v>0</v>
      </c>
      <c r="BB3" s="55">
        <v>0</v>
      </c>
      <c r="BC3" s="55">
        <v>0</v>
      </c>
      <c r="BD3" s="55">
        <v>0</v>
      </c>
      <c r="BE3" s="55">
        <v>0</v>
      </c>
      <c r="BF3" s="55">
        <v>0</v>
      </c>
      <c r="BG3" s="55">
        <v>0</v>
      </c>
      <c r="BH3" s="55">
        <v>0</v>
      </c>
      <c r="BI3" s="55">
        <v>0</v>
      </c>
      <c r="BJ3" s="56">
        <v>0</v>
      </c>
      <c r="BK3" s="9"/>
      <c r="BL3" s="9"/>
      <c r="BM3" s="9"/>
      <c r="BN3" s="9"/>
      <c r="BO3" s="9"/>
      <c r="BP3" s="9"/>
      <c r="BQ3" s="9"/>
      <c r="BR3" s="9"/>
      <c r="BS3" s="9"/>
    </row>
    <row r="4" spans="1:71" ht="18.75" customHeight="1" x14ac:dyDescent="0.3">
      <c r="A4" s="42" t="s">
        <v>234</v>
      </c>
      <c r="B4" t="s">
        <v>228</v>
      </c>
      <c r="C4" t="s">
        <v>235</v>
      </c>
      <c r="D4" t="s">
        <v>74</v>
      </c>
      <c r="E4" s="44">
        <v>1</v>
      </c>
      <c r="F4" s="44">
        <v>2</v>
      </c>
      <c r="G4" s="45">
        <v>345</v>
      </c>
      <c r="H4" s="44">
        <v>20</v>
      </c>
      <c r="I4" s="44">
        <v>355</v>
      </c>
      <c r="J4" s="44">
        <v>170</v>
      </c>
      <c r="K4" s="43">
        <f t="shared" si="0"/>
        <v>10.840634357325053</v>
      </c>
      <c r="L4" s="46">
        <f t="shared" si="1"/>
        <v>59.159365642674949</v>
      </c>
      <c r="M4" s="47">
        <f t="shared" si="2"/>
        <v>59.159365642674949</v>
      </c>
      <c r="N4" s="47">
        <f t="shared" si="3"/>
        <v>59.159365642674949</v>
      </c>
      <c r="O4" s="47">
        <f t="shared" si="4"/>
        <v>-24.5</v>
      </c>
      <c r="P4" s="48">
        <f t="shared" si="5"/>
        <v>0</v>
      </c>
      <c r="Q4" s="49">
        <f t="shared" si="6"/>
        <v>24.5</v>
      </c>
      <c r="R4" s="50">
        <f t="shared" si="7"/>
        <v>87.5</v>
      </c>
      <c r="S4" s="51">
        <f t="shared" si="8"/>
        <v>-16.5</v>
      </c>
      <c r="T4" s="51">
        <f t="shared" si="9"/>
        <v>87.5</v>
      </c>
      <c r="U4" s="52">
        <f t="shared" si="10"/>
        <v>16.5</v>
      </c>
      <c r="V4" s="53">
        <f t="shared" si="11"/>
        <v>-10.840634357325053</v>
      </c>
      <c r="W4" s="54">
        <f t="shared" si="12"/>
        <v>-10.840634357325053</v>
      </c>
      <c r="X4" s="54">
        <f t="shared" si="13"/>
        <v>-10.840634357325053</v>
      </c>
      <c r="Y4" s="55">
        <f t="shared" si="14"/>
        <v>0</v>
      </c>
      <c r="Z4" s="55">
        <f t="shared" si="15"/>
        <v>0</v>
      </c>
      <c r="AA4" s="56">
        <f t="shared" si="16"/>
        <v>0</v>
      </c>
      <c r="AB4" s="9"/>
      <c r="AC4" s="57">
        <v>70</v>
      </c>
      <c r="AD4" s="48">
        <v>0</v>
      </c>
      <c r="AE4" s="48">
        <v>70</v>
      </c>
      <c r="AF4" s="48">
        <v>0</v>
      </c>
      <c r="AG4" s="48">
        <v>70</v>
      </c>
      <c r="AH4" s="48">
        <v>0</v>
      </c>
      <c r="AI4" s="48">
        <v>-24</v>
      </c>
      <c r="AJ4" s="48">
        <v>-6</v>
      </c>
      <c r="AK4" s="48">
        <v>0</v>
      </c>
      <c r="AL4" s="48">
        <v>0</v>
      </c>
      <c r="AM4" s="48">
        <v>24</v>
      </c>
      <c r="AN4" s="58">
        <v>6</v>
      </c>
      <c r="AO4" s="9"/>
      <c r="AP4" s="59">
        <v>87</v>
      </c>
      <c r="AQ4" s="60">
        <v>6</v>
      </c>
      <c r="AR4" s="60">
        <v>-16</v>
      </c>
      <c r="AS4" s="60">
        <v>-6</v>
      </c>
      <c r="AT4" s="60">
        <v>87</v>
      </c>
      <c r="AU4" s="60">
        <v>6</v>
      </c>
      <c r="AV4" s="60">
        <v>16</v>
      </c>
      <c r="AW4" s="62">
        <v>6</v>
      </c>
      <c r="AX4" s="9"/>
      <c r="AY4" s="63"/>
      <c r="AZ4" s="15"/>
      <c r="BA4" s="63"/>
      <c r="BB4" s="15"/>
      <c r="BC4" s="63"/>
      <c r="BD4" s="15"/>
      <c r="BE4" s="15"/>
      <c r="BF4" s="15"/>
      <c r="BG4" s="15"/>
      <c r="BH4" s="15"/>
      <c r="BI4" s="15"/>
      <c r="BJ4" s="15"/>
      <c r="BK4" s="9"/>
      <c r="BL4" s="9"/>
      <c r="BM4" s="9"/>
      <c r="BN4" s="9"/>
      <c r="BO4" s="9"/>
      <c r="BP4" s="9"/>
      <c r="BQ4" s="9"/>
      <c r="BR4" s="9"/>
      <c r="BS4" s="9"/>
    </row>
    <row r="5" spans="1:71" ht="18.75" customHeight="1" x14ac:dyDescent="0.3">
      <c r="A5" s="42" t="s">
        <v>236</v>
      </c>
      <c r="B5" t="s">
        <v>228</v>
      </c>
      <c r="C5" t="s">
        <v>237</v>
      </c>
      <c r="D5" t="s">
        <v>121</v>
      </c>
      <c r="E5" s="44">
        <v>1</v>
      </c>
      <c r="F5" s="44">
        <v>2</v>
      </c>
      <c r="G5" s="45">
        <v>345</v>
      </c>
      <c r="H5" s="44">
        <v>20</v>
      </c>
      <c r="I5" s="44">
        <v>355</v>
      </c>
      <c r="J5" s="44">
        <v>170</v>
      </c>
      <c r="K5" s="43">
        <f t="shared" si="0"/>
        <v>10.840634357325053</v>
      </c>
      <c r="L5" s="46">
        <f t="shared" si="1"/>
        <v>44.159365642674949</v>
      </c>
      <c r="M5" s="47">
        <f t="shared" si="2"/>
        <v>44.159365642674949</v>
      </c>
      <c r="N5" s="47">
        <f t="shared" si="3"/>
        <v>44.159365642674949</v>
      </c>
      <c r="O5" s="47">
        <f t="shared" si="4"/>
        <v>-22.666666666666668</v>
      </c>
      <c r="P5" s="48">
        <f t="shared" si="5"/>
        <v>0</v>
      </c>
      <c r="Q5" s="49">
        <f t="shared" si="6"/>
        <v>22.666666666666668</v>
      </c>
      <c r="R5" s="59">
        <f t="shared" si="7"/>
        <v>73</v>
      </c>
      <c r="S5" s="51">
        <f t="shared" si="8"/>
        <v>-18.583333333333332</v>
      </c>
      <c r="T5" s="60">
        <f t="shared" si="9"/>
        <v>73</v>
      </c>
      <c r="U5" s="52">
        <f t="shared" si="10"/>
        <v>18.583333333333332</v>
      </c>
      <c r="V5" s="53">
        <f t="shared" si="11"/>
        <v>-10.840634357325053</v>
      </c>
      <c r="W5" s="54">
        <f t="shared" si="12"/>
        <v>-10.840634357325053</v>
      </c>
      <c r="X5" s="54">
        <f t="shared" si="13"/>
        <v>-10.840634357325053</v>
      </c>
      <c r="Y5" s="55">
        <f t="shared" si="14"/>
        <v>0</v>
      </c>
      <c r="Z5" s="55">
        <f t="shared" si="15"/>
        <v>0</v>
      </c>
      <c r="AA5" s="56">
        <f t="shared" si="16"/>
        <v>0</v>
      </c>
      <c r="AB5" s="9"/>
      <c r="AC5" s="57">
        <v>55</v>
      </c>
      <c r="AD5" s="48">
        <v>0</v>
      </c>
      <c r="AE5" s="48">
        <v>55</v>
      </c>
      <c r="AF5" s="48">
        <v>0</v>
      </c>
      <c r="AG5" s="48">
        <v>55</v>
      </c>
      <c r="AH5" s="48">
        <v>0</v>
      </c>
      <c r="AI5" s="48">
        <v>-22</v>
      </c>
      <c r="AJ5" s="48">
        <v>-8</v>
      </c>
      <c r="AK5" s="48">
        <v>0</v>
      </c>
      <c r="AL5" s="48">
        <v>0</v>
      </c>
      <c r="AM5" s="48">
        <v>22</v>
      </c>
      <c r="AN5" s="58">
        <v>8</v>
      </c>
      <c r="AO5" s="9"/>
      <c r="AP5" s="59">
        <f>55+9+7+2</f>
        <v>73</v>
      </c>
      <c r="AQ5" s="60">
        <v>0</v>
      </c>
      <c r="AR5" s="60">
        <v>-18</v>
      </c>
      <c r="AS5" s="60">
        <v>-7</v>
      </c>
      <c r="AT5" s="59">
        <f>55+9+7+2</f>
        <v>73</v>
      </c>
      <c r="AU5" s="60">
        <v>0</v>
      </c>
      <c r="AV5" s="60">
        <v>18</v>
      </c>
      <c r="AW5" s="62">
        <v>7</v>
      </c>
      <c r="AX5" s="9"/>
      <c r="AY5" s="63"/>
      <c r="AZ5" s="15"/>
      <c r="BA5" s="63"/>
      <c r="BB5" s="15"/>
      <c r="BC5" s="63"/>
      <c r="BD5" s="15"/>
      <c r="BE5" s="15"/>
      <c r="BF5" s="15"/>
      <c r="BG5" s="15"/>
      <c r="BH5" s="15"/>
      <c r="BI5" s="15"/>
      <c r="BJ5" s="15"/>
      <c r="BK5" s="9"/>
      <c r="BL5" s="9"/>
      <c r="BM5" s="9"/>
      <c r="BN5" s="9"/>
      <c r="BO5" s="9"/>
      <c r="BP5" s="9"/>
      <c r="BQ5" s="9"/>
      <c r="BR5" s="9"/>
      <c r="BS5" s="9"/>
    </row>
    <row r="6" spans="1:71" ht="18.75" customHeight="1" x14ac:dyDescent="0.3">
      <c r="A6" s="42" t="s">
        <v>239</v>
      </c>
      <c r="B6" t="s">
        <v>228</v>
      </c>
      <c r="C6" t="s">
        <v>240</v>
      </c>
      <c r="D6" t="s">
        <v>50</v>
      </c>
      <c r="E6" s="44">
        <v>1</v>
      </c>
      <c r="F6" s="44">
        <v>2</v>
      </c>
      <c r="G6" s="45">
        <v>345</v>
      </c>
      <c r="H6" s="44">
        <v>20</v>
      </c>
      <c r="I6" s="44">
        <v>355</v>
      </c>
      <c r="J6" s="44">
        <v>170</v>
      </c>
      <c r="K6" s="43">
        <f t="shared" si="0"/>
        <v>10.840634357325053</v>
      </c>
      <c r="L6" s="46">
        <f t="shared" si="1"/>
        <v>79.159365642674942</v>
      </c>
      <c r="M6" s="47">
        <f t="shared" si="2"/>
        <v>79.159365642674942</v>
      </c>
      <c r="N6" s="47">
        <f t="shared" si="3"/>
        <v>79.159365642674942</v>
      </c>
      <c r="O6" s="48">
        <f t="shared" si="4"/>
        <v>-24</v>
      </c>
      <c r="P6" s="48">
        <f t="shared" si="5"/>
        <v>0</v>
      </c>
      <c r="Q6" s="58">
        <f t="shared" si="6"/>
        <v>24</v>
      </c>
      <c r="R6" s="59">
        <f t="shared" si="7"/>
        <v>102</v>
      </c>
      <c r="S6" s="51">
        <f t="shared" si="8"/>
        <v>-21.6</v>
      </c>
      <c r="T6" s="60">
        <f t="shared" si="9"/>
        <v>102</v>
      </c>
      <c r="U6" s="52">
        <f t="shared" si="10"/>
        <v>21.6</v>
      </c>
      <c r="V6" s="53">
        <f t="shared" si="11"/>
        <v>-10.840634357325053</v>
      </c>
      <c r="W6" s="54">
        <f t="shared" si="12"/>
        <v>-10.840634357325053</v>
      </c>
      <c r="X6" s="54">
        <f t="shared" si="13"/>
        <v>-10.840634357325053</v>
      </c>
      <c r="Y6" s="55">
        <f t="shared" si="14"/>
        <v>0</v>
      </c>
      <c r="Z6" s="55">
        <f t="shared" si="15"/>
        <v>0</v>
      </c>
      <c r="AA6" s="56">
        <f t="shared" si="16"/>
        <v>0</v>
      </c>
      <c r="AB6" s="9"/>
      <c r="AC6" s="57">
        <v>90</v>
      </c>
      <c r="AD6" s="48">
        <v>0</v>
      </c>
      <c r="AE6" s="48">
        <v>90</v>
      </c>
      <c r="AF6" s="48">
        <v>0</v>
      </c>
      <c r="AG6" s="48">
        <v>90</v>
      </c>
      <c r="AH6" s="48">
        <v>0</v>
      </c>
      <c r="AI6" s="48">
        <v>-24</v>
      </c>
      <c r="AJ6" s="48">
        <v>0</v>
      </c>
      <c r="AK6" s="48">
        <v>0</v>
      </c>
      <c r="AL6" s="48">
        <v>0</v>
      </c>
      <c r="AM6" s="48">
        <v>24</v>
      </c>
      <c r="AN6" s="58">
        <v>0</v>
      </c>
      <c r="AO6" s="9"/>
      <c r="AP6" s="59">
        <f>90+12</f>
        <v>102</v>
      </c>
      <c r="AQ6" s="60">
        <v>0</v>
      </c>
      <c r="AR6" s="51">
        <f>AI6*0.9</f>
        <v>-21.6</v>
      </c>
      <c r="AS6" s="60">
        <v>0</v>
      </c>
      <c r="AT6" s="59">
        <f>90+12</f>
        <v>102</v>
      </c>
      <c r="AU6" s="60">
        <v>0</v>
      </c>
      <c r="AV6" s="51">
        <f>AM6*0.9</f>
        <v>21.6</v>
      </c>
      <c r="AW6" s="62">
        <v>0</v>
      </c>
      <c r="AX6" s="9"/>
      <c r="AY6" s="63"/>
      <c r="AZ6" s="15"/>
      <c r="BA6" s="63"/>
      <c r="BB6" s="15"/>
      <c r="BC6" s="63"/>
      <c r="BD6" s="15"/>
      <c r="BE6" s="15"/>
      <c r="BF6" s="15"/>
      <c r="BG6" s="15"/>
      <c r="BH6" s="15"/>
      <c r="BI6" s="15"/>
      <c r="BJ6" s="15"/>
      <c r="BK6" s="9"/>
      <c r="BL6" s="9"/>
      <c r="BM6" s="9"/>
      <c r="BN6" s="9"/>
      <c r="BO6" s="9"/>
      <c r="BP6" s="9"/>
      <c r="BQ6" s="9"/>
      <c r="BR6" s="9"/>
      <c r="BS6" s="9"/>
    </row>
    <row r="7" spans="1:71" ht="18.75" customHeight="1" x14ac:dyDescent="0.3">
      <c r="A7" s="42" t="s">
        <v>241</v>
      </c>
      <c r="B7" t="s">
        <v>228</v>
      </c>
      <c r="C7" t="s">
        <v>242</v>
      </c>
      <c r="D7" t="s">
        <v>112</v>
      </c>
      <c r="E7" s="44">
        <v>2</v>
      </c>
      <c r="F7" s="44">
        <v>2</v>
      </c>
      <c r="G7" s="45">
        <v>345</v>
      </c>
      <c r="H7" s="44">
        <v>20</v>
      </c>
      <c r="I7" s="44">
        <v>355</v>
      </c>
      <c r="J7" s="44">
        <v>170</v>
      </c>
      <c r="K7" s="43">
        <f t="shared" si="0"/>
        <v>10.840634357325053</v>
      </c>
      <c r="L7" s="46">
        <f t="shared" si="1"/>
        <v>43.659365642674949</v>
      </c>
      <c r="M7" s="47">
        <f t="shared" si="2"/>
        <v>43.659365642674949</v>
      </c>
      <c r="N7" s="47">
        <f t="shared" si="3"/>
        <v>43.659365642674949</v>
      </c>
      <c r="O7" s="48">
        <f t="shared" si="4"/>
        <v>-23</v>
      </c>
      <c r="P7" s="48">
        <f t="shared" si="5"/>
        <v>0</v>
      </c>
      <c r="Q7" s="58">
        <f t="shared" si="6"/>
        <v>23</v>
      </c>
      <c r="R7" s="50">
        <f t="shared" si="7"/>
        <v>94.5</v>
      </c>
      <c r="S7" s="51">
        <f t="shared" si="8"/>
        <v>-20.5</v>
      </c>
      <c r="T7" s="51">
        <f t="shared" si="9"/>
        <v>94.5</v>
      </c>
      <c r="U7" s="52">
        <f t="shared" si="10"/>
        <v>20.5</v>
      </c>
      <c r="V7" s="53">
        <f t="shared" si="11"/>
        <v>72.159365642674942</v>
      </c>
      <c r="W7" s="54">
        <f t="shared" si="12"/>
        <v>72.159365642674942</v>
      </c>
      <c r="X7" s="54">
        <f t="shared" si="13"/>
        <v>72.159365642674942</v>
      </c>
      <c r="Y7" s="55">
        <f t="shared" si="14"/>
        <v>23</v>
      </c>
      <c r="Z7" s="55">
        <f t="shared" si="15"/>
        <v>0</v>
      </c>
      <c r="AA7" s="56">
        <f t="shared" si="16"/>
        <v>-23</v>
      </c>
      <c r="AB7" s="9"/>
      <c r="AC7" s="57">
        <v>54</v>
      </c>
      <c r="AD7" s="48">
        <v>6</v>
      </c>
      <c r="AE7" s="48">
        <v>54</v>
      </c>
      <c r="AF7" s="48">
        <v>6</v>
      </c>
      <c r="AG7" s="48">
        <v>54</v>
      </c>
      <c r="AH7" s="48">
        <v>6</v>
      </c>
      <c r="AI7" s="48">
        <v>-23</v>
      </c>
      <c r="AJ7" s="48">
        <v>0</v>
      </c>
      <c r="AK7" s="48">
        <v>0</v>
      </c>
      <c r="AL7" s="48">
        <v>0</v>
      </c>
      <c r="AM7" s="48">
        <v>23</v>
      </c>
      <c r="AN7" s="58">
        <v>0</v>
      </c>
      <c r="AO7" s="9"/>
      <c r="AP7" s="59">
        <f>54+28+11</f>
        <v>93</v>
      </c>
      <c r="AQ7" s="60">
        <f>6+6+6</f>
        <v>18</v>
      </c>
      <c r="AR7" s="60">
        <v>-20</v>
      </c>
      <c r="AS7" s="60">
        <v>-6</v>
      </c>
      <c r="AT7" s="59">
        <f>54+28+11</f>
        <v>93</v>
      </c>
      <c r="AU7" s="60">
        <f>6+6+6</f>
        <v>18</v>
      </c>
      <c r="AV7" s="60">
        <v>20</v>
      </c>
      <c r="AW7" s="62">
        <v>6</v>
      </c>
      <c r="AX7" s="9"/>
      <c r="AY7" s="61">
        <f>54+28</f>
        <v>82</v>
      </c>
      <c r="AZ7" s="55">
        <f>6+6</f>
        <v>12</v>
      </c>
      <c r="BA7" s="61">
        <f>54+28</f>
        <v>82</v>
      </c>
      <c r="BB7" s="55">
        <f>6+6</f>
        <v>12</v>
      </c>
      <c r="BC7" s="61">
        <f>54+28</f>
        <v>82</v>
      </c>
      <c r="BD7" s="55">
        <f>6+6</f>
        <v>12</v>
      </c>
      <c r="BE7" s="55">
        <v>23</v>
      </c>
      <c r="BF7" s="55">
        <v>0</v>
      </c>
      <c r="BG7" s="55">
        <v>0</v>
      </c>
      <c r="BH7" s="55">
        <v>0</v>
      </c>
      <c r="BI7" s="55">
        <v>-23</v>
      </c>
      <c r="BJ7" s="56">
        <v>0</v>
      </c>
      <c r="BK7" s="9"/>
      <c r="BL7" s="9"/>
      <c r="BM7" s="9"/>
      <c r="BN7" s="9"/>
      <c r="BO7" s="9"/>
      <c r="BP7" s="9"/>
      <c r="BQ7" s="9"/>
      <c r="BR7" s="9"/>
      <c r="BS7" s="9"/>
    </row>
    <row r="8" spans="1:71" ht="18.75" customHeight="1" x14ac:dyDescent="0.3">
      <c r="A8" s="42" t="s">
        <v>243</v>
      </c>
      <c r="B8" t="s">
        <v>228</v>
      </c>
      <c r="C8" t="s">
        <v>244</v>
      </c>
      <c r="D8" t="s">
        <v>103</v>
      </c>
      <c r="E8" s="44">
        <v>2</v>
      </c>
      <c r="F8" s="44">
        <v>2</v>
      </c>
      <c r="G8" s="45">
        <v>345</v>
      </c>
      <c r="H8" s="44">
        <v>20</v>
      </c>
      <c r="I8" s="44">
        <v>355</v>
      </c>
      <c r="J8" s="44">
        <v>170</v>
      </c>
      <c r="K8" s="43">
        <f t="shared" si="0"/>
        <v>10.840634357325053</v>
      </c>
      <c r="L8" s="46">
        <f t="shared" si="1"/>
        <v>41.826032309341613</v>
      </c>
      <c r="M8" s="47">
        <f t="shared" si="2"/>
        <v>64.826032309341613</v>
      </c>
      <c r="N8" s="47">
        <f t="shared" si="3"/>
        <v>87.826032309341613</v>
      </c>
      <c r="O8" s="48">
        <f t="shared" si="4"/>
        <v>-19</v>
      </c>
      <c r="P8" s="47">
        <f t="shared" si="5"/>
        <v>-17.5</v>
      </c>
      <c r="Q8" s="49">
        <f t="shared" si="6"/>
        <v>-15.333333333333334</v>
      </c>
      <c r="R8" s="50">
        <f t="shared" si="7"/>
        <v>104.66666666666667</v>
      </c>
      <c r="S8" s="60">
        <f t="shared" si="8"/>
        <v>-12</v>
      </c>
      <c r="T8" s="51">
        <f t="shared" si="9"/>
        <v>104.66666666666667</v>
      </c>
      <c r="U8" s="62">
        <f t="shared" si="10"/>
        <v>12</v>
      </c>
      <c r="V8" s="53">
        <f t="shared" si="11"/>
        <v>87.826032309341613</v>
      </c>
      <c r="W8" s="54">
        <f t="shared" si="12"/>
        <v>64.826032309341613</v>
      </c>
      <c r="X8" s="54">
        <f t="shared" si="13"/>
        <v>41.826032309341613</v>
      </c>
      <c r="Y8" s="54">
        <f t="shared" si="14"/>
        <v>15.333333333333334</v>
      </c>
      <c r="Z8" s="54">
        <f t="shared" si="15"/>
        <v>17.5</v>
      </c>
      <c r="AA8" s="56">
        <f t="shared" si="16"/>
        <v>19</v>
      </c>
      <c r="AB8" s="9"/>
      <c r="AC8" s="57">
        <v>52</v>
      </c>
      <c r="AD8" s="48">
        <v>8</v>
      </c>
      <c r="AE8" s="48">
        <f>52+23</f>
        <v>75</v>
      </c>
      <c r="AF8" s="48">
        <v>8</v>
      </c>
      <c r="AG8" s="48">
        <f>52+23+23</f>
        <v>98</v>
      </c>
      <c r="AH8" s="48">
        <v>8</v>
      </c>
      <c r="AI8" s="48">
        <v>-19</v>
      </c>
      <c r="AJ8" s="48">
        <v>0</v>
      </c>
      <c r="AK8" s="48">
        <v>-17</v>
      </c>
      <c r="AL8" s="48">
        <v>-6</v>
      </c>
      <c r="AM8" s="48">
        <v>-15</v>
      </c>
      <c r="AN8" s="58">
        <v>-4</v>
      </c>
      <c r="AO8" s="9"/>
      <c r="AP8" s="59">
        <f>52+23+23+6</f>
        <v>104</v>
      </c>
      <c r="AQ8" s="60">
        <v>8</v>
      </c>
      <c r="AR8" s="60">
        <v>-12</v>
      </c>
      <c r="AS8" s="60">
        <v>0</v>
      </c>
      <c r="AT8" s="60">
        <f>52+23+23+6</f>
        <v>104</v>
      </c>
      <c r="AU8" s="60">
        <v>8</v>
      </c>
      <c r="AV8" s="60">
        <v>12</v>
      </c>
      <c r="AW8" s="62">
        <v>0</v>
      </c>
      <c r="AX8" s="9"/>
      <c r="AY8" s="61">
        <f>52+23+23</f>
        <v>98</v>
      </c>
      <c r="AZ8" s="55">
        <v>8</v>
      </c>
      <c r="BA8" s="55">
        <f>52+23</f>
        <v>75</v>
      </c>
      <c r="BB8" s="55">
        <v>8</v>
      </c>
      <c r="BC8" s="55">
        <v>52</v>
      </c>
      <c r="BD8" s="55">
        <v>8</v>
      </c>
      <c r="BE8" s="55">
        <v>15</v>
      </c>
      <c r="BF8" s="55">
        <v>4</v>
      </c>
      <c r="BG8" s="55">
        <v>17</v>
      </c>
      <c r="BH8" s="55">
        <v>6</v>
      </c>
      <c r="BI8" s="55">
        <v>19</v>
      </c>
      <c r="BJ8" s="56">
        <v>0</v>
      </c>
      <c r="BK8" s="9"/>
      <c r="BL8" s="9"/>
      <c r="BM8" s="9"/>
      <c r="BN8" s="9"/>
      <c r="BO8" s="9"/>
      <c r="BP8" s="9"/>
      <c r="BQ8" s="9"/>
      <c r="BR8" s="9"/>
      <c r="BS8" s="9"/>
    </row>
    <row r="9" spans="1:71" ht="18.75" customHeight="1" x14ac:dyDescent="0.3">
      <c r="A9" s="42" t="s">
        <v>245</v>
      </c>
      <c r="B9" t="s">
        <v>228</v>
      </c>
      <c r="C9" t="s">
        <v>246</v>
      </c>
      <c r="D9" t="s">
        <v>499</v>
      </c>
      <c r="E9" s="44">
        <v>2</v>
      </c>
      <c r="F9" s="44">
        <v>2</v>
      </c>
      <c r="G9" s="45">
        <v>345</v>
      </c>
      <c r="H9" s="44">
        <v>20</v>
      </c>
      <c r="I9" s="44">
        <v>355</v>
      </c>
      <c r="J9" s="44">
        <v>170</v>
      </c>
      <c r="K9" s="43">
        <f t="shared" si="0"/>
        <v>10.840634357325053</v>
      </c>
      <c r="L9" s="46">
        <f t="shared" si="1"/>
        <v>69.159365642674942</v>
      </c>
      <c r="M9" s="47">
        <f t="shared" si="2"/>
        <v>93.159365642674942</v>
      </c>
      <c r="N9" s="47">
        <f t="shared" si="3"/>
        <v>117.15936564267494</v>
      </c>
      <c r="O9" s="48">
        <f t="shared" si="4"/>
        <v>-22</v>
      </c>
      <c r="P9" s="48">
        <f t="shared" si="5"/>
        <v>-37</v>
      </c>
      <c r="Q9" s="58">
        <f t="shared" si="6"/>
        <v>-22</v>
      </c>
      <c r="R9" s="59">
        <f t="shared" si="7"/>
        <v>142</v>
      </c>
      <c r="S9" s="60">
        <f t="shared" si="8"/>
        <v>-11</v>
      </c>
      <c r="T9" s="60">
        <f t="shared" si="9"/>
        <v>142</v>
      </c>
      <c r="U9" s="62">
        <f t="shared" si="10"/>
        <v>11</v>
      </c>
      <c r="V9" s="53">
        <f t="shared" si="11"/>
        <v>117.15936564267494</v>
      </c>
      <c r="W9" s="54">
        <f t="shared" si="12"/>
        <v>93.159365642674942</v>
      </c>
      <c r="X9" s="54">
        <f t="shared" si="13"/>
        <v>69.159365642674942</v>
      </c>
      <c r="Y9" s="55">
        <f t="shared" si="14"/>
        <v>22</v>
      </c>
      <c r="Z9" s="55">
        <f t="shared" si="15"/>
        <v>37</v>
      </c>
      <c r="AA9" s="56">
        <f t="shared" si="16"/>
        <v>22</v>
      </c>
      <c r="AB9" s="9"/>
      <c r="AC9" s="57">
        <v>80</v>
      </c>
      <c r="AD9" s="48">
        <v>0</v>
      </c>
      <c r="AE9" s="48">
        <f>80+24</f>
        <v>104</v>
      </c>
      <c r="AF9" s="48">
        <v>0</v>
      </c>
      <c r="AG9" s="48">
        <f>80+24+24</f>
        <v>128</v>
      </c>
      <c r="AH9" s="48">
        <v>0</v>
      </c>
      <c r="AI9" s="48">
        <v>-22</v>
      </c>
      <c r="AJ9" s="48">
        <v>0</v>
      </c>
      <c r="AK9" s="48">
        <v>-37</v>
      </c>
      <c r="AL9" s="48">
        <v>0</v>
      </c>
      <c r="AM9" s="48">
        <v>-22</v>
      </c>
      <c r="AN9" s="58">
        <v>0</v>
      </c>
      <c r="AO9" s="9"/>
      <c r="AP9" s="59">
        <f>80+24+24+14</f>
        <v>142</v>
      </c>
      <c r="AQ9" s="60">
        <v>0</v>
      </c>
      <c r="AR9" s="60">
        <v>-11</v>
      </c>
      <c r="AS9" s="60">
        <v>0</v>
      </c>
      <c r="AT9" s="60">
        <f>80+24+24+14</f>
        <v>142</v>
      </c>
      <c r="AU9" s="60">
        <v>0</v>
      </c>
      <c r="AV9" s="60">
        <v>11</v>
      </c>
      <c r="AW9" s="62">
        <v>0</v>
      </c>
      <c r="AX9" s="9"/>
      <c r="AY9" s="61">
        <f>80+24+24</f>
        <v>128</v>
      </c>
      <c r="AZ9" s="55">
        <v>0</v>
      </c>
      <c r="BA9" s="55">
        <f>80+24</f>
        <v>104</v>
      </c>
      <c r="BB9" s="55">
        <v>0</v>
      </c>
      <c r="BC9" s="55">
        <f>80</f>
        <v>80</v>
      </c>
      <c r="BD9" s="55">
        <v>0</v>
      </c>
      <c r="BE9" s="55">
        <v>22</v>
      </c>
      <c r="BF9" s="55">
        <v>0</v>
      </c>
      <c r="BG9" s="55">
        <v>37</v>
      </c>
      <c r="BH9" s="55">
        <v>0</v>
      </c>
      <c r="BI9" s="55">
        <v>22</v>
      </c>
      <c r="BJ9" s="56">
        <v>0</v>
      </c>
      <c r="BK9" s="9"/>
      <c r="BL9" s="9"/>
      <c r="BM9" s="9"/>
      <c r="BN9" s="9"/>
      <c r="BO9" s="9"/>
      <c r="BP9" s="9"/>
      <c r="BQ9" s="9"/>
      <c r="BR9" s="9"/>
      <c r="BS9" s="9"/>
    </row>
    <row r="10" spans="1:71" ht="18.75" customHeight="1" x14ac:dyDescent="0.3">
      <c r="A10" s="42" t="s">
        <v>248</v>
      </c>
      <c r="B10" t="s">
        <v>228</v>
      </c>
      <c r="C10" t="s">
        <v>249</v>
      </c>
      <c r="D10" t="s">
        <v>500</v>
      </c>
      <c r="E10" s="44">
        <v>2</v>
      </c>
      <c r="F10" s="44">
        <v>2</v>
      </c>
      <c r="G10" s="45">
        <v>345</v>
      </c>
      <c r="H10" s="44">
        <v>20</v>
      </c>
      <c r="I10" s="44">
        <v>355</v>
      </c>
      <c r="J10" s="44">
        <v>170</v>
      </c>
      <c r="K10" s="43">
        <f t="shared" si="0"/>
        <v>10.840634357325053</v>
      </c>
      <c r="L10" s="46">
        <f t="shared" si="1"/>
        <v>69.159365642674942</v>
      </c>
      <c r="M10" s="47">
        <f t="shared" si="2"/>
        <v>89.159365642674942</v>
      </c>
      <c r="N10" s="47">
        <f t="shared" si="3"/>
        <v>111.15936564267494</v>
      </c>
      <c r="O10" s="48">
        <f t="shared" si="4"/>
        <v>-18</v>
      </c>
      <c r="P10" s="48">
        <f t="shared" si="5"/>
        <v>-29</v>
      </c>
      <c r="Q10" s="58">
        <f t="shared" si="6"/>
        <v>-17</v>
      </c>
      <c r="R10" s="59">
        <f t="shared" si="7"/>
        <v>137</v>
      </c>
      <c r="S10" s="60">
        <f t="shared" si="8"/>
        <v>-24</v>
      </c>
      <c r="T10" s="60">
        <f t="shared" si="9"/>
        <v>137</v>
      </c>
      <c r="U10" s="62">
        <f t="shared" si="10"/>
        <v>24</v>
      </c>
      <c r="V10" s="53">
        <f t="shared" si="11"/>
        <v>111.15936564267494</v>
      </c>
      <c r="W10" s="54">
        <f t="shared" si="12"/>
        <v>89.159365642674942</v>
      </c>
      <c r="X10" s="54">
        <f t="shared" si="13"/>
        <v>69.159365642674942</v>
      </c>
      <c r="Y10" s="55">
        <f t="shared" si="14"/>
        <v>17</v>
      </c>
      <c r="Z10" s="55">
        <f t="shared" si="15"/>
        <v>29</v>
      </c>
      <c r="AA10" s="56">
        <f t="shared" si="16"/>
        <v>18</v>
      </c>
      <c r="AB10" s="9"/>
      <c r="AC10" s="57">
        <v>80</v>
      </c>
      <c r="AD10" s="48">
        <v>0</v>
      </c>
      <c r="AE10" s="48">
        <f>80+20</f>
        <v>100</v>
      </c>
      <c r="AF10" s="48">
        <v>0</v>
      </c>
      <c r="AG10" s="48">
        <f>80+20+22</f>
        <v>122</v>
      </c>
      <c r="AH10" s="48">
        <v>0</v>
      </c>
      <c r="AI10" s="48">
        <v>-18</v>
      </c>
      <c r="AJ10" s="48">
        <v>0</v>
      </c>
      <c r="AK10" s="48">
        <v>-29</v>
      </c>
      <c r="AL10" s="48">
        <v>0</v>
      </c>
      <c r="AM10" s="48">
        <v>-17</v>
      </c>
      <c r="AN10" s="58">
        <v>0</v>
      </c>
      <c r="AO10" s="9"/>
      <c r="AP10" s="59">
        <f>80+20+22+15</f>
        <v>137</v>
      </c>
      <c r="AQ10" s="60">
        <v>0</v>
      </c>
      <c r="AR10" s="60">
        <v>-24</v>
      </c>
      <c r="AS10" s="60">
        <v>0</v>
      </c>
      <c r="AT10" s="60">
        <f>80+20+22+15</f>
        <v>137</v>
      </c>
      <c r="AU10" s="60">
        <v>0</v>
      </c>
      <c r="AV10" s="60">
        <v>24</v>
      </c>
      <c r="AW10" s="62">
        <v>0</v>
      </c>
      <c r="AX10" s="9"/>
      <c r="AY10" s="61">
        <f>80+20+22</f>
        <v>122</v>
      </c>
      <c r="AZ10" s="55">
        <v>0</v>
      </c>
      <c r="BA10" s="55">
        <f>80+20</f>
        <v>100</v>
      </c>
      <c r="BB10" s="55">
        <v>0</v>
      </c>
      <c r="BC10" s="55">
        <v>80</v>
      </c>
      <c r="BD10" s="55">
        <v>0</v>
      </c>
      <c r="BE10" s="55">
        <v>17</v>
      </c>
      <c r="BF10" s="55">
        <v>0</v>
      </c>
      <c r="BG10" s="55">
        <v>29</v>
      </c>
      <c r="BH10" s="55">
        <v>0</v>
      </c>
      <c r="BI10" s="55">
        <v>18</v>
      </c>
      <c r="BJ10" s="56">
        <v>0</v>
      </c>
      <c r="BK10" s="9"/>
      <c r="BL10" s="9"/>
      <c r="BM10" s="9"/>
      <c r="BN10" s="9"/>
      <c r="BO10" s="9"/>
      <c r="BP10" s="9"/>
      <c r="BQ10" s="9"/>
      <c r="BR10" s="9"/>
      <c r="BS10" s="9"/>
    </row>
    <row r="11" spans="1:71" ht="18.75" customHeight="1" x14ac:dyDescent="0.3">
      <c r="A11" s="42" t="s">
        <v>251</v>
      </c>
      <c r="B11" t="s">
        <v>228</v>
      </c>
      <c r="C11" t="s">
        <v>252</v>
      </c>
      <c r="D11" t="s">
        <v>74</v>
      </c>
      <c r="E11" s="44">
        <v>2</v>
      </c>
      <c r="F11" s="44">
        <v>2</v>
      </c>
      <c r="G11" s="45">
        <v>345</v>
      </c>
      <c r="H11" s="44">
        <v>20</v>
      </c>
      <c r="I11" s="44">
        <v>355</v>
      </c>
      <c r="J11" s="44">
        <v>170</v>
      </c>
      <c r="K11" s="43">
        <f t="shared" si="0"/>
        <v>10.840634357325053</v>
      </c>
      <c r="L11" s="46">
        <f t="shared" si="1"/>
        <v>53.159365642674949</v>
      </c>
      <c r="M11" s="47">
        <f t="shared" si="2"/>
        <v>74.659365642674942</v>
      </c>
      <c r="N11" s="47">
        <f t="shared" si="3"/>
        <v>98.659365642674942</v>
      </c>
      <c r="O11" s="47">
        <f t="shared" si="4"/>
        <v>-20.5</v>
      </c>
      <c r="P11" s="48">
        <f t="shared" si="5"/>
        <v>-27</v>
      </c>
      <c r="Q11" s="49">
        <f t="shared" si="6"/>
        <v>-18.5</v>
      </c>
      <c r="R11" s="50">
        <f t="shared" si="7"/>
        <v>119.5</v>
      </c>
      <c r="S11" s="51">
        <f t="shared" si="8"/>
        <v>-25.75</v>
      </c>
      <c r="T11" s="51">
        <f t="shared" si="9"/>
        <v>119.5</v>
      </c>
      <c r="U11" s="52">
        <f t="shared" si="10"/>
        <v>25.75</v>
      </c>
      <c r="V11" s="53">
        <f t="shared" si="11"/>
        <v>98.659365642674942</v>
      </c>
      <c r="W11" s="54">
        <f t="shared" si="12"/>
        <v>74.659365642674942</v>
      </c>
      <c r="X11" s="54">
        <f t="shared" si="13"/>
        <v>53.159365642674949</v>
      </c>
      <c r="Y11" s="54">
        <f t="shared" si="14"/>
        <v>18.5</v>
      </c>
      <c r="Z11" s="55">
        <f t="shared" si="15"/>
        <v>27</v>
      </c>
      <c r="AA11" s="64">
        <f t="shared" si="16"/>
        <v>20.5</v>
      </c>
      <c r="AB11" s="9"/>
      <c r="AC11" s="57">
        <v>64</v>
      </c>
      <c r="AD11" s="48">
        <v>0</v>
      </c>
      <c r="AE11" s="48">
        <f>64+21</f>
        <v>85</v>
      </c>
      <c r="AF11" s="48">
        <v>6</v>
      </c>
      <c r="AG11" s="48">
        <f>64+21+24</f>
        <v>109</v>
      </c>
      <c r="AH11" s="48">
        <v>6</v>
      </c>
      <c r="AI11" s="48">
        <v>-20</v>
      </c>
      <c r="AJ11" s="48">
        <v>-6</v>
      </c>
      <c r="AK11" s="48">
        <v>-27</v>
      </c>
      <c r="AL11" s="48">
        <v>0</v>
      </c>
      <c r="AM11" s="48">
        <v>-18</v>
      </c>
      <c r="AN11" s="58">
        <v>-6</v>
      </c>
      <c r="AO11" s="9"/>
      <c r="AP11" s="59">
        <f>64+21+24+10</f>
        <v>119</v>
      </c>
      <c r="AQ11" s="60">
        <v>6</v>
      </c>
      <c r="AR11" s="60">
        <v>-25</v>
      </c>
      <c r="AS11" s="60">
        <v>-9</v>
      </c>
      <c r="AT11" s="60">
        <f>64+21+24+10</f>
        <v>119</v>
      </c>
      <c r="AU11" s="60">
        <v>6</v>
      </c>
      <c r="AV11" s="60">
        <v>25</v>
      </c>
      <c r="AW11" s="62">
        <v>9</v>
      </c>
      <c r="AX11" s="9"/>
      <c r="AY11" s="61">
        <f>64+21+24</f>
        <v>109</v>
      </c>
      <c r="AZ11" s="55">
        <v>6</v>
      </c>
      <c r="BA11" s="55">
        <f>64+21</f>
        <v>85</v>
      </c>
      <c r="BB11" s="55">
        <v>6</v>
      </c>
      <c r="BC11" s="55">
        <v>64</v>
      </c>
      <c r="BD11" s="55">
        <v>0</v>
      </c>
      <c r="BE11" s="55">
        <v>18</v>
      </c>
      <c r="BF11" s="55">
        <v>6</v>
      </c>
      <c r="BG11" s="55">
        <v>27</v>
      </c>
      <c r="BH11" s="55">
        <v>0</v>
      </c>
      <c r="BI11" s="55">
        <v>20</v>
      </c>
      <c r="BJ11" s="56">
        <v>6</v>
      </c>
      <c r="BK11" s="9"/>
      <c r="BL11" s="9"/>
      <c r="BM11" s="9"/>
      <c r="BN11" s="9"/>
      <c r="BO11" s="9"/>
      <c r="BP11" s="9"/>
      <c r="BQ11" s="9"/>
      <c r="BR11" s="9"/>
      <c r="BS11" s="9"/>
    </row>
    <row r="12" spans="1:71" ht="18.75" customHeight="1" x14ac:dyDescent="0.3">
      <c r="A12" s="42" t="s">
        <v>363</v>
      </c>
      <c r="B12" t="s">
        <v>228</v>
      </c>
      <c r="C12" t="s">
        <v>404</v>
      </c>
      <c r="D12" t="s">
        <v>501</v>
      </c>
      <c r="E12" s="44">
        <v>2</v>
      </c>
      <c r="F12" s="44">
        <v>2</v>
      </c>
      <c r="G12" s="45">
        <v>345</v>
      </c>
      <c r="H12" s="44">
        <v>20</v>
      </c>
      <c r="I12" s="44">
        <v>355</v>
      </c>
      <c r="J12" s="44">
        <v>170</v>
      </c>
      <c r="K12" s="43">
        <f t="shared" si="0"/>
        <v>10.840634357325053</v>
      </c>
      <c r="L12" s="46">
        <f>AC12+(AD12*(1/12))-K12</f>
        <v>39.159365642674949</v>
      </c>
      <c r="M12" s="47">
        <f t="shared" si="2"/>
        <v>61.159365642674949</v>
      </c>
      <c r="N12" s="47">
        <f t="shared" si="3"/>
        <v>83.159365642674942</v>
      </c>
      <c r="O12" s="47">
        <f t="shared" si="4"/>
        <v>-25</v>
      </c>
      <c r="P12" s="48">
        <f t="shared" si="5"/>
        <v>-25</v>
      </c>
      <c r="Q12" s="49">
        <f t="shared" si="6"/>
        <v>-25</v>
      </c>
      <c r="R12" s="50">
        <f t="shared" si="7"/>
        <v>98.5</v>
      </c>
      <c r="S12" s="51">
        <f t="shared" si="8"/>
        <v>-18</v>
      </c>
      <c r="T12" s="51">
        <f t="shared" si="9"/>
        <v>98.5</v>
      </c>
      <c r="U12" s="52">
        <f t="shared" si="10"/>
        <v>18</v>
      </c>
      <c r="V12" s="53">
        <f t="shared" si="11"/>
        <v>83.159365642674942</v>
      </c>
      <c r="W12" s="54">
        <f t="shared" si="12"/>
        <v>61.159365642674949</v>
      </c>
      <c r="X12" s="54">
        <f t="shared" si="13"/>
        <v>39.159365642674949</v>
      </c>
      <c r="Y12" s="54">
        <f t="shared" si="14"/>
        <v>-25</v>
      </c>
      <c r="Z12" s="55">
        <f t="shared" si="15"/>
        <v>-25</v>
      </c>
      <c r="AA12" s="64">
        <f t="shared" si="16"/>
        <v>-25</v>
      </c>
      <c r="AB12" s="9"/>
      <c r="AC12" s="57">
        <v>50</v>
      </c>
      <c r="AD12" s="48">
        <v>0</v>
      </c>
      <c r="AE12" s="48">
        <f>50+22</f>
        <v>72</v>
      </c>
      <c r="AF12" s="48">
        <v>0</v>
      </c>
      <c r="AG12" s="48">
        <f>50+22+22</f>
        <v>94</v>
      </c>
      <c r="AH12" s="48">
        <v>0</v>
      </c>
      <c r="AI12" s="48">
        <v>-25</v>
      </c>
      <c r="AJ12" s="48">
        <v>0</v>
      </c>
      <c r="AK12" s="48">
        <v>-25</v>
      </c>
      <c r="AL12" s="48">
        <v>0</v>
      </c>
      <c r="AM12" s="48">
        <v>-25</v>
      </c>
      <c r="AN12" s="58">
        <v>0</v>
      </c>
      <c r="AO12" s="9"/>
      <c r="AP12" s="59">
        <f>50+22+22+4</f>
        <v>98</v>
      </c>
      <c r="AQ12" s="60">
        <v>6</v>
      </c>
      <c r="AR12" s="60">
        <v>-18</v>
      </c>
      <c r="AS12" s="60">
        <v>0</v>
      </c>
      <c r="AT12" s="60">
        <f>50+22+22+4</f>
        <v>98</v>
      </c>
      <c r="AU12" s="60">
        <v>6</v>
      </c>
      <c r="AV12" s="60">
        <v>18</v>
      </c>
      <c r="AW12" s="62">
        <v>0</v>
      </c>
      <c r="AX12" s="9"/>
      <c r="AY12" s="61">
        <f>50+22+22</f>
        <v>94</v>
      </c>
      <c r="AZ12" s="55">
        <v>0</v>
      </c>
      <c r="BA12" s="55">
        <f>50+22</f>
        <v>72</v>
      </c>
      <c r="BB12" s="55">
        <v>0</v>
      </c>
      <c r="BC12" s="55">
        <v>50</v>
      </c>
      <c r="BD12" s="55">
        <v>0</v>
      </c>
      <c r="BE12" s="55">
        <v>-25</v>
      </c>
      <c r="BF12" s="55">
        <v>0</v>
      </c>
      <c r="BG12" s="55">
        <v>-25</v>
      </c>
      <c r="BH12" s="55">
        <v>0</v>
      </c>
      <c r="BI12" s="55">
        <v>-25</v>
      </c>
      <c r="BJ12" s="56">
        <v>0</v>
      </c>
      <c r="BK12" s="9"/>
      <c r="BL12" s="9"/>
      <c r="BM12" s="9"/>
      <c r="BN12" s="9"/>
      <c r="BO12" s="9"/>
      <c r="BP12" s="9"/>
      <c r="BQ12" s="9"/>
      <c r="BR12" s="9"/>
      <c r="BS12" s="9"/>
    </row>
    <row r="13" spans="1:71" ht="18.75" customHeight="1" x14ac:dyDescent="0.3">
      <c r="A13" s="42" t="s">
        <v>364</v>
      </c>
      <c r="B13" t="s">
        <v>228</v>
      </c>
      <c r="C13" t="s">
        <v>275</v>
      </c>
      <c r="D13" t="s">
        <v>139</v>
      </c>
      <c r="E13" s="44">
        <v>2</v>
      </c>
      <c r="F13" s="44">
        <v>2</v>
      </c>
      <c r="G13" s="45">
        <v>345</v>
      </c>
      <c r="H13" s="44">
        <v>20</v>
      </c>
      <c r="I13" s="44">
        <v>355</v>
      </c>
      <c r="J13" s="44">
        <v>170</v>
      </c>
      <c r="K13" s="43">
        <f t="shared" ref="K13" si="17">((G13*H13)/I13)*J13*(1/304.8)</f>
        <v>10.840634357325053</v>
      </c>
      <c r="L13" s="46">
        <f t="shared" ref="L13" si="18">AC13+(AD13*(1/12))-K13</f>
        <v>61.659365642674949</v>
      </c>
      <c r="M13" s="47">
        <f t="shared" ref="M13" si="19">AE13+(AF13*(1/12))-K13</f>
        <v>89.659365642674942</v>
      </c>
      <c r="N13" s="47">
        <f t="shared" ref="N13" si="20">AG13+(AH13*(1/12))-K13</f>
        <v>117.65936564267494</v>
      </c>
      <c r="O13" s="47">
        <f t="shared" ref="O13" si="21">AI13+(AJ13*(1/12))</f>
        <v>-15</v>
      </c>
      <c r="P13" s="48">
        <f t="shared" ref="P13" si="22">AK13+(AL13*(1/12))</f>
        <v>-20</v>
      </c>
      <c r="Q13" s="49">
        <f t="shared" ref="Q13" si="23">AM13+(AN13*(1/12))</f>
        <v>-15</v>
      </c>
      <c r="R13" s="50">
        <f t="shared" ref="R13" si="24">AP13+((1/12)*AQ13)</f>
        <v>136</v>
      </c>
      <c r="S13" s="51">
        <f t="shared" ref="S13" si="25">AR13+((1/12)*AS13)</f>
        <v>-9</v>
      </c>
      <c r="T13" s="51">
        <f t="shared" ref="T13" si="26">AT13+((1/12)*AU13)</f>
        <v>136</v>
      </c>
      <c r="U13" s="52">
        <f t="shared" ref="U13" si="27">AV13+((1/12)*AW13)</f>
        <v>9</v>
      </c>
      <c r="V13" s="53">
        <f t="shared" ref="V13" si="28">AY13+(AZ13*(1/12))-K13</f>
        <v>117.65936564267494</v>
      </c>
      <c r="W13" s="54">
        <f t="shared" ref="W13" si="29">BA13+(BB13*(1/12))-K13</f>
        <v>89.659365642674942</v>
      </c>
      <c r="X13" s="54">
        <f t="shared" ref="X13" si="30">BC13+(BD13*(1/12))-K13</f>
        <v>61.659365642674949</v>
      </c>
      <c r="Y13" s="54">
        <f t="shared" ref="Y13" si="31">BE13+(BF13*(1/12))</f>
        <v>15</v>
      </c>
      <c r="Z13" s="55">
        <f t="shared" ref="Z13" si="32">BG13+(BH13*(1/12))</f>
        <v>20</v>
      </c>
      <c r="AA13" s="64">
        <f t="shared" ref="AA13" si="33">BI13+(BJ13*(1/12))</f>
        <v>15</v>
      </c>
      <c r="AB13" s="9"/>
      <c r="AC13" s="57">
        <v>72</v>
      </c>
      <c r="AD13" s="48">
        <v>6</v>
      </c>
      <c r="AE13" s="48">
        <f>72+28</f>
        <v>100</v>
      </c>
      <c r="AF13" s="48">
        <v>6</v>
      </c>
      <c r="AG13" s="48">
        <f>72+28+28</f>
        <v>128</v>
      </c>
      <c r="AH13" s="48">
        <v>6</v>
      </c>
      <c r="AI13" s="48">
        <v>-15</v>
      </c>
      <c r="AJ13" s="48">
        <v>0</v>
      </c>
      <c r="AK13" s="48">
        <v>-20</v>
      </c>
      <c r="AL13" s="48">
        <v>0</v>
      </c>
      <c r="AM13" s="48">
        <v>-15</v>
      </c>
      <c r="AN13" s="58">
        <v>0</v>
      </c>
      <c r="AO13" s="9"/>
      <c r="AP13" s="59">
        <v>136</v>
      </c>
      <c r="AQ13" s="60">
        <v>0</v>
      </c>
      <c r="AR13" s="60">
        <v>-9</v>
      </c>
      <c r="AS13" s="60">
        <v>0</v>
      </c>
      <c r="AT13" s="60">
        <v>136</v>
      </c>
      <c r="AU13" s="60">
        <v>0</v>
      </c>
      <c r="AV13" s="60">
        <v>9</v>
      </c>
      <c r="AW13" s="62">
        <v>0</v>
      </c>
      <c r="AX13" s="9"/>
      <c r="AY13" s="61">
        <f>72+28+28</f>
        <v>128</v>
      </c>
      <c r="AZ13" s="55">
        <v>6</v>
      </c>
      <c r="BA13" s="55">
        <f>72+28</f>
        <v>100</v>
      </c>
      <c r="BB13" s="55">
        <v>6</v>
      </c>
      <c r="BC13" s="55">
        <v>72</v>
      </c>
      <c r="BD13" s="55">
        <v>6</v>
      </c>
      <c r="BE13" s="55">
        <v>15</v>
      </c>
      <c r="BF13" s="55">
        <v>0</v>
      </c>
      <c r="BG13" s="55">
        <v>20</v>
      </c>
      <c r="BH13" s="55">
        <v>0</v>
      </c>
      <c r="BI13" s="55">
        <v>15</v>
      </c>
      <c r="BJ13" s="56">
        <v>0</v>
      </c>
      <c r="BK13" s="9"/>
      <c r="BL13" s="9"/>
      <c r="BM13" s="9"/>
      <c r="BN13" s="9"/>
      <c r="BO13" s="9"/>
      <c r="BP13" s="9"/>
      <c r="BQ13" s="9"/>
      <c r="BR13" s="9"/>
      <c r="BS13" s="9"/>
    </row>
    <row r="14" spans="1:71" ht="18.75" customHeight="1" x14ac:dyDescent="0.3">
      <c r="A14" s="42" t="s">
        <v>253</v>
      </c>
      <c r="B14" t="s">
        <v>228</v>
      </c>
      <c r="C14" t="s">
        <v>254</v>
      </c>
      <c r="D14" t="s">
        <v>83</v>
      </c>
      <c r="E14" s="44">
        <v>2</v>
      </c>
      <c r="F14" s="44">
        <v>2</v>
      </c>
      <c r="G14" s="45">
        <v>345</v>
      </c>
      <c r="H14" s="44">
        <v>20</v>
      </c>
      <c r="I14" s="44">
        <v>355</v>
      </c>
      <c r="J14" s="44">
        <v>170</v>
      </c>
      <c r="K14" s="43">
        <f t="shared" si="0"/>
        <v>10.840634357325053</v>
      </c>
      <c r="L14" s="46">
        <f t="shared" si="1"/>
        <v>91.159365642674942</v>
      </c>
      <c r="M14" s="47">
        <f t="shared" si="2"/>
        <v>65.159365642674942</v>
      </c>
      <c r="N14" s="47">
        <f t="shared" si="3"/>
        <v>65.159365642674942</v>
      </c>
      <c r="O14" s="47">
        <f t="shared" si="4"/>
        <v>-17.666666666666668</v>
      </c>
      <c r="P14" s="48">
        <f t="shared" si="5"/>
        <v>-37</v>
      </c>
      <c r="Q14" s="58">
        <f t="shared" si="6"/>
        <v>-17</v>
      </c>
      <c r="R14" s="59">
        <f t="shared" si="7"/>
        <v>109</v>
      </c>
      <c r="S14" s="51">
        <f t="shared" si="8"/>
        <v>-23.333333333333332</v>
      </c>
      <c r="T14" s="60">
        <f t="shared" si="9"/>
        <v>109</v>
      </c>
      <c r="U14" s="52">
        <f t="shared" si="10"/>
        <v>23.333333333333332</v>
      </c>
      <c r="V14" s="53">
        <f t="shared" si="11"/>
        <v>91.159365642674942</v>
      </c>
      <c r="W14" s="54">
        <f t="shared" si="12"/>
        <v>65.159365642674942</v>
      </c>
      <c r="X14" s="54">
        <f t="shared" si="13"/>
        <v>65.159365642674942</v>
      </c>
      <c r="Y14" s="54">
        <f t="shared" si="14"/>
        <v>17.666666666666668</v>
      </c>
      <c r="Z14" s="55">
        <f t="shared" si="15"/>
        <v>17</v>
      </c>
      <c r="AA14" s="56">
        <f t="shared" si="16"/>
        <v>37</v>
      </c>
      <c r="AB14" s="9"/>
      <c r="AC14" s="57">
        <f>76+26</f>
        <v>102</v>
      </c>
      <c r="AD14" s="48">
        <v>0</v>
      </c>
      <c r="AE14" s="48">
        <v>76</v>
      </c>
      <c r="AF14" s="48">
        <v>0</v>
      </c>
      <c r="AG14" s="48">
        <v>76</v>
      </c>
      <c r="AH14" s="48">
        <v>0</v>
      </c>
      <c r="AI14" s="48">
        <v>-17</v>
      </c>
      <c r="AJ14" s="48">
        <v>-8</v>
      </c>
      <c r="AK14" s="48">
        <f>-17-20</f>
        <v>-37</v>
      </c>
      <c r="AL14" s="48">
        <v>0</v>
      </c>
      <c r="AM14" s="48">
        <v>-17</v>
      </c>
      <c r="AN14" s="58">
        <v>0</v>
      </c>
      <c r="AO14" s="9"/>
      <c r="AP14" s="59">
        <f>76+26+7</f>
        <v>109</v>
      </c>
      <c r="AQ14" s="60">
        <v>0</v>
      </c>
      <c r="AR14" s="60">
        <v>-23</v>
      </c>
      <c r="AS14" s="60">
        <v>-4</v>
      </c>
      <c r="AT14" s="60">
        <f>76+26+7</f>
        <v>109</v>
      </c>
      <c r="AU14" s="60">
        <v>0</v>
      </c>
      <c r="AV14" s="60">
        <v>23</v>
      </c>
      <c r="AW14" s="62">
        <v>4</v>
      </c>
      <c r="AX14" s="9"/>
      <c r="AY14" s="61">
        <f>76+26</f>
        <v>102</v>
      </c>
      <c r="AZ14" s="55">
        <v>0</v>
      </c>
      <c r="BA14" s="55">
        <v>76</v>
      </c>
      <c r="BB14" s="55">
        <v>0</v>
      </c>
      <c r="BC14" s="55">
        <v>76</v>
      </c>
      <c r="BD14" s="55">
        <v>0</v>
      </c>
      <c r="BE14" s="55">
        <v>17</v>
      </c>
      <c r="BF14" s="55">
        <v>8</v>
      </c>
      <c r="BG14" s="55">
        <v>17</v>
      </c>
      <c r="BH14" s="55">
        <v>0</v>
      </c>
      <c r="BI14" s="55">
        <f>17+20</f>
        <v>37</v>
      </c>
      <c r="BJ14" s="56">
        <v>0</v>
      </c>
      <c r="BK14" s="9"/>
      <c r="BL14" s="9"/>
      <c r="BM14" s="9"/>
      <c r="BN14" s="9"/>
      <c r="BO14" s="9"/>
      <c r="BP14" s="9"/>
      <c r="BQ14" s="9"/>
      <c r="BR14" s="9"/>
      <c r="BS14" s="9"/>
    </row>
    <row r="15" spans="1:71" ht="18.75" customHeight="1" x14ac:dyDescent="0.3">
      <c r="A15" s="42" t="s">
        <v>256</v>
      </c>
      <c r="B15" t="s">
        <v>228</v>
      </c>
      <c r="C15" t="s">
        <v>257</v>
      </c>
      <c r="D15" t="s">
        <v>502</v>
      </c>
      <c r="E15" s="44">
        <v>2</v>
      </c>
      <c r="F15" s="44">
        <v>2</v>
      </c>
      <c r="G15" s="45">
        <v>345</v>
      </c>
      <c r="H15" s="44">
        <v>20</v>
      </c>
      <c r="I15" s="44">
        <v>355</v>
      </c>
      <c r="J15" s="44">
        <v>170</v>
      </c>
      <c r="K15" s="43">
        <f t="shared" si="0"/>
        <v>10.840634357325053</v>
      </c>
      <c r="L15" s="46">
        <f t="shared" si="1"/>
        <v>77.159365642674942</v>
      </c>
      <c r="M15" s="47">
        <f t="shared" si="2"/>
        <v>52.159365642674949</v>
      </c>
      <c r="N15" s="47">
        <f t="shared" si="3"/>
        <v>52.159365642674949</v>
      </c>
      <c r="O15" s="47">
        <f t="shared" si="4"/>
        <v>-25.583333333333332</v>
      </c>
      <c r="P15" s="47">
        <f t="shared" si="5"/>
        <v>-37.833333333333336</v>
      </c>
      <c r="Q15" s="49">
        <f t="shared" si="6"/>
        <v>-14.333333333333334</v>
      </c>
      <c r="R15" s="59">
        <f t="shared" si="7"/>
        <v>103</v>
      </c>
      <c r="S15" s="51">
        <f t="shared" si="8"/>
        <v>-15.666666666666666</v>
      </c>
      <c r="T15" s="60">
        <f t="shared" si="9"/>
        <v>103</v>
      </c>
      <c r="U15" s="52">
        <f t="shared" si="10"/>
        <v>15.666666666666666</v>
      </c>
      <c r="V15" s="53">
        <f t="shared" si="11"/>
        <v>77.159365642674942</v>
      </c>
      <c r="W15" s="54">
        <f t="shared" si="12"/>
        <v>52.159365642674949</v>
      </c>
      <c r="X15" s="54">
        <f t="shared" si="13"/>
        <v>52.159365642674949</v>
      </c>
      <c r="Y15" s="54">
        <f t="shared" si="14"/>
        <v>25.583333333333332</v>
      </c>
      <c r="Z15" s="54">
        <f t="shared" si="15"/>
        <v>14.333333333333334</v>
      </c>
      <c r="AA15" s="64">
        <f t="shared" si="16"/>
        <v>37.833333333333336</v>
      </c>
      <c r="AB15" s="9"/>
      <c r="AC15" s="57">
        <f>63+25</f>
        <v>88</v>
      </c>
      <c r="AD15" s="48">
        <v>0</v>
      </c>
      <c r="AE15" s="48">
        <v>63</v>
      </c>
      <c r="AF15" s="48">
        <v>0</v>
      </c>
      <c r="AG15" s="48">
        <v>63</v>
      </c>
      <c r="AH15" s="48">
        <v>0</v>
      </c>
      <c r="AI15" s="48">
        <v>-25</v>
      </c>
      <c r="AJ15" s="48">
        <v>-7</v>
      </c>
      <c r="AK15" s="48">
        <f>-14-23</f>
        <v>-37</v>
      </c>
      <c r="AL15" s="48">
        <f>-6-4</f>
        <v>-10</v>
      </c>
      <c r="AM15" s="48">
        <v>-14</v>
      </c>
      <c r="AN15" s="58">
        <v>-4</v>
      </c>
      <c r="AO15" s="9"/>
      <c r="AP15" s="59">
        <f>63+25+15</f>
        <v>103</v>
      </c>
      <c r="AQ15" s="60">
        <v>0</v>
      </c>
      <c r="AR15" s="60">
        <v>-15</v>
      </c>
      <c r="AS15" s="60">
        <v>-8</v>
      </c>
      <c r="AT15" s="60">
        <f>63+25+15</f>
        <v>103</v>
      </c>
      <c r="AU15" s="60">
        <v>0</v>
      </c>
      <c r="AV15" s="60">
        <v>15</v>
      </c>
      <c r="AW15" s="62">
        <v>8</v>
      </c>
      <c r="AX15" s="9"/>
      <c r="AY15" s="61">
        <f>63+25</f>
        <v>88</v>
      </c>
      <c r="AZ15" s="55">
        <v>0</v>
      </c>
      <c r="BA15" s="55">
        <v>63</v>
      </c>
      <c r="BB15" s="55">
        <v>0</v>
      </c>
      <c r="BC15" s="55">
        <v>63</v>
      </c>
      <c r="BD15" s="55">
        <v>0</v>
      </c>
      <c r="BE15" s="55">
        <v>25</v>
      </c>
      <c r="BF15" s="55">
        <v>7</v>
      </c>
      <c r="BG15" s="55">
        <v>14</v>
      </c>
      <c r="BH15" s="55">
        <v>4</v>
      </c>
      <c r="BI15" s="55">
        <f>14+23</f>
        <v>37</v>
      </c>
      <c r="BJ15" s="56">
        <f>4+6</f>
        <v>10</v>
      </c>
      <c r="BK15" s="9"/>
      <c r="BL15" s="9"/>
      <c r="BM15" s="9"/>
      <c r="BN15" s="9"/>
      <c r="BO15" s="9"/>
      <c r="BP15" s="9"/>
      <c r="BQ15" s="9"/>
      <c r="BR15" s="9"/>
      <c r="BS15" s="9"/>
    </row>
    <row r="16" spans="1:71" ht="18.75" customHeight="1" x14ac:dyDescent="0.3">
      <c r="A16" s="42" t="s">
        <v>258</v>
      </c>
      <c r="B16" t="s">
        <v>228</v>
      </c>
      <c r="C16" t="s">
        <v>259</v>
      </c>
      <c r="D16" t="s">
        <v>47</v>
      </c>
      <c r="E16" s="44">
        <v>2</v>
      </c>
      <c r="F16" s="44">
        <v>2</v>
      </c>
      <c r="G16" s="45">
        <v>345</v>
      </c>
      <c r="H16" s="44">
        <v>20</v>
      </c>
      <c r="I16" s="44">
        <v>355</v>
      </c>
      <c r="J16" s="44">
        <v>170</v>
      </c>
      <c r="K16" s="43">
        <f t="shared" si="0"/>
        <v>10.840634357325053</v>
      </c>
      <c r="L16" s="46">
        <f t="shared" si="1"/>
        <v>97.159365642674942</v>
      </c>
      <c r="M16" s="47">
        <f t="shared" si="2"/>
        <v>54.159365642674949</v>
      </c>
      <c r="N16" s="47">
        <f t="shared" si="3"/>
        <v>54.159365642674949</v>
      </c>
      <c r="O16" s="47">
        <f t="shared" si="4"/>
        <v>-28.5</v>
      </c>
      <c r="P16" s="47">
        <f t="shared" si="5"/>
        <v>-40.5</v>
      </c>
      <c r="Q16" s="49">
        <f t="shared" si="6"/>
        <v>-16.5</v>
      </c>
      <c r="R16" s="59">
        <f t="shared" si="7"/>
        <v>117</v>
      </c>
      <c r="S16" s="51">
        <f t="shared" si="8"/>
        <v>-40.5</v>
      </c>
      <c r="T16" s="60">
        <f t="shared" si="9"/>
        <v>117</v>
      </c>
      <c r="U16" s="52">
        <f t="shared" si="10"/>
        <v>40.5</v>
      </c>
      <c r="V16" s="53">
        <f t="shared" si="11"/>
        <v>97.159365642674942</v>
      </c>
      <c r="W16" s="54">
        <f t="shared" si="12"/>
        <v>54.159365642674949</v>
      </c>
      <c r="X16" s="54">
        <f t="shared" si="13"/>
        <v>54.159365642674949</v>
      </c>
      <c r="Y16" s="55">
        <f t="shared" si="14"/>
        <v>69</v>
      </c>
      <c r="Z16" s="54">
        <f t="shared" si="15"/>
        <v>16.5</v>
      </c>
      <c r="AA16" s="56">
        <f t="shared" si="16"/>
        <v>81</v>
      </c>
      <c r="AB16" s="9"/>
      <c r="AC16" s="57">
        <f>65+43</f>
        <v>108</v>
      </c>
      <c r="AD16" s="48">
        <v>0</v>
      </c>
      <c r="AE16" s="48">
        <v>65</v>
      </c>
      <c r="AF16" s="48">
        <v>0</v>
      </c>
      <c r="AG16" s="48">
        <v>65</v>
      </c>
      <c r="AH16" s="48">
        <v>0</v>
      </c>
      <c r="AI16" s="47">
        <f>(-81/2)+12</f>
        <v>-28.5</v>
      </c>
      <c r="AJ16" s="48">
        <v>0</v>
      </c>
      <c r="AK16" s="47">
        <f>AI16-12</f>
        <v>-40.5</v>
      </c>
      <c r="AL16" s="48">
        <v>0</v>
      </c>
      <c r="AM16" s="47">
        <f>AI16+12</f>
        <v>-16.5</v>
      </c>
      <c r="AN16" s="58">
        <v>0</v>
      </c>
      <c r="AO16" s="9"/>
      <c r="AP16" s="59">
        <f>65+43+9</f>
        <v>117</v>
      </c>
      <c r="AQ16" s="60">
        <v>0</v>
      </c>
      <c r="AR16" s="51">
        <f>-81/2</f>
        <v>-40.5</v>
      </c>
      <c r="AS16" s="60">
        <v>0</v>
      </c>
      <c r="AT16" s="60">
        <f>65+43+9</f>
        <v>117</v>
      </c>
      <c r="AU16" s="60">
        <v>0</v>
      </c>
      <c r="AV16" s="51">
        <f>81/2</f>
        <v>40.5</v>
      </c>
      <c r="AW16" s="62">
        <v>0</v>
      </c>
      <c r="AX16" s="9"/>
      <c r="AY16" s="61">
        <f>65+43</f>
        <v>108</v>
      </c>
      <c r="AZ16" s="55">
        <v>0</v>
      </c>
      <c r="BA16" s="55">
        <v>65</v>
      </c>
      <c r="BB16" s="55">
        <v>0</v>
      </c>
      <c r="BC16" s="55">
        <v>65</v>
      </c>
      <c r="BD16" s="55">
        <v>0</v>
      </c>
      <c r="BE16" s="55">
        <f>81-12</f>
        <v>69</v>
      </c>
      <c r="BF16" s="55">
        <v>0</v>
      </c>
      <c r="BG16" s="54">
        <f>(81/2)-24</f>
        <v>16.5</v>
      </c>
      <c r="BH16" s="55">
        <v>0</v>
      </c>
      <c r="BI16" s="55">
        <v>81</v>
      </c>
      <c r="BJ16" s="56">
        <v>0</v>
      </c>
      <c r="BK16" s="9"/>
      <c r="BL16" s="9"/>
      <c r="BM16" s="9"/>
      <c r="BN16" s="9"/>
      <c r="BO16" s="9"/>
      <c r="BP16" s="9"/>
      <c r="BQ16" s="9"/>
      <c r="BR16" s="9"/>
      <c r="BS16" s="9"/>
    </row>
    <row r="17" spans="1:71" ht="18.75" customHeight="1" x14ac:dyDescent="0.3">
      <c r="A17" s="42" t="s">
        <v>262</v>
      </c>
      <c r="B17" t="s">
        <v>263</v>
      </c>
      <c r="C17" t="s">
        <v>264</v>
      </c>
      <c r="D17" t="s">
        <v>112</v>
      </c>
      <c r="E17" s="44">
        <v>1</v>
      </c>
      <c r="F17" s="44">
        <v>1</v>
      </c>
      <c r="G17" s="45">
        <v>345</v>
      </c>
      <c r="H17" s="44">
        <v>20</v>
      </c>
      <c r="I17" s="44">
        <v>355</v>
      </c>
      <c r="J17" s="44">
        <v>170</v>
      </c>
      <c r="K17" s="43">
        <f t="shared" si="0"/>
        <v>10.840634357325053</v>
      </c>
      <c r="L17" s="46">
        <f t="shared" si="1"/>
        <v>64.159365642674942</v>
      </c>
      <c r="M17" s="47">
        <f t="shared" si="2"/>
        <v>75.659365642674942</v>
      </c>
      <c r="N17" s="47">
        <f t="shared" si="3"/>
        <v>87.159365642674942</v>
      </c>
      <c r="O17" s="48">
        <f t="shared" si="4"/>
        <v>9</v>
      </c>
      <c r="P17" s="48">
        <f t="shared" si="5"/>
        <v>-9</v>
      </c>
      <c r="Q17" s="58">
        <f t="shared" si="6"/>
        <v>9</v>
      </c>
      <c r="R17" s="50">
        <f t="shared" si="7"/>
        <v>131.5</v>
      </c>
      <c r="S17" s="60">
        <f t="shared" si="8"/>
        <v>0</v>
      </c>
      <c r="T17" s="60">
        <f t="shared" si="9"/>
        <v>0</v>
      </c>
      <c r="U17" s="62">
        <f t="shared" si="10"/>
        <v>0</v>
      </c>
      <c r="V17" s="53">
        <f t="shared" si="11"/>
        <v>-10.840634357325053</v>
      </c>
      <c r="W17" s="54">
        <f t="shared" si="12"/>
        <v>-10.840634357325053</v>
      </c>
      <c r="X17" s="54">
        <f t="shared" si="13"/>
        <v>-10.840634357325053</v>
      </c>
      <c r="Y17" s="55">
        <f t="shared" si="14"/>
        <v>0</v>
      </c>
      <c r="Z17" s="55">
        <f t="shared" si="15"/>
        <v>0</v>
      </c>
      <c r="AA17" s="56">
        <f t="shared" si="16"/>
        <v>0</v>
      </c>
      <c r="AB17" s="9"/>
      <c r="AC17" s="57">
        <v>75</v>
      </c>
      <c r="AD17" s="48">
        <v>0</v>
      </c>
      <c r="AE17" s="48">
        <f>75+11</f>
        <v>86</v>
      </c>
      <c r="AF17" s="48">
        <v>6</v>
      </c>
      <c r="AG17" s="48">
        <f>75+23</f>
        <v>98</v>
      </c>
      <c r="AH17" s="48">
        <v>0</v>
      </c>
      <c r="AI17" s="48">
        <v>9</v>
      </c>
      <c r="AJ17" s="48">
        <v>0</v>
      </c>
      <c r="AK17" s="48">
        <v>-9</v>
      </c>
      <c r="AL17" s="48">
        <v>0</v>
      </c>
      <c r="AM17" s="48">
        <v>9</v>
      </c>
      <c r="AN17" s="58">
        <v>0</v>
      </c>
      <c r="AO17" s="9"/>
      <c r="AP17" s="59">
        <f>75+11+45</f>
        <v>131</v>
      </c>
      <c r="AQ17" s="60">
        <v>6</v>
      </c>
      <c r="AR17" s="60">
        <v>0</v>
      </c>
      <c r="AS17" s="60">
        <v>0</v>
      </c>
      <c r="AT17" s="60">
        <v>0</v>
      </c>
      <c r="AU17" s="60">
        <v>0</v>
      </c>
      <c r="AV17" s="60">
        <v>0</v>
      </c>
      <c r="AW17" s="62">
        <v>0</v>
      </c>
      <c r="AX17" s="9"/>
      <c r="AY17" s="63"/>
      <c r="AZ17" s="15"/>
      <c r="BA17" s="63"/>
      <c r="BB17" s="15"/>
      <c r="BC17" s="63"/>
      <c r="BD17" s="15"/>
      <c r="BE17" s="15"/>
      <c r="BF17" s="15"/>
      <c r="BG17" s="15"/>
      <c r="BH17" s="15"/>
      <c r="BI17" s="15"/>
      <c r="BJ17" s="15"/>
      <c r="BK17" s="9"/>
      <c r="BL17" s="9"/>
      <c r="BM17" s="9"/>
      <c r="BN17" s="9"/>
      <c r="BO17" s="9"/>
      <c r="BP17" s="9"/>
      <c r="BQ17" s="9"/>
      <c r="BR17" s="9"/>
      <c r="BS17" s="9"/>
    </row>
    <row r="18" spans="1:71" ht="18.75" customHeight="1" x14ac:dyDescent="0.3">
      <c r="A18" s="42" t="s">
        <v>265</v>
      </c>
      <c r="B18" t="s">
        <v>263</v>
      </c>
      <c r="C18" t="s">
        <v>266</v>
      </c>
      <c r="D18" t="s">
        <v>503</v>
      </c>
      <c r="E18" s="44">
        <v>2</v>
      </c>
      <c r="F18" s="44">
        <v>2</v>
      </c>
      <c r="G18" s="45">
        <v>345</v>
      </c>
      <c r="H18" s="44">
        <v>20</v>
      </c>
      <c r="I18" s="44">
        <v>355</v>
      </c>
      <c r="J18" s="44">
        <v>170</v>
      </c>
      <c r="K18" s="43">
        <f t="shared" si="0"/>
        <v>10.840634357325053</v>
      </c>
      <c r="L18" s="46">
        <f t="shared" si="1"/>
        <v>54.159365642674949</v>
      </c>
      <c r="M18" s="47">
        <f t="shared" si="2"/>
        <v>77.159365642674942</v>
      </c>
      <c r="N18" s="47">
        <f t="shared" si="3"/>
        <v>100.15936564267494</v>
      </c>
      <c r="O18" s="48">
        <f t="shared" si="4"/>
        <v>-15</v>
      </c>
      <c r="P18" s="48">
        <f t="shared" si="5"/>
        <v>-15</v>
      </c>
      <c r="Q18" s="58">
        <f t="shared" si="6"/>
        <v>-15</v>
      </c>
      <c r="R18" s="59">
        <f t="shared" si="7"/>
        <v>132</v>
      </c>
      <c r="S18" s="60">
        <f t="shared" si="8"/>
        <v>-14</v>
      </c>
      <c r="T18" s="60">
        <f t="shared" si="9"/>
        <v>132</v>
      </c>
      <c r="U18" s="62">
        <f t="shared" si="10"/>
        <v>14</v>
      </c>
      <c r="V18" s="53">
        <f t="shared" si="11"/>
        <v>100.15936564267494</v>
      </c>
      <c r="W18" s="54">
        <f t="shared" si="12"/>
        <v>77.159365642674942</v>
      </c>
      <c r="X18" s="54">
        <f t="shared" si="13"/>
        <v>54.159365642674949</v>
      </c>
      <c r="Y18" s="55">
        <f t="shared" si="14"/>
        <v>15</v>
      </c>
      <c r="Z18" s="55">
        <f t="shared" si="15"/>
        <v>15</v>
      </c>
      <c r="AA18" s="56">
        <f t="shared" si="16"/>
        <v>15</v>
      </c>
      <c r="AB18" s="9"/>
      <c r="AC18" s="57">
        <f>132-21-23-23</f>
        <v>65</v>
      </c>
      <c r="AD18" s="48">
        <v>0</v>
      </c>
      <c r="AE18" s="48">
        <f>132-21-23</f>
        <v>88</v>
      </c>
      <c r="AF18" s="48">
        <v>0</v>
      </c>
      <c r="AG18" s="48">
        <f>132-21</f>
        <v>111</v>
      </c>
      <c r="AH18" s="48">
        <v>0</v>
      </c>
      <c r="AI18" s="48">
        <v>-15</v>
      </c>
      <c r="AJ18" s="48">
        <v>0</v>
      </c>
      <c r="AK18" s="48">
        <v>-15</v>
      </c>
      <c r="AL18" s="48">
        <v>0</v>
      </c>
      <c r="AM18" s="48">
        <v>-15</v>
      </c>
      <c r="AN18" s="58">
        <v>0</v>
      </c>
      <c r="AO18" s="9"/>
      <c r="AP18" s="59">
        <v>132</v>
      </c>
      <c r="AQ18" s="60">
        <v>0</v>
      </c>
      <c r="AR18" s="60">
        <v>-14</v>
      </c>
      <c r="AS18" s="60">
        <v>0</v>
      </c>
      <c r="AT18" s="60">
        <v>132</v>
      </c>
      <c r="AU18" s="60">
        <v>0</v>
      </c>
      <c r="AV18" s="60">
        <v>14</v>
      </c>
      <c r="AW18" s="62">
        <v>0</v>
      </c>
      <c r="AX18" s="9"/>
      <c r="AY18" s="61">
        <f>132-21</f>
        <v>111</v>
      </c>
      <c r="AZ18" s="55">
        <v>0</v>
      </c>
      <c r="BA18" s="55">
        <f>132-21-23</f>
        <v>88</v>
      </c>
      <c r="BB18" s="55">
        <v>0</v>
      </c>
      <c r="BC18" s="55">
        <f>132-21-23-23</f>
        <v>65</v>
      </c>
      <c r="BD18" s="55">
        <v>0</v>
      </c>
      <c r="BE18" s="55">
        <v>15</v>
      </c>
      <c r="BF18" s="55">
        <v>0</v>
      </c>
      <c r="BG18" s="55">
        <v>15</v>
      </c>
      <c r="BH18" s="55">
        <v>0</v>
      </c>
      <c r="BI18" s="55">
        <v>15</v>
      </c>
      <c r="BJ18" s="56">
        <v>0</v>
      </c>
      <c r="BK18" s="9"/>
      <c r="BL18" s="9"/>
      <c r="BM18" s="9"/>
      <c r="BN18" s="9"/>
      <c r="BO18" s="9"/>
      <c r="BP18" s="9"/>
      <c r="BQ18" s="9"/>
      <c r="BR18" s="9"/>
      <c r="BS18" s="9"/>
    </row>
    <row r="19" spans="1:71" ht="18.75" customHeight="1" x14ac:dyDescent="0.3">
      <c r="A19" s="42" t="s">
        <v>268</v>
      </c>
      <c r="B19" t="s">
        <v>263</v>
      </c>
      <c r="C19" t="s">
        <v>269</v>
      </c>
      <c r="D19" t="s">
        <v>270</v>
      </c>
      <c r="E19" s="44">
        <v>2</v>
      </c>
      <c r="F19" s="44">
        <v>2</v>
      </c>
      <c r="G19" s="45">
        <v>345</v>
      </c>
      <c r="H19" s="44">
        <v>20</v>
      </c>
      <c r="I19" s="44">
        <v>355</v>
      </c>
      <c r="J19" s="44">
        <v>170</v>
      </c>
      <c r="K19" s="43">
        <f t="shared" si="0"/>
        <v>10.840634357325053</v>
      </c>
      <c r="L19" s="46">
        <f t="shared" si="1"/>
        <v>65.159365642674942</v>
      </c>
      <c r="M19" s="47">
        <f t="shared" si="2"/>
        <v>90.159365642674942</v>
      </c>
      <c r="N19" s="47">
        <f t="shared" si="3"/>
        <v>115.15936564267494</v>
      </c>
      <c r="O19" s="47">
        <f t="shared" si="4"/>
        <v>-14.25</v>
      </c>
      <c r="P19" s="47">
        <f t="shared" si="5"/>
        <v>-21.25</v>
      </c>
      <c r="Q19" s="49">
        <f t="shared" si="6"/>
        <v>-14.25</v>
      </c>
      <c r="R19" s="59">
        <f t="shared" si="7"/>
        <v>135</v>
      </c>
      <c r="S19" s="60">
        <f t="shared" si="8"/>
        <v>-17</v>
      </c>
      <c r="T19" s="60">
        <f t="shared" si="9"/>
        <v>135</v>
      </c>
      <c r="U19" s="62">
        <f t="shared" si="10"/>
        <v>17</v>
      </c>
      <c r="V19" s="53">
        <f t="shared" si="11"/>
        <v>115.15936564267494</v>
      </c>
      <c r="W19" s="54">
        <f t="shared" si="12"/>
        <v>90.159365642674942</v>
      </c>
      <c r="X19" s="54">
        <f t="shared" si="13"/>
        <v>65.159365642674942</v>
      </c>
      <c r="Y19" s="54">
        <f t="shared" si="14"/>
        <v>14.25</v>
      </c>
      <c r="Z19" s="54">
        <f t="shared" si="15"/>
        <v>21.25</v>
      </c>
      <c r="AA19" s="64">
        <f t="shared" si="16"/>
        <v>14.25</v>
      </c>
      <c r="AB19" s="9"/>
      <c r="AC19" s="57">
        <v>76</v>
      </c>
      <c r="AD19" s="48">
        <v>0</v>
      </c>
      <c r="AE19" s="48">
        <f>76+25</f>
        <v>101</v>
      </c>
      <c r="AF19" s="48">
        <v>0</v>
      </c>
      <c r="AG19" s="48">
        <f>76+25+25</f>
        <v>126</v>
      </c>
      <c r="AH19" s="48">
        <v>0</v>
      </c>
      <c r="AI19" s="48">
        <v>-14</v>
      </c>
      <c r="AJ19" s="48">
        <v>-3</v>
      </c>
      <c r="AK19" s="48">
        <v>-21</v>
      </c>
      <c r="AL19" s="48">
        <v>-3</v>
      </c>
      <c r="AM19" s="48">
        <v>-14</v>
      </c>
      <c r="AN19" s="58">
        <v>-3</v>
      </c>
      <c r="AO19" s="9"/>
      <c r="AP19" s="59">
        <f>76+25+25+9</f>
        <v>135</v>
      </c>
      <c r="AQ19" s="60">
        <v>0</v>
      </c>
      <c r="AR19" s="60">
        <v>-17</v>
      </c>
      <c r="AS19" s="60">
        <v>0</v>
      </c>
      <c r="AT19" s="60">
        <f>76+25+25+9</f>
        <v>135</v>
      </c>
      <c r="AU19" s="60">
        <v>0</v>
      </c>
      <c r="AV19" s="60">
        <v>17</v>
      </c>
      <c r="AW19" s="62">
        <v>0</v>
      </c>
      <c r="AX19" s="9"/>
      <c r="AY19" s="61">
        <f>76+25+25</f>
        <v>126</v>
      </c>
      <c r="AZ19" s="55">
        <v>0</v>
      </c>
      <c r="BA19" s="55">
        <f>76+25</f>
        <v>101</v>
      </c>
      <c r="BB19" s="55">
        <v>0</v>
      </c>
      <c r="BC19" s="55">
        <v>76</v>
      </c>
      <c r="BD19" s="55">
        <v>0</v>
      </c>
      <c r="BE19" s="55">
        <v>14</v>
      </c>
      <c r="BF19" s="55">
        <v>3</v>
      </c>
      <c r="BG19" s="55">
        <v>21</v>
      </c>
      <c r="BH19" s="55">
        <v>3</v>
      </c>
      <c r="BI19" s="55">
        <v>14</v>
      </c>
      <c r="BJ19" s="56">
        <v>3</v>
      </c>
      <c r="BK19" s="9"/>
      <c r="BL19" s="9"/>
      <c r="BM19" s="9"/>
      <c r="BN19" s="9"/>
      <c r="BO19" s="9"/>
      <c r="BP19" s="9"/>
      <c r="BQ19" s="9"/>
      <c r="BR19" s="9"/>
      <c r="BS19" s="9"/>
    </row>
    <row r="20" spans="1:71" ht="18.75" customHeight="1" x14ac:dyDescent="0.3">
      <c r="A20" s="42" t="s">
        <v>271</v>
      </c>
      <c r="B20" t="s">
        <v>263</v>
      </c>
      <c r="C20" t="s">
        <v>272</v>
      </c>
      <c r="D20" t="s">
        <v>504</v>
      </c>
      <c r="E20" s="44">
        <v>2</v>
      </c>
      <c r="F20" s="44">
        <v>2</v>
      </c>
      <c r="G20" s="45">
        <v>345</v>
      </c>
      <c r="H20" s="44">
        <v>20</v>
      </c>
      <c r="I20" s="44">
        <v>355</v>
      </c>
      <c r="J20" s="44">
        <v>170</v>
      </c>
      <c r="K20" s="43">
        <f t="shared" si="0"/>
        <v>10.840634357325053</v>
      </c>
      <c r="L20" s="46">
        <f t="shared" si="1"/>
        <v>65.159365642674942</v>
      </c>
      <c r="M20" s="47">
        <f t="shared" si="2"/>
        <v>81.159365642674942</v>
      </c>
      <c r="N20" s="47">
        <f t="shared" si="3"/>
        <v>97.159365642674942</v>
      </c>
      <c r="O20" s="48">
        <f t="shared" si="4"/>
        <v>-11</v>
      </c>
      <c r="P20" s="48">
        <f t="shared" si="5"/>
        <v>-11</v>
      </c>
      <c r="Q20" s="58">
        <f t="shared" si="6"/>
        <v>-11</v>
      </c>
      <c r="R20" s="50">
        <f t="shared" si="7"/>
        <v>111.5</v>
      </c>
      <c r="S20" s="60">
        <f t="shared" si="8"/>
        <v>-8</v>
      </c>
      <c r="T20" s="51">
        <f t="shared" si="9"/>
        <v>111.5</v>
      </c>
      <c r="U20" s="62">
        <f t="shared" si="10"/>
        <v>8</v>
      </c>
      <c r="V20" s="53">
        <f t="shared" si="11"/>
        <v>97.159365642674942</v>
      </c>
      <c r="W20" s="54">
        <f t="shared" si="12"/>
        <v>81.159365642674942</v>
      </c>
      <c r="X20" s="54">
        <f t="shared" si="13"/>
        <v>65.159365642674942</v>
      </c>
      <c r="Y20" s="55">
        <f t="shared" si="14"/>
        <v>11</v>
      </c>
      <c r="Z20" s="55">
        <f t="shared" si="15"/>
        <v>11</v>
      </c>
      <c r="AA20" s="56">
        <f t="shared" si="16"/>
        <v>11</v>
      </c>
      <c r="AB20" s="9"/>
      <c r="AC20" s="57">
        <v>76</v>
      </c>
      <c r="AD20" s="48">
        <v>0</v>
      </c>
      <c r="AE20" s="48">
        <f>76+16</f>
        <v>92</v>
      </c>
      <c r="AF20" s="48">
        <v>0</v>
      </c>
      <c r="AG20" s="48">
        <f>76+16+16</f>
        <v>108</v>
      </c>
      <c r="AH20" s="48">
        <v>0</v>
      </c>
      <c r="AI20" s="48">
        <v>-11</v>
      </c>
      <c r="AJ20" s="48">
        <v>0</v>
      </c>
      <c r="AK20" s="48">
        <v>-11</v>
      </c>
      <c r="AL20" s="48">
        <v>0</v>
      </c>
      <c r="AM20" s="48">
        <v>-11</v>
      </c>
      <c r="AN20" s="58">
        <v>0</v>
      </c>
      <c r="AO20" s="9"/>
      <c r="AP20" s="59">
        <f>76+16+16+3</f>
        <v>111</v>
      </c>
      <c r="AQ20" s="60">
        <v>6</v>
      </c>
      <c r="AR20" s="60">
        <v>-8</v>
      </c>
      <c r="AS20" s="60">
        <v>0</v>
      </c>
      <c r="AT20" s="60">
        <f>76+16+16+3</f>
        <v>111</v>
      </c>
      <c r="AU20" s="60">
        <v>6</v>
      </c>
      <c r="AV20" s="60">
        <v>8</v>
      </c>
      <c r="AW20" s="62">
        <v>0</v>
      </c>
      <c r="AX20" s="9"/>
      <c r="AY20" s="61">
        <f>76+16+16</f>
        <v>108</v>
      </c>
      <c r="AZ20" s="55">
        <v>0</v>
      </c>
      <c r="BA20" s="55">
        <f>76+16</f>
        <v>92</v>
      </c>
      <c r="BB20" s="55">
        <v>0</v>
      </c>
      <c r="BC20" s="55">
        <v>76</v>
      </c>
      <c r="BD20" s="55">
        <v>0</v>
      </c>
      <c r="BE20" s="55">
        <v>11</v>
      </c>
      <c r="BF20" s="55">
        <v>0</v>
      </c>
      <c r="BG20" s="55">
        <v>11</v>
      </c>
      <c r="BH20" s="55">
        <v>0</v>
      </c>
      <c r="BI20" s="55">
        <v>11</v>
      </c>
      <c r="BJ20" s="56">
        <v>0</v>
      </c>
      <c r="BK20" s="9"/>
      <c r="BL20" s="9"/>
      <c r="BM20" s="9"/>
      <c r="BN20" s="9"/>
      <c r="BO20" s="9"/>
      <c r="BP20" s="9"/>
      <c r="BQ20" s="9"/>
      <c r="BR20" s="9"/>
      <c r="BS20" s="9"/>
    </row>
    <row r="21" spans="1:71" ht="18.75" customHeight="1" x14ac:dyDescent="0.3">
      <c r="A21" s="42" t="s">
        <v>274</v>
      </c>
      <c r="B21" t="s">
        <v>263</v>
      </c>
      <c r="C21" t="s">
        <v>275</v>
      </c>
      <c r="D21" t="s">
        <v>139</v>
      </c>
      <c r="E21" s="44">
        <v>2</v>
      </c>
      <c r="F21" s="44">
        <v>2</v>
      </c>
      <c r="G21" s="45">
        <v>345</v>
      </c>
      <c r="H21" s="44">
        <v>20</v>
      </c>
      <c r="I21" s="44">
        <v>355</v>
      </c>
      <c r="J21" s="44">
        <v>170</v>
      </c>
      <c r="K21" s="43">
        <f t="shared" si="0"/>
        <v>10.840634357325053</v>
      </c>
      <c r="L21" s="57">
        <f t="shared" si="1"/>
        <v>72</v>
      </c>
      <c r="M21" s="48">
        <f t="shared" si="2"/>
        <v>97</v>
      </c>
      <c r="N21" s="48">
        <f t="shared" si="3"/>
        <v>122</v>
      </c>
      <c r="O21" s="48">
        <f t="shared" si="4"/>
        <v>-11</v>
      </c>
      <c r="P21" s="48">
        <f t="shared" si="5"/>
        <v>-19</v>
      </c>
      <c r="Q21" s="58">
        <f t="shared" si="6"/>
        <v>-11</v>
      </c>
      <c r="R21" s="59">
        <f t="shared" si="7"/>
        <v>140</v>
      </c>
      <c r="S21" s="60">
        <f t="shared" si="8"/>
        <v>-7</v>
      </c>
      <c r="T21" s="60">
        <f t="shared" si="9"/>
        <v>140</v>
      </c>
      <c r="U21" s="62">
        <f t="shared" si="10"/>
        <v>7</v>
      </c>
      <c r="V21" s="61">
        <f t="shared" si="11"/>
        <v>122</v>
      </c>
      <c r="W21" s="55">
        <f t="shared" si="12"/>
        <v>97</v>
      </c>
      <c r="X21" s="55">
        <f t="shared" si="13"/>
        <v>72</v>
      </c>
      <c r="Y21" s="55">
        <f t="shared" si="14"/>
        <v>11</v>
      </c>
      <c r="Z21" s="55">
        <f t="shared" si="15"/>
        <v>19</v>
      </c>
      <c r="AA21" s="56">
        <f t="shared" si="16"/>
        <v>11</v>
      </c>
      <c r="AB21" s="9"/>
      <c r="AC21" s="46">
        <f>140-18-25-25+K21</f>
        <v>82.840634357325058</v>
      </c>
      <c r="AD21" s="48">
        <v>0</v>
      </c>
      <c r="AE21" s="47">
        <f>140-18-25+K21</f>
        <v>107.84063435732506</v>
      </c>
      <c r="AF21" s="48">
        <v>0</v>
      </c>
      <c r="AG21" s="47">
        <f>140-18+K21</f>
        <v>132.84063435732506</v>
      </c>
      <c r="AH21" s="48">
        <v>0</v>
      </c>
      <c r="AI21" s="48">
        <v>-11</v>
      </c>
      <c r="AJ21" s="48">
        <v>0</v>
      </c>
      <c r="AK21" s="48">
        <v>-19</v>
      </c>
      <c r="AL21" s="48">
        <v>0</v>
      </c>
      <c r="AM21" s="48">
        <v>-11</v>
      </c>
      <c r="AN21" s="58">
        <v>0</v>
      </c>
      <c r="AO21" s="9"/>
      <c r="AP21" s="59">
        <v>140</v>
      </c>
      <c r="AQ21" s="60">
        <v>0</v>
      </c>
      <c r="AR21" s="60">
        <v>-7</v>
      </c>
      <c r="AS21" s="60">
        <v>0</v>
      </c>
      <c r="AT21" s="60">
        <v>140</v>
      </c>
      <c r="AU21" s="60">
        <v>0</v>
      </c>
      <c r="AV21" s="60">
        <v>7</v>
      </c>
      <c r="AW21" s="62">
        <v>0</v>
      </c>
      <c r="AX21" s="9"/>
      <c r="AY21" s="53">
        <f>140-18+K21</f>
        <v>132.84063435732506</v>
      </c>
      <c r="AZ21" s="55">
        <v>0</v>
      </c>
      <c r="BA21" s="54">
        <f>140-18-25+K21</f>
        <v>107.84063435732506</v>
      </c>
      <c r="BB21" s="55">
        <v>0</v>
      </c>
      <c r="BC21" s="54">
        <f>140-18-25-25+K21</f>
        <v>82.840634357325058</v>
      </c>
      <c r="BD21" s="55">
        <v>0</v>
      </c>
      <c r="BE21" s="55">
        <v>11</v>
      </c>
      <c r="BF21" s="55">
        <v>0</v>
      </c>
      <c r="BG21" s="55">
        <v>19</v>
      </c>
      <c r="BH21" s="55">
        <v>0</v>
      </c>
      <c r="BI21" s="55">
        <v>11</v>
      </c>
      <c r="BJ21" s="56">
        <v>0</v>
      </c>
      <c r="BK21" s="9"/>
      <c r="BL21" s="9"/>
      <c r="BM21" s="9"/>
      <c r="BN21" s="9"/>
      <c r="BO21" s="9"/>
      <c r="BP21" s="9"/>
      <c r="BQ21" s="9"/>
      <c r="BR21" s="9"/>
      <c r="BS21" s="9"/>
    </row>
    <row r="22" spans="1:71" ht="18.75" customHeight="1" x14ac:dyDescent="0.3">
      <c r="A22" s="42" t="s">
        <v>276</v>
      </c>
      <c r="B22" t="s">
        <v>263</v>
      </c>
      <c r="C22" t="s">
        <v>264</v>
      </c>
      <c r="D22" t="s">
        <v>112</v>
      </c>
      <c r="E22" s="44">
        <v>2</v>
      </c>
      <c r="F22" s="44">
        <v>1</v>
      </c>
      <c r="G22" s="45">
        <v>345</v>
      </c>
      <c r="H22" s="44">
        <v>20</v>
      </c>
      <c r="I22" s="44">
        <v>355</v>
      </c>
      <c r="J22" s="44">
        <v>170</v>
      </c>
      <c r="K22" s="43">
        <f t="shared" si="0"/>
        <v>10.840634357325053</v>
      </c>
      <c r="L22" s="46">
        <f t="shared" si="1"/>
        <v>59.159365642674949</v>
      </c>
      <c r="M22" s="47">
        <f t="shared" si="2"/>
        <v>81.659365642674942</v>
      </c>
      <c r="N22" s="47">
        <f t="shared" si="3"/>
        <v>104.15936564267494</v>
      </c>
      <c r="O22" s="48">
        <f t="shared" si="4"/>
        <v>-9</v>
      </c>
      <c r="P22" s="48">
        <f t="shared" si="5"/>
        <v>-13</v>
      </c>
      <c r="Q22" s="58">
        <f t="shared" si="6"/>
        <v>-9</v>
      </c>
      <c r="R22" s="50">
        <f t="shared" si="7"/>
        <v>145.5</v>
      </c>
      <c r="S22" s="60">
        <f t="shared" si="8"/>
        <v>0</v>
      </c>
      <c r="T22" s="60">
        <f t="shared" si="9"/>
        <v>0</v>
      </c>
      <c r="U22" s="62">
        <f t="shared" si="10"/>
        <v>0</v>
      </c>
      <c r="V22" s="53">
        <f t="shared" si="11"/>
        <v>104.15936564267494</v>
      </c>
      <c r="W22" s="54">
        <f t="shared" si="12"/>
        <v>81.659365642674942</v>
      </c>
      <c r="X22" s="54">
        <f t="shared" si="13"/>
        <v>59.159365642674949</v>
      </c>
      <c r="Y22" s="55">
        <f t="shared" si="14"/>
        <v>9</v>
      </c>
      <c r="Z22" s="55">
        <f t="shared" si="15"/>
        <v>13</v>
      </c>
      <c r="AA22" s="56">
        <f t="shared" si="16"/>
        <v>9</v>
      </c>
      <c r="AB22" s="9"/>
      <c r="AC22" s="57">
        <v>70</v>
      </c>
      <c r="AD22" s="48">
        <v>0</v>
      </c>
      <c r="AE22" s="48">
        <f>70+22</f>
        <v>92</v>
      </c>
      <c r="AF22" s="48">
        <v>6</v>
      </c>
      <c r="AG22" s="48">
        <f>70+22+22</f>
        <v>114</v>
      </c>
      <c r="AH22" s="48">
        <f>6+6</f>
        <v>12</v>
      </c>
      <c r="AI22" s="48">
        <v>-9</v>
      </c>
      <c r="AJ22" s="48">
        <v>0</v>
      </c>
      <c r="AK22" s="48">
        <v>-13</v>
      </c>
      <c r="AL22" s="48">
        <v>0</v>
      </c>
      <c r="AM22" s="48">
        <v>-9</v>
      </c>
      <c r="AN22" s="58">
        <v>0</v>
      </c>
      <c r="AO22" s="9"/>
      <c r="AP22" s="59">
        <f>70+22+22+30</f>
        <v>144</v>
      </c>
      <c r="AQ22" s="60">
        <f>6+6+6</f>
        <v>18</v>
      </c>
      <c r="AR22" s="60">
        <v>0</v>
      </c>
      <c r="AS22" s="60">
        <v>0</v>
      </c>
      <c r="AT22" s="60">
        <v>0</v>
      </c>
      <c r="AU22" s="60">
        <v>0</v>
      </c>
      <c r="AV22" s="60">
        <v>0</v>
      </c>
      <c r="AW22" s="62">
        <v>0</v>
      </c>
      <c r="AX22" s="9"/>
      <c r="AY22" s="61">
        <f>70+22+22</f>
        <v>114</v>
      </c>
      <c r="AZ22" s="55">
        <f>6+6</f>
        <v>12</v>
      </c>
      <c r="BA22" s="55">
        <f>70+22</f>
        <v>92</v>
      </c>
      <c r="BB22" s="55">
        <v>6</v>
      </c>
      <c r="BC22" s="55">
        <v>70</v>
      </c>
      <c r="BD22" s="55">
        <v>0</v>
      </c>
      <c r="BE22" s="55">
        <v>9</v>
      </c>
      <c r="BF22" s="55">
        <v>0</v>
      </c>
      <c r="BG22" s="55">
        <v>13</v>
      </c>
      <c r="BH22" s="55">
        <v>0</v>
      </c>
      <c r="BI22" s="55">
        <v>9</v>
      </c>
      <c r="BJ22" s="56">
        <v>0</v>
      </c>
      <c r="BK22" s="9"/>
      <c r="BL22" s="9"/>
      <c r="BM22" s="9"/>
      <c r="BN22" s="9"/>
      <c r="BO22" s="9"/>
      <c r="BP22" s="9"/>
      <c r="BQ22" s="9"/>
      <c r="BR22" s="9"/>
      <c r="BS22" s="9"/>
    </row>
    <row r="23" spans="1:71" ht="18.75" customHeight="1" x14ac:dyDescent="0.3">
      <c r="A23" s="42" t="s">
        <v>277</v>
      </c>
      <c r="B23" t="s">
        <v>263</v>
      </c>
      <c r="C23" t="s">
        <v>278</v>
      </c>
      <c r="D23" t="s">
        <v>47</v>
      </c>
      <c r="E23" s="44">
        <v>2</v>
      </c>
      <c r="F23" s="44">
        <v>2</v>
      </c>
      <c r="G23" s="45">
        <v>345</v>
      </c>
      <c r="H23" s="44">
        <v>20</v>
      </c>
      <c r="I23" s="44">
        <v>355</v>
      </c>
      <c r="J23" s="44">
        <v>170</v>
      </c>
      <c r="K23" s="43">
        <f t="shared" si="0"/>
        <v>10.840634357325053</v>
      </c>
      <c r="L23" s="46">
        <f t="shared" si="1"/>
        <v>116.82603230934161</v>
      </c>
      <c r="M23" s="47">
        <f t="shared" si="2"/>
        <v>80.826032309341613</v>
      </c>
      <c r="N23" s="47">
        <f t="shared" si="3"/>
        <v>80.826032309341613</v>
      </c>
      <c r="O23" s="47">
        <f t="shared" si="4"/>
        <v>-15.5</v>
      </c>
      <c r="P23" s="48">
        <f t="shared" si="5"/>
        <v>-41</v>
      </c>
      <c r="Q23" s="58">
        <f t="shared" si="6"/>
        <v>-16</v>
      </c>
      <c r="R23" s="50">
        <f t="shared" si="7"/>
        <v>127.66666666666667</v>
      </c>
      <c r="S23" s="60">
        <f t="shared" si="8"/>
        <v>-30</v>
      </c>
      <c r="T23" s="51">
        <f t="shared" si="9"/>
        <v>127.66666666666667</v>
      </c>
      <c r="U23" s="62">
        <f t="shared" si="10"/>
        <v>30</v>
      </c>
      <c r="V23" s="53">
        <f t="shared" si="11"/>
        <v>116.82603230934161</v>
      </c>
      <c r="W23" s="54">
        <f t="shared" si="12"/>
        <v>80.826032309341613</v>
      </c>
      <c r="X23" s="54">
        <f t="shared" si="13"/>
        <v>80.826032309341613</v>
      </c>
      <c r="Y23" s="54">
        <f t="shared" si="14"/>
        <v>15.5</v>
      </c>
      <c r="Z23" s="55">
        <f t="shared" si="15"/>
        <v>16</v>
      </c>
      <c r="AA23" s="56">
        <f t="shared" si="16"/>
        <v>41</v>
      </c>
      <c r="AB23" s="9"/>
      <c r="AC23" s="57">
        <f>91+36</f>
        <v>127</v>
      </c>
      <c r="AD23" s="48">
        <v>8</v>
      </c>
      <c r="AE23" s="48">
        <v>91</v>
      </c>
      <c r="AF23" s="48">
        <v>8</v>
      </c>
      <c r="AG23" s="48">
        <v>91</v>
      </c>
      <c r="AH23" s="48">
        <v>8</v>
      </c>
      <c r="AI23" s="48">
        <v>-15</v>
      </c>
      <c r="AJ23" s="48">
        <v>-6</v>
      </c>
      <c r="AK23" s="48">
        <f>-16-25</f>
        <v>-41</v>
      </c>
      <c r="AL23" s="48">
        <v>0</v>
      </c>
      <c r="AM23" s="48">
        <v>-16</v>
      </c>
      <c r="AN23" s="58">
        <v>0</v>
      </c>
      <c r="AO23" s="9"/>
      <c r="AP23" s="59">
        <f>91+36</f>
        <v>127</v>
      </c>
      <c r="AQ23" s="60">
        <v>8</v>
      </c>
      <c r="AR23" s="60">
        <v>-30</v>
      </c>
      <c r="AS23" s="60">
        <v>0</v>
      </c>
      <c r="AT23" s="60">
        <v>127</v>
      </c>
      <c r="AU23" s="60">
        <v>8</v>
      </c>
      <c r="AV23" s="60">
        <v>30</v>
      </c>
      <c r="AW23" s="62">
        <v>0</v>
      </c>
      <c r="AX23" s="9"/>
      <c r="AY23" s="61">
        <f>91+36</f>
        <v>127</v>
      </c>
      <c r="AZ23" s="55">
        <v>8</v>
      </c>
      <c r="BA23" s="55">
        <v>91</v>
      </c>
      <c r="BB23" s="55">
        <v>8</v>
      </c>
      <c r="BC23" s="55">
        <v>91</v>
      </c>
      <c r="BD23" s="55">
        <v>8</v>
      </c>
      <c r="BE23" s="55">
        <v>15</v>
      </c>
      <c r="BF23" s="55">
        <v>6</v>
      </c>
      <c r="BG23" s="55">
        <v>16</v>
      </c>
      <c r="BH23" s="55">
        <v>0</v>
      </c>
      <c r="BI23" s="55">
        <f>16+25</f>
        <v>41</v>
      </c>
      <c r="BJ23" s="56">
        <v>0</v>
      </c>
      <c r="BK23" s="9"/>
      <c r="BL23" s="9"/>
      <c r="BM23" s="9"/>
      <c r="BN23" s="9"/>
      <c r="BO23" s="9"/>
      <c r="BP23" s="9"/>
      <c r="BQ23" s="9"/>
      <c r="BR23" s="9"/>
      <c r="BS23" s="9"/>
    </row>
    <row r="24" spans="1:71" ht="18.75" customHeight="1" x14ac:dyDescent="0.3">
      <c r="A24" s="42" t="s">
        <v>279</v>
      </c>
      <c r="B24" t="s">
        <v>263</v>
      </c>
      <c r="C24" t="s">
        <v>259</v>
      </c>
      <c r="D24" t="s">
        <v>47</v>
      </c>
      <c r="E24" s="44">
        <v>2</v>
      </c>
      <c r="F24" s="44">
        <v>1</v>
      </c>
      <c r="G24" s="45">
        <v>345</v>
      </c>
      <c r="H24" s="44">
        <v>20</v>
      </c>
      <c r="I24" s="44">
        <v>355</v>
      </c>
      <c r="J24" s="44">
        <v>170</v>
      </c>
      <c r="K24" s="43">
        <f t="shared" si="0"/>
        <v>10.840634357325053</v>
      </c>
      <c r="L24" s="46">
        <f t="shared" si="1"/>
        <v>98.159365642674942</v>
      </c>
      <c r="M24" s="47">
        <f t="shared" si="2"/>
        <v>55.159365642674949</v>
      </c>
      <c r="N24" s="47">
        <f t="shared" si="3"/>
        <v>55.159365642674949</v>
      </c>
      <c r="O24" s="48">
        <f t="shared" si="4"/>
        <v>-22</v>
      </c>
      <c r="P24" s="48">
        <f t="shared" si="5"/>
        <v>-33</v>
      </c>
      <c r="Q24" s="58">
        <f t="shared" si="6"/>
        <v>-10</v>
      </c>
      <c r="R24" s="59">
        <f t="shared" si="7"/>
        <v>118</v>
      </c>
      <c r="S24" s="60">
        <f t="shared" si="8"/>
        <v>0</v>
      </c>
      <c r="T24" s="60">
        <f t="shared" si="9"/>
        <v>0</v>
      </c>
      <c r="U24" s="62">
        <f t="shared" si="10"/>
        <v>0</v>
      </c>
      <c r="V24" s="53">
        <f t="shared" si="11"/>
        <v>98.159365642674942</v>
      </c>
      <c r="W24" s="54">
        <f t="shared" si="12"/>
        <v>55.159365642674949</v>
      </c>
      <c r="X24" s="54">
        <f t="shared" si="13"/>
        <v>55.159365642674949</v>
      </c>
      <c r="Y24" s="55">
        <f t="shared" si="14"/>
        <v>22</v>
      </c>
      <c r="Z24" s="55">
        <f t="shared" si="15"/>
        <v>10</v>
      </c>
      <c r="AA24" s="56">
        <f t="shared" si="16"/>
        <v>33</v>
      </c>
      <c r="AB24" s="9"/>
      <c r="AC24" s="57">
        <f>118-9</f>
        <v>109</v>
      </c>
      <c r="AD24" s="48">
        <v>0</v>
      </c>
      <c r="AE24" s="48">
        <v>66</v>
      </c>
      <c r="AF24" s="48">
        <v>0</v>
      </c>
      <c r="AG24" s="48">
        <v>66</v>
      </c>
      <c r="AH24" s="48">
        <v>0</v>
      </c>
      <c r="AI24" s="48">
        <v>-22</v>
      </c>
      <c r="AJ24" s="48">
        <v>0</v>
      </c>
      <c r="AK24" s="48">
        <f>-2-16-15</f>
        <v>-33</v>
      </c>
      <c r="AL24" s="48">
        <v>0</v>
      </c>
      <c r="AM24" s="48">
        <v>-10</v>
      </c>
      <c r="AN24" s="58">
        <v>0</v>
      </c>
      <c r="AO24" s="9"/>
      <c r="AP24" s="59">
        <v>118</v>
      </c>
      <c r="AQ24" s="60">
        <v>0</v>
      </c>
      <c r="AR24" s="60">
        <v>0</v>
      </c>
      <c r="AS24" s="60">
        <v>0</v>
      </c>
      <c r="AT24" s="60">
        <v>0</v>
      </c>
      <c r="AU24" s="60">
        <v>0</v>
      </c>
      <c r="AV24" s="60">
        <v>0</v>
      </c>
      <c r="AW24" s="62">
        <v>0</v>
      </c>
      <c r="AX24" s="9"/>
      <c r="AY24" s="61">
        <f>118-9</f>
        <v>109</v>
      </c>
      <c r="AZ24" s="55">
        <v>0</v>
      </c>
      <c r="BA24" s="55">
        <v>66</v>
      </c>
      <c r="BB24" s="55">
        <v>0</v>
      </c>
      <c r="BC24" s="55">
        <v>66</v>
      </c>
      <c r="BD24" s="55">
        <v>0</v>
      </c>
      <c r="BE24" s="55">
        <v>22</v>
      </c>
      <c r="BF24" s="55">
        <v>0</v>
      </c>
      <c r="BG24" s="55">
        <f>2+8</f>
        <v>10</v>
      </c>
      <c r="BH24" s="55">
        <v>0</v>
      </c>
      <c r="BI24" s="55">
        <f>2+16+15</f>
        <v>33</v>
      </c>
      <c r="BJ24" s="56">
        <v>0</v>
      </c>
      <c r="BK24" s="9"/>
      <c r="BL24" s="9"/>
      <c r="BM24" s="9"/>
      <c r="BN24" s="9"/>
      <c r="BO24" s="9"/>
      <c r="BP24" s="9"/>
      <c r="BQ24" s="9"/>
      <c r="BR24" s="9"/>
      <c r="BS24" s="9"/>
    </row>
    <row r="25" spans="1:71" ht="18.75" customHeight="1" x14ac:dyDescent="0.3">
      <c r="A25" s="42" t="s">
        <v>280</v>
      </c>
      <c r="B25" t="s">
        <v>281</v>
      </c>
      <c r="C25" t="s">
        <v>282</v>
      </c>
      <c r="D25" t="s">
        <v>505</v>
      </c>
      <c r="E25" s="44">
        <v>1</v>
      </c>
      <c r="F25" s="44">
        <v>2</v>
      </c>
      <c r="G25" s="45">
        <v>345</v>
      </c>
      <c r="H25" s="44">
        <v>20</v>
      </c>
      <c r="I25" s="44">
        <v>355</v>
      </c>
      <c r="J25" s="44">
        <v>170</v>
      </c>
      <c r="K25" s="43">
        <f t="shared" si="0"/>
        <v>10.840634357325053</v>
      </c>
      <c r="L25" s="46">
        <f t="shared" si="1"/>
        <v>49.159365642674949</v>
      </c>
      <c r="M25" s="47">
        <f t="shared" si="2"/>
        <v>49.159365642674949</v>
      </c>
      <c r="N25" s="47">
        <f t="shared" si="3"/>
        <v>49.159365642674949</v>
      </c>
      <c r="O25" s="48">
        <f t="shared" si="4"/>
        <v>-18</v>
      </c>
      <c r="P25" s="48">
        <f t="shared" si="5"/>
        <v>0</v>
      </c>
      <c r="Q25" s="58">
        <f t="shared" si="6"/>
        <v>18</v>
      </c>
      <c r="R25" s="59">
        <f t="shared" si="7"/>
        <v>73</v>
      </c>
      <c r="S25" s="51">
        <f t="shared" si="8"/>
        <v>-12.25</v>
      </c>
      <c r="T25" s="60">
        <f t="shared" si="9"/>
        <v>73</v>
      </c>
      <c r="U25" s="52">
        <f t="shared" si="10"/>
        <v>12.25</v>
      </c>
      <c r="V25" s="53">
        <f t="shared" si="11"/>
        <v>-10.840634357325053</v>
      </c>
      <c r="W25" s="54">
        <f t="shared" si="12"/>
        <v>-10.840634357325053</v>
      </c>
      <c r="X25" s="54">
        <f t="shared" si="13"/>
        <v>-10.840634357325053</v>
      </c>
      <c r="Y25" s="55">
        <f t="shared" si="14"/>
        <v>0</v>
      </c>
      <c r="Z25" s="55">
        <f t="shared" si="15"/>
        <v>0</v>
      </c>
      <c r="AA25" s="56">
        <f t="shared" si="16"/>
        <v>0</v>
      </c>
      <c r="AB25" s="9"/>
      <c r="AC25" s="57">
        <v>60</v>
      </c>
      <c r="AD25" s="48">
        <v>0</v>
      </c>
      <c r="AE25" s="48">
        <v>60</v>
      </c>
      <c r="AF25" s="48">
        <v>0</v>
      </c>
      <c r="AG25" s="48">
        <v>60</v>
      </c>
      <c r="AH25" s="48">
        <v>0</v>
      </c>
      <c r="AI25" s="48">
        <f>-36/2</f>
        <v>-18</v>
      </c>
      <c r="AJ25" s="48">
        <v>0</v>
      </c>
      <c r="AK25" s="48">
        <v>0</v>
      </c>
      <c r="AL25" s="48">
        <v>0</v>
      </c>
      <c r="AM25" s="48">
        <v>18</v>
      </c>
      <c r="AN25" s="58">
        <v>0</v>
      </c>
      <c r="AO25" s="9"/>
      <c r="AP25" s="59">
        <f>60+13</f>
        <v>73</v>
      </c>
      <c r="AQ25" s="60">
        <v>0</v>
      </c>
      <c r="AR25" s="60">
        <f>-24/2</f>
        <v>-12</v>
      </c>
      <c r="AS25" s="60">
        <f>-6/2</f>
        <v>-3</v>
      </c>
      <c r="AT25" s="60">
        <v>73</v>
      </c>
      <c r="AU25" s="60">
        <v>0</v>
      </c>
      <c r="AV25" s="60">
        <v>12</v>
      </c>
      <c r="AW25" s="62">
        <v>3</v>
      </c>
      <c r="AX25" s="9"/>
      <c r="AY25" s="63"/>
      <c r="AZ25" s="15"/>
      <c r="BA25" s="63"/>
      <c r="BB25" s="15"/>
      <c r="BC25" s="63"/>
      <c r="BD25" s="15"/>
      <c r="BE25" s="15"/>
      <c r="BF25" s="15"/>
      <c r="BG25" s="15"/>
      <c r="BH25" s="15"/>
      <c r="BI25" s="15"/>
      <c r="BJ25" s="15"/>
      <c r="BK25" s="9"/>
      <c r="BL25" s="9"/>
      <c r="BM25" s="9"/>
      <c r="BN25" s="9"/>
      <c r="BO25" s="9"/>
      <c r="BP25" s="9"/>
      <c r="BQ25" s="9"/>
      <c r="BR25" s="9"/>
      <c r="BS25" s="9"/>
    </row>
    <row r="26" spans="1:71" ht="18.75" customHeight="1" x14ac:dyDescent="0.3">
      <c r="A26" s="65" t="s">
        <v>284</v>
      </c>
      <c r="B26" s="2" t="s">
        <v>281</v>
      </c>
      <c r="C26" s="2" t="s">
        <v>275</v>
      </c>
      <c r="D26" t="s">
        <v>139</v>
      </c>
      <c r="E26" s="44">
        <v>1</v>
      </c>
      <c r="F26" s="44">
        <v>2</v>
      </c>
      <c r="G26" s="45">
        <v>345</v>
      </c>
      <c r="H26" s="44">
        <v>20</v>
      </c>
      <c r="I26" s="44">
        <v>355</v>
      </c>
      <c r="J26" s="44">
        <v>170</v>
      </c>
      <c r="K26" s="43">
        <f t="shared" si="0"/>
        <v>10.840634357325053</v>
      </c>
      <c r="L26" s="46">
        <f t="shared" si="1"/>
        <v>62.159365642674949</v>
      </c>
      <c r="M26" s="47">
        <f t="shared" si="2"/>
        <v>62.159365642674949</v>
      </c>
      <c r="N26" s="47">
        <f t="shared" si="3"/>
        <v>62.159365642674949</v>
      </c>
      <c r="O26" s="48">
        <f t="shared" si="4"/>
        <v>-27</v>
      </c>
      <c r="P26" s="48">
        <f t="shared" si="5"/>
        <v>0</v>
      </c>
      <c r="Q26" s="58">
        <f t="shared" si="6"/>
        <v>27</v>
      </c>
      <c r="R26" s="59">
        <f t="shared" si="7"/>
        <v>73</v>
      </c>
      <c r="S26" s="51">
        <f t="shared" si="8"/>
        <v>-12.25</v>
      </c>
      <c r="T26" s="60">
        <f t="shared" si="9"/>
        <v>73</v>
      </c>
      <c r="U26" s="52">
        <f t="shared" si="10"/>
        <v>12.25</v>
      </c>
      <c r="V26" s="53">
        <f t="shared" si="11"/>
        <v>-10.840634357325053</v>
      </c>
      <c r="W26" s="54">
        <f t="shared" si="12"/>
        <v>-10.840634357325053</v>
      </c>
      <c r="X26" s="54">
        <f t="shared" si="13"/>
        <v>-10.840634357325053</v>
      </c>
      <c r="Y26" s="55">
        <f t="shared" si="14"/>
        <v>0</v>
      </c>
      <c r="Z26" s="55">
        <f t="shared" si="15"/>
        <v>0</v>
      </c>
      <c r="AA26" s="56">
        <f t="shared" si="16"/>
        <v>0</v>
      </c>
      <c r="AB26" s="9"/>
      <c r="AC26" s="57">
        <v>73</v>
      </c>
      <c r="AD26" s="48">
        <v>0</v>
      </c>
      <c r="AE26" s="48">
        <v>73</v>
      </c>
      <c r="AF26" s="48">
        <v>0</v>
      </c>
      <c r="AG26" s="48">
        <v>73</v>
      </c>
      <c r="AH26" s="48">
        <v>0</v>
      </c>
      <c r="AI26" s="48">
        <v>-26</v>
      </c>
      <c r="AJ26" s="48">
        <v>-12</v>
      </c>
      <c r="AK26" s="48">
        <v>0</v>
      </c>
      <c r="AL26" s="48">
        <v>0</v>
      </c>
      <c r="AM26" s="48">
        <v>26</v>
      </c>
      <c r="AN26" s="58">
        <v>12</v>
      </c>
      <c r="AO26" s="9"/>
      <c r="AP26" s="59">
        <v>73</v>
      </c>
      <c r="AQ26" s="60">
        <v>0</v>
      </c>
      <c r="AR26" s="60">
        <v>-12</v>
      </c>
      <c r="AS26" s="60">
        <v>-3</v>
      </c>
      <c r="AT26" s="60">
        <v>73</v>
      </c>
      <c r="AU26" s="60">
        <v>0</v>
      </c>
      <c r="AV26" s="60">
        <v>12</v>
      </c>
      <c r="AW26" s="62">
        <v>3</v>
      </c>
      <c r="AX26" s="9"/>
      <c r="AY26" s="63"/>
      <c r="AZ26" s="15"/>
      <c r="BA26" s="63"/>
      <c r="BB26" s="15"/>
      <c r="BC26" s="63"/>
      <c r="BD26" s="15"/>
      <c r="BE26" s="15"/>
      <c r="BF26" s="15"/>
      <c r="BG26" s="15"/>
      <c r="BH26" s="15"/>
      <c r="BI26" s="15"/>
      <c r="BJ26" s="15"/>
      <c r="BK26" s="9"/>
      <c r="BL26" s="9"/>
      <c r="BM26" s="9"/>
      <c r="BN26" s="9"/>
      <c r="BO26" s="9"/>
      <c r="BP26" s="9"/>
      <c r="BQ26" s="9"/>
      <c r="BR26" s="9"/>
      <c r="BS26" s="9"/>
    </row>
    <row r="27" spans="1:71" ht="18.75" customHeight="1" x14ac:dyDescent="0.3">
      <c r="A27" s="65" t="s">
        <v>285</v>
      </c>
      <c r="B27" s="2" t="s">
        <v>281</v>
      </c>
      <c r="C27" s="2" t="s">
        <v>286</v>
      </c>
      <c r="D27" t="s">
        <v>506</v>
      </c>
      <c r="E27" s="44">
        <v>1</v>
      </c>
      <c r="F27" s="44">
        <v>2</v>
      </c>
      <c r="G27" s="45">
        <v>345</v>
      </c>
      <c r="H27" s="44">
        <v>20</v>
      </c>
      <c r="I27" s="44">
        <v>355</v>
      </c>
      <c r="J27" s="44">
        <v>170</v>
      </c>
      <c r="K27" s="43">
        <f t="shared" si="0"/>
        <v>10.840634357325053</v>
      </c>
      <c r="L27" s="46">
        <f t="shared" si="1"/>
        <v>44.826032309341613</v>
      </c>
      <c r="M27" s="47">
        <f t="shared" si="2"/>
        <v>44.826032309341613</v>
      </c>
      <c r="N27" s="47">
        <f t="shared" si="3"/>
        <v>44.826032309341613</v>
      </c>
      <c r="O27" s="48">
        <f t="shared" si="4"/>
        <v>-26</v>
      </c>
      <c r="P27" s="48">
        <f t="shared" si="5"/>
        <v>0</v>
      </c>
      <c r="Q27" s="58">
        <f t="shared" si="6"/>
        <v>26</v>
      </c>
      <c r="R27" s="50">
        <f t="shared" si="7"/>
        <v>65.5</v>
      </c>
      <c r="S27" s="60">
        <f t="shared" si="8"/>
        <v>-13</v>
      </c>
      <c r="T27" s="51">
        <f t="shared" si="9"/>
        <v>65.5</v>
      </c>
      <c r="U27" s="62">
        <f t="shared" si="10"/>
        <v>13</v>
      </c>
      <c r="V27" s="53">
        <f t="shared" si="11"/>
        <v>-10.840634357325053</v>
      </c>
      <c r="W27" s="54">
        <f t="shared" si="12"/>
        <v>-10.840634357325053</v>
      </c>
      <c r="X27" s="54">
        <f t="shared" si="13"/>
        <v>-10.840634357325053</v>
      </c>
      <c r="Y27" s="55">
        <f t="shared" si="14"/>
        <v>0</v>
      </c>
      <c r="Z27" s="55">
        <f t="shared" si="15"/>
        <v>0</v>
      </c>
      <c r="AA27" s="56">
        <f t="shared" si="16"/>
        <v>0</v>
      </c>
      <c r="AB27" s="9"/>
      <c r="AC27" s="57">
        <v>55</v>
      </c>
      <c r="AD27" s="48">
        <v>8</v>
      </c>
      <c r="AE27" s="48">
        <v>55</v>
      </c>
      <c r="AF27" s="48">
        <v>8</v>
      </c>
      <c r="AG27" s="48">
        <v>55</v>
      </c>
      <c r="AH27" s="48">
        <v>8</v>
      </c>
      <c r="AI27" s="48">
        <v>-26</v>
      </c>
      <c r="AJ27" s="48">
        <v>0</v>
      </c>
      <c r="AK27" s="48">
        <v>0</v>
      </c>
      <c r="AL27" s="48">
        <v>0</v>
      </c>
      <c r="AM27" s="48">
        <v>26</v>
      </c>
      <c r="AN27" s="58">
        <v>0</v>
      </c>
      <c r="AO27" s="9"/>
      <c r="AP27" s="59">
        <f>55+9</f>
        <v>64</v>
      </c>
      <c r="AQ27" s="60">
        <f>8+10</f>
        <v>18</v>
      </c>
      <c r="AR27" s="60">
        <v>-13</v>
      </c>
      <c r="AS27" s="60">
        <v>0</v>
      </c>
      <c r="AT27" s="60">
        <v>64</v>
      </c>
      <c r="AU27" s="60">
        <v>18</v>
      </c>
      <c r="AV27" s="60">
        <v>13</v>
      </c>
      <c r="AW27" s="62">
        <v>0</v>
      </c>
      <c r="AX27" s="9"/>
      <c r="AY27" s="63"/>
      <c r="AZ27" s="15"/>
      <c r="BA27" s="63"/>
      <c r="BB27" s="15"/>
      <c r="BC27" s="63"/>
      <c r="BD27" s="15"/>
      <c r="BE27" s="15"/>
      <c r="BF27" s="15"/>
      <c r="BG27" s="15"/>
      <c r="BH27" s="15"/>
      <c r="BI27" s="15"/>
      <c r="BJ27" s="15"/>
      <c r="BK27" s="9"/>
      <c r="BL27" s="9"/>
      <c r="BM27" s="9"/>
      <c r="BN27" s="9"/>
      <c r="BO27" s="9"/>
      <c r="BP27" s="9"/>
      <c r="BQ27" s="9"/>
      <c r="BR27" s="9"/>
      <c r="BS27" s="9"/>
    </row>
    <row r="28" spans="1:71" ht="18.75" customHeight="1" x14ac:dyDescent="0.3">
      <c r="A28" s="65" t="s">
        <v>288</v>
      </c>
      <c r="B28" s="2" t="s">
        <v>281</v>
      </c>
      <c r="C28" s="2" t="s">
        <v>289</v>
      </c>
      <c r="D28" t="s">
        <v>507</v>
      </c>
      <c r="E28" s="44">
        <v>1</v>
      </c>
      <c r="F28" s="44">
        <v>2</v>
      </c>
      <c r="G28" s="45">
        <v>345</v>
      </c>
      <c r="H28" s="44">
        <v>20</v>
      </c>
      <c r="I28" s="44">
        <v>355</v>
      </c>
      <c r="J28" s="44">
        <v>170</v>
      </c>
      <c r="K28" s="43">
        <f t="shared" si="0"/>
        <v>10.840634357325053</v>
      </c>
      <c r="L28" s="46">
        <f t="shared" si="1"/>
        <v>50.159365642674949</v>
      </c>
      <c r="M28" s="47">
        <f t="shared" si="2"/>
        <v>50.159365642674949</v>
      </c>
      <c r="N28" s="47">
        <f t="shared" si="3"/>
        <v>50.159365642674949</v>
      </c>
      <c r="O28" s="48">
        <f t="shared" si="4"/>
        <v>-26</v>
      </c>
      <c r="P28" s="48">
        <f t="shared" si="5"/>
        <v>0</v>
      </c>
      <c r="Q28" s="58">
        <f t="shared" si="6"/>
        <v>26</v>
      </c>
      <c r="R28" s="50">
        <f t="shared" si="7"/>
        <v>73.5</v>
      </c>
      <c r="S28" s="60">
        <f t="shared" si="8"/>
        <v>-13</v>
      </c>
      <c r="T28" s="51">
        <f t="shared" si="9"/>
        <v>73.5</v>
      </c>
      <c r="U28" s="62">
        <f t="shared" si="10"/>
        <v>13</v>
      </c>
      <c r="V28" s="53">
        <f t="shared" si="11"/>
        <v>-10.840634357325053</v>
      </c>
      <c r="W28" s="54">
        <f t="shared" si="12"/>
        <v>-10.840634357325053</v>
      </c>
      <c r="X28" s="54">
        <f t="shared" si="13"/>
        <v>-10.840634357325053</v>
      </c>
      <c r="Y28" s="55">
        <f t="shared" si="14"/>
        <v>0</v>
      </c>
      <c r="Z28" s="55">
        <f t="shared" si="15"/>
        <v>0</v>
      </c>
      <c r="AA28" s="56">
        <f t="shared" si="16"/>
        <v>0</v>
      </c>
      <c r="AB28" s="9"/>
      <c r="AC28" s="57">
        <v>61</v>
      </c>
      <c r="AD28" s="48">
        <v>0</v>
      </c>
      <c r="AE28" s="48">
        <v>61</v>
      </c>
      <c r="AF28" s="48">
        <v>0</v>
      </c>
      <c r="AG28" s="48">
        <v>61</v>
      </c>
      <c r="AH28" s="48">
        <v>0</v>
      </c>
      <c r="AI28" s="48">
        <v>-26</v>
      </c>
      <c r="AJ28" s="48">
        <v>0</v>
      </c>
      <c r="AK28" s="48">
        <v>0</v>
      </c>
      <c r="AL28" s="48">
        <v>0</v>
      </c>
      <c r="AM28" s="48">
        <v>26</v>
      </c>
      <c r="AN28" s="58">
        <v>0</v>
      </c>
      <c r="AO28" s="9"/>
      <c r="AP28" s="50">
        <f>61+12.5</f>
        <v>73.5</v>
      </c>
      <c r="AQ28" s="60">
        <v>0</v>
      </c>
      <c r="AR28" s="60">
        <v>-13</v>
      </c>
      <c r="AS28" s="60">
        <v>0</v>
      </c>
      <c r="AT28" s="51">
        <v>73.5</v>
      </c>
      <c r="AU28" s="60">
        <v>0</v>
      </c>
      <c r="AV28" s="60">
        <v>13</v>
      </c>
      <c r="AW28" s="62">
        <v>0</v>
      </c>
      <c r="AX28" s="9"/>
      <c r="AY28" s="63"/>
      <c r="AZ28" s="15"/>
      <c r="BA28" s="63"/>
      <c r="BB28" s="15"/>
      <c r="BC28" s="63"/>
      <c r="BD28" s="15"/>
      <c r="BE28" s="15"/>
      <c r="BF28" s="15"/>
      <c r="BG28" s="15"/>
      <c r="BH28" s="15"/>
      <c r="BI28" s="15"/>
      <c r="BJ28" s="15"/>
      <c r="BK28" s="9"/>
      <c r="BL28" s="9"/>
      <c r="BM28" s="9"/>
      <c r="BN28" s="9"/>
      <c r="BO28" s="9"/>
      <c r="BP28" s="9"/>
      <c r="BQ28" s="9"/>
      <c r="BR28" s="9"/>
      <c r="BS28" s="9"/>
    </row>
    <row r="29" spans="1:71" ht="18.75" customHeight="1" x14ac:dyDescent="0.3">
      <c r="A29" s="42" t="s">
        <v>291</v>
      </c>
      <c r="B29" t="s">
        <v>281</v>
      </c>
      <c r="C29" t="s">
        <v>292</v>
      </c>
      <c r="D29" t="s">
        <v>100</v>
      </c>
      <c r="E29" s="44">
        <v>1</v>
      </c>
      <c r="F29" s="44">
        <v>2</v>
      </c>
      <c r="G29" s="45">
        <v>345</v>
      </c>
      <c r="H29" s="44">
        <v>20</v>
      </c>
      <c r="I29" s="44">
        <v>355</v>
      </c>
      <c r="J29" s="44">
        <v>170</v>
      </c>
      <c r="K29" s="43">
        <f t="shared" si="0"/>
        <v>10.840634357325053</v>
      </c>
      <c r="L29" s="46">
        <f t="shared" si="1"/>
        <v>52.659365642674949</v>
      </c>
      <c r="M29" s="47">
        <f t="shared" si="2"/>
        <v>59.159365642674949</v>
      </c>
      <c r="N29" s="47">
        <f t="shared" si="3"/>
        <v>52.659365642674949</v>
      </c>
      <c r="O29" s="48">
        <f t="shared" si="4"/>
        <v>-27</v>
      </c>
      <c r="P29" s="48">
        <f t="shared" si="5"/>
        <v>0</v>
      </c>
      <c r="Q29" s="58">
        <f t="shared" si="6"/>
        <v>27</v>
      </c>
      <c r="R29" s="59">
        <f t="shared" si="7"/>
        <v>78</v>
      </c>
      <c r="S29" s="51">
        <f t="shared" si="8"/>
        <v>-13.5</v>
      </c>
      <c r="T29" s="60">
        <f t="shared" si="9"/>
        <v>78</v>
      </c>
      <c r="U29" s="52">
        <f t="shared" si="10"/>
        <v>13.5</v>
      </c>
      <c r="V29" s="53">
        <f t="shared" si="11"/>
        <v>-10.840634357325053</v>
      </c>
      <c r="W29" s="54">
        <f t="shared" si="12"/>
        <v>-10.840634357325053</v>
      </c>
      <c r="X29" s="54">
        <f t="shared" si="13"/>
        <v>-10.840634357325053</v>
      </c>
      <c r="Y29" s="55">
        <f t="shared" si="14"/>
        <v>0</v>
      </c>
      <c r="Z29" s="55">
        <f t="shared" si="15"/>
        <v>0</v>
      </c>
      <c r="AA29" s="56">
        <f t="shared" si="16"/>
        <v>0</v>
      </c>
      <c r="AB29" s="9"/>
      <c r="AC29" s="57">
        <v>63</v>
      </c>
      <c r="AD29" s="48">
        <v>6</v>
      </c>
      <c r="AE29" s="48">
        <f>63+6</f>
        <v>69</v>
      </c>
      <c r="AF29" s="48">
        <f>6+6</f>
        <v>12</v>
      </c>
      <c r="AG29" s="48">
        <v>63</v>
      </c>
      <c r="AH29" s="48">
        <v>6</v>
      </c>
      <c r="AI29" s="48">
        <f>-13-13</f>
        <v>-26</v>
      </c>
      <c r="AJ29" s="48">
        <f>-6-6</f>
        <v>-12</v>
      </c>
      <c r="AK29" s="48">
        <v>0</v>
      </c>
      <c r="AL29" s="48">
        <v>0</v>
      </c>
      <c r="AM29" s="48">
        <v>26</v>
      </c>
      <c r="AN29" s="58">
        <v>12</v>
      </c>
      <c r="AO29" s="9"/>
      <c r="AP29" s="59">
        <f>63+6+8</f>
        <v>77</v>
      </c>
      <c r="AQ29" s="60">
        <f>6+6</f>
        <v>12</v>
      </c>
      <c r="AR29" s="51">
        <v>-13.5</v>
      </c>
      <c r="AS29" s="60">
        <v>0</v>
      </c>
      <c r="AT29" s="60">
        <v>77</v>
      </c>
      <c r="AU29" s="60">
        <v>12</v>
      </c>
      <c r="AV29" s="51">
        <v>13.5</v>
      </c>
      <c r="AW29" s="62">
        <v>0</v>
      </c>
      <c r="AX29" s="9"/>
      <c r="AY29" s="63"/>
      <c r="AZ29" s="15"/>
      <c r="BA29" s="63"/>
      <c r="BB29" s="15"/>
      <c r="BC29" s="63"/>
      <c r="BD29" s="15"/>
      <c r="BE29" s="15"/>
      <c r="BF29" s="15"/>
      <c r="BG29" s="15"/>
      <c r="BH29" s="15"/>
      <c r="BI29" s="15"/>
      <c r="BJ29" s="15"/>
      <c r="BK29" s="9"/>
      <c r="BL29" s="9"/>
      <c r="BM29" s="9"/>
      <c r="BN29" s="9"/>
      <c r="BO29" s="9"/>
      <c r="BP29" s="9"/>
      <c r="BQ29" s="9"/>
      <c r="BR29" s="9"/>
      <c r="BS29" s="9"/>
    </row>
    <row r="30" spans="1:71" ht="18.75" customHeight="1" x14ac:dyDescent="0.3">
      <c r="A30" s="42" t="s">
        <v>294</v>
      </c>
      <c r="B30" t="s">
        <v>281</v>
      </c>
      <c r="C30" t="s">
        <v>295</v>
      </c>
      <c r="D30" t="s">
        <v>508</v>
      </c>
      <c r="E30" s="44">
        <v>1</v>
      </c>
      <c r="F30" s="44">
        <v>2</v>
      </c>
      <c r="G30" s="45">
        <v>345</v>
      </c>
      <c r="H30" s="44">
        <v>20</v>
      </c>
      <c r="I30" s="44">
        <v>355</v>
      </c>
      <c r="J30" s="44">
        <v>170</v>
      </c>
      <c r="K30" s="43">
        <f t="shared" si="0"/>
        <v>10.840634357325053</v>
      </c>
      <c r="L30" s="46">
        <f t="shared" si="1"/>
        <v>46.659365642674949</v>
      </c>
      <c r="M30" s="47">
        <f t="shared" si="2"/>
        <v>58.159365642674949</v>
      </c>
      <c r="N30" s="47">
        <f t="shared" si="3"/>
        <v>46.659365642674949</v>
      </c>
      <c r="O30" s="47">
        <f t="shared" si="4"/>
        <v>-28.25</v>
      </c>
      <c r="P30" s="48">
        <f t="shared" si="5"/>
        <v>0</v>
      </c>
      <c r="Q30" s="49">
        <f t="shared" si="6"/>
        <v>28.25</v>
      </c>
      <c r="R30" s="59">
        <f t="shared" si="7"/>
        <v>69</v>
      </c>
      <c r="S30" s="51">
        <f t="shared" si="8"/>
        <v>-15.25</v>
      </c>
      <c r="T30" s="60">
        <f t="shared" si="9"/>
        <v>69</v>
      </c>
      <c r="U30" s="52">
        <f t="shared" si="10"/>
        <v>15.25</v>
      </c>
      <c r="V30" s="53">
        <f t="shared" si="11"/>
        <v>-10.840634357325053</v>
      </c>
      <c r="W30" s="54">
        <f t="shared" si="12"/>
        <v>-10.840634357325053</v>
      </c>
      <c r="X30" s="54">
        <f t="shared" si="13"/>
        <v>-10.840634357325053</v>
      </c>
      <c r="Y30" s="55">
        <f t="shared" si="14"/>
        <v>0</v>
      </c>
      <c r="Z30" s="55">
        <f t="shared" si="15"/>
        <v>0</v>
      </c>
      <c r="AA30" s="56">
        <f t="shared" si="16"/>
        <v>0</v>
      </c>
      <c r="AB30" s="9"/>
      <c r="AC30" s="57">
        <v>57</v>
      </c>
      <c r="AD30" s="48">
        <v>6</v>
      </c>
      <c r="AE30" s="48">
        <f>57+11</f>
        <v>68</v>
      </c>
      <c r="AF30" s="48">
        <f>6+6</f>
        <v>12</v>
      </c>
      <c r="AG30" s="48">
        <v>57</v>
      </c>
      <c r="AH30" s="48">
        <v>6</v>
      </c>
      <c r="AI30" s="48">
        <f>-15-13</f>
        <v>-28</v>
      </c>
      <c r="AJ30" s="48">
        <v>-3</v>
      </c>
      <c r="AK30" s="48">
        <v>0</v>
      </c>
      <c r="AL30" s="48">
        <v>0</v>
      </c>
      <c r="AM30" s="48">
        <v>28</v>
      </c>
      <c r="AN30" s="58">
        <v>3</v>
      </c>
      <c r="AO30" s="9"/>
      <c r="AP30" s="59">
        <f>57+11</f>
        <v>68</v>
      </c>
      <c r="AQ30" s="60">
        <f>6+6</f>
        <v>12</v>
      </c>
      <c r="AR30" s="60">
        <v>-15</v>
      </c>
      <c r="AS30" s="60">
        <v>-3</v>
      </c>
      <c r="AT30" s="60">
        <v>68</v>
      </c>
      <c r="AU30" s="60">
        <v>12</v>
      </c>
      <c r="AV30" s="60">
        <v>15</v>
      </c>
      <c r="AW30" s="62">
        <v>3</v>
      </c>
      <c r="AX30" s="9"/>
      <c r="AY30" s="63"/>
      <c r="AZ30" s="15"/>
      <c r="BA30" s="63"/>
      <c r="BB30" s="15"/>
      <c r="BC30" s="63"/>
      <c r="BD30" s="15"/>
      <c r="BE30" s="15"/>
      <c r="BF30" s="15"/>
      <c r="BG30" s="15"/>
      <c r="BH30" s="15"/>
      <c r="BI30" s="15"/>
      <c r="BJ30" s="15"/>
      <c r="BK30" s="9"/>
      <c r="BL30" s="9"/>
      <c r="BM30" s="9"/>
      <c r="BN30" s="9"/>
      <c r="BO30" s="9"/>
      <c r="BP30" s="9"/>
      <c r="BQ30" s="9"/>
      <c r="BR30" s="9"/>
      <c r="BS30" s="9"/>
    </row>
    <row r="31" spans="1:71" ht="18.75" customHeight="1" x14ac:dyDescent="0.3">
      <c r="A31" s="65" t="s">
        <v>297</v>
      </c>
      <c r="B31" s="2" t="s">
        <v>281</v>
      </c>
      <c r="C31" s="2" t="s">
        <v>298</v>
      </c>
      <c r="D31" t="s">
        <v>100</v>
      </c>
      <c r="E31" s="44">
        <v>1</v>
      </c>
      <c r="F31" s="44">
        <v>2</v>
      </c>
      <c r="G31" s="45">
        <v>345</v>
      </c>
      <c r="H31" s="44">
        <v>20</v>
      </c>
      <c r="I31" s="44">
        <v>355</v>
      </c>
      <c r="J31" s="44">
        <v>170</v>
      </c>
      <c r="K31" s="43">
        <f t="shared" si="0"/>
        <v>10.840634357325053</v>
      </c>
      <c r="L31" s="46">
        <f t="shared" si="1"/>
        <v>49.159365642674949</v>
      </c>
      <c r="M31" s="47">
        <f t="shared" si="2"/>
        <v>49.159365642674949</v>
      </c>
      <c r="N31" s="47">
        <f t="shared" si="3"/>
        <v>49.159365642674949</v>
      </c>
      <c r="O31" s="47">
        <f t="shared" si="4"/>
        <v>-23.5</v>
      </c>
      <c r="P31" s="48">
        <f t="shared" si="5"/>
        <v>0</v>
      </c>
      <c r="Q31" s="49">
        <f t="shared" si="6"/>
        <v>23.5</v>
      </c>
      <c r="R31" s="50">
        <f t="shared" si="7"/>
        <v>68.5</v>
      </c>
      <c r="S31" s="51">
        <f t="shared" si="8"/>
        <v>-13.5</v>
      </c>
      <c r="T31" s="51">
        <f t="shared" si="9"/>
        <v>68.5</v>
      </c>
      <c r="U31" s="52">
        <f t="shared" si="10"/>
        <v>13.5</v>
      </c>
      <c r="V31" s="53">
        <f t="shared" si="11"/>
        <v>-10.840634357325053</v>
      </c>
      <c r="W31" s="54">
        <f t="shared" si="12"/>
        <v>-10.840634357325053</v>
      </c>
      <c r="X31" s="54">
        <f t="shared" si="13"/>
        <v>-10.840634357325053</v>
      </c>
      <c r="Y31" s="55">
        <f t="shared" si="14"/>
        <v>0</v>
      </c>
      <c r="Z31" s="55">
        <f t="shared" si="15"/>
        <v>0</v>
      </c>
      <c r="AA31" s="56">
        <f t="shared" si="16"/>
        <v>0</v>
      </c>
      <c r="AB31" s="9"/>
      <c r="AC31" s="57">
        <v>60</v>
      </c>
      <c r="AD31" s="48">
        <v>0</v>
      </c>
      <c r="AE31" s="48">
        <v>60</v>
      </c>
      <c r="AF31" s="48">
        <v>0</v>
      </c>
      <c r="AG31" s="48">
        <v>60</v>
      </c>
      <c r="AH31" s="48">
        <v>0</v>
      </c>
      <c r="AI31" s="48">
        <v>-23</v>
      </c>
      <c r="AJ31" s="48">
        <v>-6</v>
      </c>
      <c r="AK31" s="48">
        <v>0</v>
      </c>
      <c r="AL31" s="48">
        <v>0</v>
      </c>
      <c r="AM31" s="48">
        <v>23</v>
      </c>
      <c r="AN31" s="58">
        <v>6</v>
      </c>
      <c r="AO31" s="9"/>
      <c r="AP31" s="59">
        <f>60+8</f>
        <v>68</v>
      </c>
      <c r="AQ31" s="60">
        <v>6</v>
      </c>
      <c r="AR31" s="51">
        <v>-13.5</v>
      </c>
      <c r="AS31" s="60">
        <v>0</v>
      </c>
      <c r="AT31" s="60">
        <f>60+8</f>
        <v>68</v>
      </c>
      <c r="AU31" s="60">
        <v>6</v>
      </c>
      <c r="AV31" s="51">
        <v>13.5</v>
      </c>
      <c r="AW31" s="62">
        <v>0</v>
      </c>
      <c r="AX31" s="9"/>
      <c r="AY31" s="63"/>
      <c r="AZ31" s="15"/>
      <c r="BA31" s="63"/>
      <c r="BB31" s="15"/>
      <c r="BC31" s="63"/>
      <c r="BD31" s="15"/>
      <c r="BE31" s="15"/>
      <c r="BF31" s="15"/>
      <c r="BG31" s="15"/>
      <c r="BH31" s="15"/>
      <c r="BI31" s="15"/>
      <c r="BJ31" s="15"/>
      <c r="BK31" s="9"/>
      <c r="BL31" s="9"/>
      <c r="BM31" s="9"/>
      <c r="BN31" s="9"/>
      <c r="BO31" s="9"/>
      <c r="BP31" s="9"/>
      <c r="BQ31" s="9"/>
      <c r="BR31" s="9"/>
      <c r="BS31" s="9"/>
    </row>
    <row r="32" spans="1:71" ht="18.75" customHeight="1" x14ac:dyDescent="0.3">
      <c r="A32" s="65" t="s">
        <v>299</v>
      </c>
      <c r="B32" s="2" t="s">
        <v>281</v>
      </c>
      <c r="C32" s="2" t="s">
        <v>254</v>
      </c>
      <c r="D32" t="s">
        <v>83</v>
      </c>
      <c r="E32" s="44">
        <v>1</v>
      </c>
      <c r="F32" s="44">
        <v>2</v>
      </c>
      <c r="G32" s="45">
        <v>345</v>
      </c>
      <c r="H32" s="44">
        <v>20</v>
      </c>
      <c r="I32" s="44">
        <v>355</v>
      </c>
      <c r="J32" s="44">
        <v>170</v>
      </c>
      <c r="K32" s="43">
        <f t="shared" si="0"/>
        <v>10.840634357325053</v>
      </c>
      <c r="L32" s="46">
        <f t="shared" si="1"/>
        <v>51.159365642674949</v>
      </c>
      <c r="M32" s="47">
        <f t="shared" si="2"/>
        <v>51.159365642674949</v>
      </c>
      <c r="N32" s="47">
        <f t="shared" si="3"/>
        <v>51.159365642674949</v>
      </c>
      <c r="O32" s="48">
        <f t="shared" si="4"/>
        <v>-24</v>
      </c>
      <c r="P32" s="48">
        <f t="shared" si="5"/>
        <v>0</v>
      </c>
      <c r="Q32" s="58">
        <f t="shared" si="6"/>
        <v>24</v>
      </c>
      <c r="R32" s="50">
        <f t="shared" si="7"/>
        <v>72.5</v>
      </c>
      <c r="S32" s="60">
        <f t="shared" si="8"/>
        <v>-26</v>
      </c>
      <c r="T32" s="51">
        <f t="shared" si="9"/>
        <v>72.5</v>
      </c>
      <c r="U32" s="62">
        <f t="shared" si="10"/>
        <v>26</v>
      </c>
      <c r="V32" s="53">
        <f t="shared" si="11"/>
        <v>-10.840634357325053</v>
      </c>
      <c r="W32" s="54">
        <f t="shared" si="12"/>
        <v>-10.840634357325053</v>
      </c>
      <c r="X32" s="54">
        <f t="shared" si="13"/>
        <v>-10.840634357325053</v>
      </c>
      <c r="Y32" s="55">
        <f t="shared" si="14"/>
        <v>0</v>
      </c>
      <c r="Z32" s="55">
        <f t="shared" si="15"/>
        <v>0</v>
      </c>
      <c r="AA32" s="56">
        <f t="shared" si="16"/>
        <v>0</v>
      </c>
      <c r="AB32" s="9"/>
      <c r="AC32" s="57">
        <v>62</v>
      </c>
      <c r="AD32" s="48">
        <v>0</v>
      </c>
      <c r="AE32" s="48">
        <v>62</v>
      </c>
      <c r="AF32" s="48">
        <v>0</v>
      </c>
      <c r="AG32" s="48">
        <v>62</v>
      </c>
      <c r="AH32" s="48">
        <v>0</v>
      </c>
      <c r="AI32" s="48">
        <v>-24</v>
      </c>
      <c r="AJ32" s="48">
        <v>0</v>
      </c>
      <c r="AK32" s="48">
        <v>0</v>
      </c>
      <c r="AL32" s="48">
        <v>0</v>
      </c>
      <c r="AM32" s="48">
        <v>24</v>
      </c>
      <c r="AN32" s="58">
        <v>0</v>
      </c>
      <c r="AO32" s="9"/>
      <c r="AP32" s="59">
        <f>62+10</f>
        <v>72</v>
      </c>
      <c r="AQ32" s="60">
        <v>6</v>
      </c>
      <c r="AR32" s="60">
        <v>-26</v>
      </c>
      <c r="AS32" s="60">
        <v>0</v>
      </c>
      <c r="AT32" s="60">
        <f>62+10</f>
        <v>72</v>
      </c>
      <c r="AU32" s="60">
        <v>6</v>
      </c>
      <c r="AV32" s="60">
        <v>26</v>
      </c>
      <c r="AW32" s="62">
        <v>0</v>
      </c>
      <c r="AX32" s="9"/>
      <c r="AY32" s="63"/>
      <c r="AZ32" s="15"/>
      <c r="BA32" s="63"/>
      <c r="BB32" s="15"/>
      <c r="BC32" s="63"/>
      <c r="BD32" s="15"/>
      <c r="BE32" s="15"/>
      <c r="BF32" s="15"/>
      <c r="BG32" s="15"/>
      <c r="BH32" s="15"/>
      <c r="BI32" s="15"/>
      <c r="BJ32" s="15"/>
      <c r="BK32" s="9"/>
      <c r="BL32" s="9"/>
      <c r="BM32" s="9"/>
      <c r="BN32" s="9"/>
      <c r="BO32" s="9"/>
      <c r="BP32" s="9"/>
      <c r="BQ32" s="9"/>
      <c r="BR32" s="9"/>
      <c r="BS32" s="9"/>
    </row>
    <row r="33" spans="1:71" ht="18.75" customHeight="1" x14ac:dyDescent="0.3">
      <c r="A33" s="42" t="s">
        <v>300</v>
      </c>
      <c r="B33" t="s">
        <v>281</v>
      </c>
      <c r="C33" t="s">
        <v>301</v>
      </c>
      <c r="D33" t="s">
        <v>67</v>
      </c>
      <c r="E33" s="44">
        <v>1</v>
      </c>
      <c r="F33" s="44">
        <v>2</v>
      </c>
      <c r="G33" s="45">
        <v>345</v>
      </c>
      <c r="H33" s="44">
        <v>20</v>
      </c>
      <c r="I33" s="44">
        <v>355</v>
      </c>
      <c r="J33" s="44">
        <v>170</v>
      </c>
      <c r="K33" s="43">
        <f t="shared" si="0"/>
        <v>10.840634357325053</v>
      </c>
      <c r="L33" s="46">
        <f t="shared" si="1"/>
        <v>52.659365642674949</v>
      </c>
      <c r="M33" s="47">
        <f t="shared" si="2"/>
        <v>52.659365642674949</v>
      </c>
      <c r="N33" s="47">
        <f t="shared" si="3"/>
        <v>52.659365642674949</v>
      </c>
      <c r="O33" s="48">
        <f t="shared" si="4"/>
        <v>-20</v>
      </c>
      <c r="P33" s="48">
        <f t="shared" si="5"/>
        <v>0</v>
      </c>
      <c r="Q33" s="58">
        <f t="shared" si="6"/>
        <v>20</v>
      </c>
      <c r="R33" s="50">
        <f t="shared" si="7"/>
        <v>74.5</v>
      </c>
      <c r="S33" s="51">
        <f t="shared" si="8"/>
        <v>-9.5</v>
      </c>
      <c r="T33" s="51">
        <f t="shared" si="9"/>
        <v>74.5</v>
      </c>
      <c r="U33" s="52">
        <f t="shared" si="10"/>
        <v>9.5</v>
      </c>
      <c r="V33" s="53">
        <f t="shared" si="11"/>
        <v>-10.840634357325053</v>
      </c>
      <c r="W33" s="54">
        <f t="shared" si="12"/>
        <v>-10.840634357325053</v>
      </c>
      <c r="X33" s="54">
        <f t="shared" si="13"/>
        <v>-10.840634357325053</v>
      </c>
      <c r="Y33" s="55">
        <f t="shared" si="14"/>
        <v>0</v>
      </c>
      <c r="Z33" s="55">
        <f t="shared" si="15"/>
        <v>0</v>
      </c>
      <c r="AA33" s="56">
        <f t="shared" si="16"/>
        <v>0</v>
      </c>
      <c r="AB33" s="9"/>
      <c r="AC33" s="57">
        <v>63</v>
      </c>
      <c r="AD33" s="48">
        <v>6</v>
      </c>
      <c r="AE33" s="48">
        <v>63</v>
      </c>
      <c r="AF33" s="48">
        <v>6</v>
      </c>
      <c r="AG33" s="48">
        <v>63</v>
      </c>
      <c r="AH33" s="48">
        <v>6</v>
      </c>
      <c r="AI33" s="48">
        <v>-19</v>
      </c>
      <c r="AJ33" s="48">
        <v>-12</v>
      </c>
      <c r="AK33" s="48">
        <v>0</v>
      </c>
      <c r="AL33" s="48">
        <v>0</v>
      </c>
      <c r="AM33" s="48">
        <v>19</v>
      </c>
      <c r="AN33" s="58">
        <v>12</v>
      </c>
      <c r="AO33" s="9"/>
      <c r="AP33" s="59">
        <f>63+11</f>
        <v>74</v>
      </c>
      <c r="AQ33" s="60">
        <v>6</v>
      </c>
      <c r="AR33" s="60">
        <v>-9</v>
      </c>
      <c r="AS33" s="60">
        <v>-6</v>
      </c>
      <c r="AT33" s="60">
        <v>74</v>
      </c>
      <c r="AU33" s="60">
        <v>6</v>
      </c>
      <c r="AV33" s="60">
        <v>9</v>
      </c>
      <c r="AW33" s="62">
        <v>6</v>
      </c>
      <c r="AX33" s="9"/>
      <c r="AY33" s="63"/>
      <c r="AZ33" s="15"/>
      <c r="BA33" s="63"/>
      <c r="BB33" s="15"/>
      <c r="BC33" s="63"/>
      <c r="BD33" s="15"/>
      <c r="BE33" s="15"/>
      <c r="BF33" s="15"/>
      <c r="BG33" s="15"/>
      <c r="BH33" s="15"/>
      <c r="BI33" s="15"/>
      <c r="BJ33" s="15"/>
      <c r="BK33" s="9"/>
      <c r="BL33" s="9"/>
      <c r="BM33" s="9"/>
      <c r="BN33" s="9"/>
      <c r="BO33" s="9"/>
      <c r="BP33" s="9"/>
      <c r="BQ33" s="9"/>
      <c r="BR33" s="9"/>
      <c r="BS33" s="9"/>
    </row>
    <row r="34" spans="1:71" ht="18.75" customHeight="1" x14ac:dyDescent="0.3">
      <c r="A34" s="42" t="s">
        <v>304</v>
      </c>
      <c r="B34" t="s">
        <v>281</v>
      </c>
      <c r="C34" t="s">
        <v>305</v>
      </c>
      <c r="D34" t="s">
        <v>71</v>
      </c>
      <c r="E34" s="44">
        <v>2</v>
      </c>
      <c r="F34" s="44">
        <v>2</v>
      </c>
      <c r="G34" s="45">
        <v>345</v>
      </c>
      <c r="H34" s="44">
        <v>20</v>
      </c>
      <c r="I34" s="44">
        <v>355</v>
      </c>
      <c r="J34" s="44">
        <v>170</v>
      </c>
      <c r="K34" s="43">
        <f t="shared" si="0"/>
        <v>10.840634357325053</v>
      </c>
      <c r="L34" s="57">
        <f t="shared" si="1"/>
        <v>96</v>
      </c>
      <c r="M34" s="48">
        <f t="shared" si="2"/>
        <v>70</v>
      </c>
      <c r="N34" s="48">
        <f t="shared" si="3"/>
        <v>70</v>
      </c>
      <c r="O34" s="48">
        <f t="shared" si="4"/>
        <v>-10</v>
      </c>
      <c r="P34" s="47">
        <f t="shared" si="5"/>
        <v>-32.75</v>
      </c>
      <c r="Q34" s="58">
        <f t="shared" si="6"/>
        <v>-10</v>
      </c>
      <c r="R34" s="59">
        <f t="shared" si="7"/>
        <v>111</v>
      </c>
      <c r="S34" s="51">
        <f t="shared" si="8"/>
        <v>-27.25</v>
      </c>
      <c r="T34" s="60">
        <f t="shared" si="9"/>
        <v>111</v>
      </c>
      <c r="U34" s="52">
        <f t="shared" si="10"/>
        <v>27.25</v>
      </c>
      <c r="V34" s="61">
        <f t="shared" si="11"/>
        <v>96</v>
      </c>
      <c r="W34" s="55">
        <f t="shared" si="12"/>
        <v>70</v>
      </c>
      <c r="X34" s="55">
        <f t="shared" si="13"/>
        <v>70</v>
      </c>
      <c r="Y34" s="55">
        <f t="shared" si="14"/>
        <v>10</v>
      </c>
      <c r="Z34" s="55">
        <f t="shared" si="15"/>
        <v>10</v>
      </c>
      <c r="AA34" s="64">
        <f t="shared" si="16"/>
        <v>32.75</v>
      </c>
      <c r="AB34" s="9"/>
      <c r="AC34" s="46">
        <f>70+K34+26</f>
        <v>106.84063435732506</v>
      </c>
      <c r="AD34" s="48">
        <v>0</v>
      </c>
      <c r="AE34" s="47">
        <f>70+K34</f>
        <v>80.840634357325058</v>
      </c>
      <c r="AF34" s="48">
        <v>0</v>
      </c>
      <c r="AG34" s="47">
        <f>70+K34</f>
        <v>80.840634357325058</v>
      </c>
      <c r="AH34" s="48">
        <v>0</v>
      </c>
      <c r="AI34" s="48">
        <v>-10</v>
      </c>
      <c r="AJ34" s="48">
        <v>0</v>
      </c>
      <c r="AK34" s="48">
        <f>-10-10-12</f>
        <v>-32</v>
      </c>
      <c r="AL34" s="48">
        <v>-9</v>
      </c>
      <c r="AM34" s="48">
        <v>-10</v>
      </c>
      <c r="AN34" s="58">
        <v>0</v>
      </c>
      <c r="AO34" s="9"/>
      <c r="AP34" s="59">
        <f>70+26+15</f>
        <v>111</v>
      </c>
      <c r="AQ34" s="60">
        <v>0</v>
      </c>
      <c r="AR34" s="60">
        <v>-27</v>
      </c>
      <c r="AS34" s="60">
        <v>-3</v>
      </c>
      <c r="AT34" s="60">
        <f>70+26+15</f>
        <v>111</v>
      </c>
      <c r="AU34" s="60">
        <v>0</v>
      </c>
      <c r="AV34" s="60">
        <v>27</v>
      </c>
      <c r="AW34" s="62">
        <v>3</v>
      </c>
      <c r="AX34" s="9"/>
      <c r="AY34" s="53">
        <f>70+26+K34</f>
        <v>106.84063435732506</v>
      </c>
      <c r="AZ34" s="55">
        <v>0</v>
      </c>
      <c r="BA34" s="54">
        <f>70+K34</f>
        <v>80.840634357325058</v>
      </c>
      <c r="BB34" s="55">
        <v>0</v>
      </c>
      <c r="BC34" s="54">
        <f>70+K34</f>
        <v>80.840634357325058</v>
      </c>
      <c r="BD34" s="55">
        <v>0</v>
      </c>
      <c r="BE34" s="55">
        <v>10</v>
      </c>
      <c r="BF34" s="55">
        <v>0</v>
      </c>
      <c r="BG34" s="55">
        <v>10</v>
      </c>
      <c r="BH34" s="55">
        <v>0</v>
      </c>
      <c r="BI34" s="55">
        <f>10+12+10</f>
        <v>32</v>
      </c>
      <c r="BJ34" s="56">
        <v>9</v>
      </c>
      <c r="BK34" s="9"/>
      <c r="BL34" s="9"/>
      <c r="BM34" s="9"/>
      <c r="BN34" s="9"/>
      <c r="BO34" s="9"/>
      <c r="BP34" s="9"/>
      <c r="BQ34" s="9"/>
      <c r="BR34" s="9"/>
      <c r="BS34" s="9"/>
    </row>
    <row r="35" spans="1:71" ht="18.75" customHeight="1" x14ac:dyDescent="0.3">
      <c r="A35" s="42" t="s">
        <v>307</v>
      </c>
      <c r="B35" t="s">
        <v>308</v>
      </c>
      <c r="C35" t="s">
        <v>309</v>
      </c>
      <c r="D35" t="s">
        <v>18</v>
      </c>
      <c r="E35" s="44">
        <v>1</v>
      </c>
      <c r="F35" s="44">
        <v>2</v>
      </c>
      <c r="G35" s="45">
        <v>345</v>
      </c>
      <c r="H35" s="44">
        <v>20</v>
      </c>
      <c r="I35" s="44">
        <v>355</v>
      </c>
      <c r="J35" s="44">
        <v>170</v>
      </c>
      <c r="K35" s="43">
        <f t="shared" si="0"/>
        <v>10.840634357325053</v>
      </c>
      <c r="L35" s="46">
        <f t="shared" si="1"/>
        <v>109.24269897600827</v>
      </c>
      <c r="M35" s="47">
        <f t="shared" si="2"/>
        <v>84.659365642674942</v>
      </c>
      <c r="N35" s="47">
        <f t="shared" si="3"/>
        <v>84.659365642674942</v>
      </c>
      <c r="O35" s="48">
        <f t="shared" si="4"/>
        <v>0</v>
      </c>
      <c r="P35" s="48">
        <f t="shared" si="5"/>
        <v>-15</v>
      </c>
      <c r="Q35" s="58">
        <f t="shared" si="6"/>
        <v>15</v>
      </c>
      <c r="R35" s="50">
        <f t="shared" si="7"/>
        <v>120.08333333333333</v>
      </c>
      <c r="S35" s="51">
        <f t="shared" si="8"/>
        <v>-13.5</v>
      </c>
      <c r="T35" s="51">
        <f t="shared" si="9"/>
        <v>120.08333333333333</v>
      </c>
      <c r="U35" s="52">
        <f t="shared" si="10"/>
        <v>13.5</v>
      </c>
      <c r="V35" s="53">
        <f t="shared" si="11"/>
        <v>-10.840634357325053</v>
      </c>
      <c r="W35" s="54">
        <f t="shared" si="12"/>
        <v>-10.840634357325053</v>
      </c>
      <c r="X35" s="54">
        <f t="shared" si="13"/>
        <v>-10.840634357325053</v>
      </c>
      <c r="Y35" s="55">
        <f t="shared" si="14"/>
        <v>0</v>
      </c>
      <c r="Z35" s="55">
        <f t="shared" si="15"/>
        <v>0</v>
      </c>
      <c r="AA35" s="56">
        <f t="shared" si="16"/>
        <v>0</v>
      </c>
      <c r="AB35" s="9"/>
      <c r="AC35" s="57">
        <f>95+24</f>
        <v>119</v>
      </c>
      <c r="AD35" s="48">
        <f>6+7</f>
        <v>13</v>
      </c>
      <c r="AE35" s="48">
        <v>95</v>
      </c>
      <c r="AF35" s="48">
        <v>6</v>
      </c>
      <c r="AG35" s="48">
        <v>95</v>
      </c>
      <c r="AH35" s="48">
        <v>6</v>
      </c>
      <c r="AI35" s="48">
        <v>0</v>
      </c>
      <c r="AJ35" s="48">
        <v>0</v>
      </c>
      <c r="AK35" s="48">
        <v>-15</v>
      </c>
      <c r="AL35" s="48">
        <v>0</v>
      </c>
      <c r="AM35" s="48">
        <v>15</v>
      </c>
      <c r="AN35" s="58">
        <v>0</v>
      </c>
      <c r="AO35" s="9"/>
      <c r="AP35" s="59">
        <f>95+24</f>
        <v>119</v>
      </c>
      <c r="AQ35" s="60">
        <f>6+7</f>
        <v>13</v>
      </c>
      <c r="AR35" s="51">
        <v>-13.5</v>
      </c>
      <c r="AS35" s="60">
        <v>0</v>
      </c>
      <c r="AT35" s="60">
        <f>95+24</f>
        <v>119</v>
      </c>
      <c r="AU35" s="60">
        <f>6+7</f>
        <v>13</v>
      </c>
      <c r="AV35" s="51">
        <v>13.5</v>
      </c>
      <c r="AW35" s="62">
        <v>0</v>
      </c>
      <c r="AX35" s="9"/>
      <c r="AY35" s="63"/>
      <c r="AZ35" s="15"/>
      <c r="BA35" s="63"/>
      <c r="BB35" s="15"/>
      <c r="BC35" s="63"/>
      <c r="BD35" s="15"/>
      <c r="BE35" s="15"/>
      <c r="BF35" s="15"/>
      <c r="BG35" s="15"/>
      <c r="BH35" s="15"/>
      <c r="BI35" s="15"/>
      <c r="BJ35" s="15"/>
      <c r="BK35" s="9"/>
      <c r="BL35" s="9"/>
      <c r="BM35" s="9"/>
      <c r="BN35" s="9"/>
      <c r="BO35" s="9"/>
      <c r="BP35" s="9"/>
      <c r="BQ35" s="9"/>
      <c r="BR35" s="9"/>
      <c r="BS35" s="9"/>
    </row>
    <row r="36" spans="1:71" ht="18.75" customHeight="1" x14ac:dyDescent="0.3">
      <c r="A36" s="42" t="s">
        <v>310</v>
      </c>
      <c r="B36" t="s">
        <v>308</v>
      </c>
      <c r="C36" t="s">
        <v>311</v>
      </c>
      <c r="D36" t="s">
        <v>157</v>
      </c>
      <c r="E36" s="44">
        <v>1</v>
      </c>
      <c r="F36" s="44">
        <v>2</v>
      </c>
      <c r="G36" s="45">
        <v>345</v>
      </c>
      <c r="H36" s="44">
        <v>20</v>
      </c>
      <c r="I36" s="44">
        <v>355</v>
      </c>
      <c r="J36" s="44">
        <v>170</v>
      </c>
      <c r="K36" s="43">
        <f t="shared" ref="K36:K67" si="34">((G36*H36)/I36)*J36*(1/304.8)</f>
        <v>10.840634357325053</v>
      </c>
      <c r="L36" s="46">
        <f t="shared" ref="L36:L64" si="35">AC36+(AD36*(1/12))-K36</f>
        <v>116.15936564267494</v>
      </c>
      <c r="M36" s="47">
        <f t="shared" ref="M36:M64" si="36">AE36+(AF36*(1/12))-K36</f>
        <v>94.159365642674942</v>
      </c>
      <c r="N36" s="47">
        <f t="shared" ref="N36:N64" si="37">AG36+(AH36*(1/12))-K36</f>
        <v>94.159365642674942</v>
      </c>
      <c r="O36" s="48">
        <f t="shared" ref="O36:O64" si="38">AI36+(AJ36*(1/12))</f>
        <v>0</v>
      </c>
      <c r="P36" s="47">
        <f t="shared" ref="P36:P64" si="39">AK36+(AL36*(1/12))</f>
        <v>-13.5</v>
      </c>
      <c r="Q36" s="49">
        <f t="shared" ref="Q36:Q64" si="40">AM36+(AN36*(1/12))</f>
        <v>13.5</v>
      </c>
      <c r="R36" s="59">
        <f t="shared" ref="R36:R64" si="41">AP36+((1/12)*AQ36)</f>
        <v>127</v>
      </c>
      <c r="S36" s="60">
        <f t="shared" ref="S36:S64" si="42">AR36+((1/12)*AS36)</f>
        <v>-10</v>
      </c>
      <c r="T36" s="60">
        <f t="shared" ref="T36:T64" si="43">AT36+((1/12)*AU36)</f>
        <v>127</v>
      </c>
      <c r="U36" s="62">
        <f t="shared" ref="U36:U64" si="44">AV36+((1/12)*AW36)</f>
        <v>10</v>
      </c>
      <c r="V36" s="53">
        <f t="shared" ref="V36:V64" si="45">AY36+(AZ36*(1/12))-K36</f>
        <v>-10.840634357325053</v>
      </c>
      <c r="W36" s="54">
        <f t="shared" ref="W36:W64" si="46">BA36+(BB36*(1/12))-K36</f>
        <v>-10.840634357325053</v>
      </c>
      <c r="X36" s="54">
        <f t="shared" ref="X36:X64" si="47">BC36+(BD36*(1/12))-K36</f>
        <v>-10.840634357325053</v>
      </c>
      <c r="Y36" s="55">
        <f t="shared" ref="Y36:Y64" si="48">BE36+(BF36*(1/12))</f>
        <v>0</v>
      </c>
      <c r="Z36" s="55">
        <f t="shared" ref="Z36:Z64" si="49">BG36+(BH36*(1/12))</f>
        <v>0</v>
      </c>
      <c r="AA36" s="56">
        <f t="shared" ref="AA36:AA64" si="50">BI36+(BJ36*(1/12))</f>
        <v>0</v>
      </c>
      <c r="AB36" s="9"/>
      <c r="AC36" s="57">
        <f>105+22</f>
        <v>127</v>
      </c>
      <c r="AD36" s="48">
        <v>0</v>
      </c>
      <c r="AE36" s="48">
        <v>105</v>
      </c>
      <c r="AF36" s="48">
        <v>0</v>
      </c>
      <c r="AG36" s="48">
        <v>105</v>
      </c>
      <c r="AH36" s="48">
        <v>0</v>
      </c>
      <c r="AI36" s="48">
        <v>0</v>
      </c>
      <c r="AJ36" s="48">
        <v>0</v>
      </c>
      <c r="AK36" s="48">
        <v>-13</v>
      </c>
      <c r="AL36" s="48">
        <v>-6</v>
      </c>
      <c r="AM36" s="48">
        <v>13</v>
      </c>
      <c r="AN36" s="58">
        <v>6</v>
      </c>
      <c r="AO36" s="9"/>
      <c r="AP36" s="59">
        <f>105+22</f>
        <v>127</v>
      </c>
      <c r="AQ36" s="60">
        <v>0</v>
      </c>
      <c r="AR36" s="60">
        <v>-10</v>
      </c>
      <c r="AS36" s="60">
        <v>0</v>
      </c>
      <c r="AT36" s="60">
        <v>127</v>
      </c>
      <c r="AU36" s="60">
        <v>0</v>
      </c>
      <c r="AV36" s="60">
        <v>10</v>
      </c>
      <c r="AW36" s="62">
        <v>0</v>
      </c>
      <c r="AX36" s="9"/>
      <c r="AY36" s="63"/>
      <c r="AZ36" s="15"/>
      <c r="BA36" s="63"/>
      <c r="BB36" s="15"/>
      <c r="BC36" s="63"/>
      <c r="BD36" s="15"/>
      <c r="BE36" s="15"/>
      <c r="BF36" s="15"/>
      <c r="BG36" s="15"/>
      <c r="BH36" s="15"/>
      <c r="BI36" s="15"/>
      <c r="BJ36" s="15"/>
      <c r="BK36" s="9"/>
      <c r="BL36" s="9"/>
      <c r="BM36" s="9"/>
      <c r="BN36" s="9"/>
      <c r="BO36" s="9"/>
      <c r="BP36" s="9"/>
      <c r="BQ36" s="9"/>
      <c r="BR36" s="9"/>
      <c r="BS36" s="9"/>
    </row>
    <row r="37" spans="1:71" ht="18.75" customHeight="1" x14ac:dyDescent="0.3">
      <c r="A37" s="42" t="s">
        <v>312</v>
      </c>
      <c r="B37" t="s">
        <v>308</v>
      </c>
      <c r="C37" t="s">
        <v>313</v>
      </c>
      <c r="D37" t="s">
        <v>509</v>
      </c>
      <c r="E37" s="44">
        <v>1</v>
      </c>
      <c r="F37" s="44">
        <v>2</v>
      </c>
      <c r="G37" s="45">
        <v>345</v>
      </c>
      <c r="H37" s="44">
        <v>20</v>
      </c>
      <c r="I37" s="44">
        <v>355</v>
      </c>
      <c r="J37" s="44">
        <v>170</v>
      </c>
      <c r="K37" s="43">
        <f t="shared" si="34"/>
        <v>10.840634357325053</v>
      </c>
      <c r="L37" s="46">
        <f t="shared" si="35"/>
        <v>116.15936564267494</v>
      </c>
      <c r="M37" s="47">
        <f t="shared" si="36"/>
        <v>94.159365642674942</v>
      </c>
      <c r="N37" s="47">
        <f t="shared" si="37"/>
        <v>94.159365642674942</v>
      </c>
      <c r="O37" s="48">
        <f t="shared" si="38"/>
        <v>0</v>
      </c>
      <c r="P37" s="47">
        <f t="shared" si="39"/>
        <v>-19.833333333333332</v>
      </c>
      <c r="Q37" s="49">
        <f t="shared" si="40"/>
        <v>19.833333333333332</v>
      </c>
      <c r="R37" s="59">
        <f t="shared" si="41"/>
        <v>127</v>
      </c>
      <c r="S37" s="60">
        <f t="shared" si="42"/>
        <v>-9</v>
      </c>
      <c r="T37" s="60">
        <f t="shared" si="43"/>
        <v>127</v>
      </c>
      <c r="U37" s="62">
        <f t="shared" si="44"/>
        <v>9</v>
      </c>
      <c r="V37" s="53">
        <f t="shared" si="45"/>
        <v>-10.840634357325053</v>
      </c>
      <c r="W37" s="54">
        <f t="shared" si="46"/>
        <v>-10.840634357325053</v>
      </c>
      <c r="X37" s="54">
        <f t="shared" si="47"/>
        <v>-10.840634357325053</v>
      </c>
      <c r="Y37" s="55">
        <f t="shared" si="48"/>
        <v>0</v>
      </c>
      <c r="Z37" s="55">
        <f t="shared" si="49"/>
        <v>0</v>
      </c>
      <c r="AA37" s="56">
        <f t="shared" si="50"/>
        <v>0</v>
      </c>
      <c r="AB37" s="9"/>
      <c r="AC37" s="57">
        <f>105+22</f>
        <v>127</v>
      </c>
      <c r="AD37" s="48">
        <v>0</v>
      </c>
      <c r="AE37" s="48">
        <v>105</v>
      </c>
      <c r="AF37" s="48">
        <v>0</v>
      </c>
      <c r="AG37" s="48">
        <v>105</v>
      </c>
      <c r="AH37" s="48">
        <v>0</v>
      </c>
      <c r="AI37" s="48">
        <v>0</v>
      </c>
      <c r="AJ37" s="48">
        <v>0</v>
      </c>
      <c r="AK37" s="47">
        <v>-19.5</v>
      </c>
      <c r="AL37" s="48">
        <v>-4</v>
      </c>
      <c r="AM37" s="47">
        <v>19.5</v>
      </c>
      <c r="AN37" s="58">
        <v>4</v>
      </c>
      <c r="AO37" s="9"/>
      <c r="AP37" s="59">
        <f>105+22</f>
        <v>127</v>
      </c>
      <c r="AQ37" s="60">
        <v>0</v>
      </c>
      <c r="AR37" s="60">
        <v>-9</v>
      </c>
      <c r="AS37" s="60">
        <v>0</v>
      </c>
      <c r="AT37" s="60">
        <v>127</v>
      </c>
      <c r="AU37" s="60">
        <v>0</v>
      </c>
      <c r="AV37" s="60">
        <v>9</v>
      </c>
      <c r="AW37" s="62">
        <v>0</v>
      </c>
      <c r="AX37" s="9"/>
      <c r="AY37" s="63"/>
      <c r="AZ37" s="15"/>
      <c r="BA37" s="63"/>
      <c r="BB37" s="15"/>
      <c r="BC37" s="63"/>
      <c r="BD37" s="15"/>
      <c r="BE37" s="15"/>
      <c r="BF37" s="15"/>
      <c r="BG37" s="15"/>
      <c r="BH37" s="15"/>
      <c r="BI37" s="15"/>
      <c r="BJ37" s="15"/>
      <c r="BK37" s="9"/>
      <c r="BL37" s="9"/>
      <c r="BM37" s="9"/>
      <c r="BN37" s="9"/>
      <c r="BO37" s="9"/>
      <c r="BP37" s="9"/>
      <c r="BQ37" s="9"/>
      <c r="BR37" s="9"/>
      <c r="BS37" s="9"/>
    </row>
    <row r="38" spans="1:71" ht="18.75" customHeight="1" x14ac:dyDescent="0.3">
      <c r="A38" s="66" t="s">
        <v>315</v>
      </c>
      <c r="B38" s="67" t="s">
        <v>228</v>
      </c>
      <c r="E38" s="44">
        <v>1</v>
      </c>
      <c r="F38" s="44">
        <v>2</v>
      </c>
      <c r="G38" s="45">
        <v>500</v>
      </c>
      <c r="H38" s="44">
        <v>20</v>
      </c>
      <c r="I38" s="44">
        <v>355</v>
      </c>
      <c r="J38" s="44">
        <v>170</v>
      </c>
      <c r="K38" s="43">
        <f t="shared" si="34"/>
        <v>15.711064285978338</v>
      </c>
      <c r="L38" s="46">
        <f t="shared" si="35"/>
        <v>96.788935714021662</v>
      </c>
      <c r="M38" s="47">
        <f t="shared" si="36"/>
        <v>69.288935714021662</v>
      </c>
      <c r="N38" s="47">
        <f t="shared" si="37"/>
        <v>69.288935714021662</v>
      </c>
      <c r="O38" s="48">
        <f t="shared" si="38"/>
        <v>0</v>
      </c>
      <c r="P38" s="48">
        <f t="shared" si="39"/>
        <v>-20</v>
      </c>
      <c r="Q38" s="58">
        <f t="shared" si="40"/>
        <v>20</v>
      </c>
      <c r="R38" s="50">
        <f t="shared" si="41"/>
        <v>122.25</v>
      </c>
      <c r="S38" s="60">
        <f t="shared" si="42"/>
        <v>-13</v>
      </c>
      <c r="T38" s="51">
        <f t="shared" si="43"/>
        <v>122.25</v>
      </c>
      <c r="U38" s="62">
        <f t="shared" si="44"/>
        <v>13</v>
      </c>
      <c r="V38" s="53">
        <f t="shared" si="45"/>
        <v>-15.711064285978338</v>
      </c>
      <c r="W38" s="54">
        <f t="shared" si="46"/>
        <v>-15.711064285978338</v>
      </c>
      <c r="X38" s="54">
        <f t="shared" si="47"/>
        <v>-15.711064285978338</v>
      </c>
      <c r="Y38" s="55">
        <f t="shared" si="48"/>
        <v>0</v>
      </c>
      <c r="Z38" s="55">
        <f t="shared" si="49"/>
        <v>0</v>
      </c>
      <c r="AA38" s="56">
        <f t="shared" si="50"/>
        <v>0</v>
      </c>
      <c r="AB38" s="9"/>
      <c r="AC38" s="57">
        <f>85+27</f>
        <v>112</v>
      </c>
      <c r="AD38" s="48">
        <v>6</v>
      </c>
      <c r="AE38" s="48">
        <v>85</v>
      </c>
      <c r="AF38" s="48">
        <v>0</v>
      </c>
      <c r="AG38" s="48">
        <v>85</v>
      </c>
      <c r="AH38" s="48">
        <v>0</v>
      </c>
      <c r="AI38" s="48">
        <v>0</v>
      </c>
      <c r="AJ38" s="48">
        <v>0</v>
      </c>
      <c r="AK38" s="48">
        <v>-20</v>
      </c>
      <c r="AL38" s="48">
        <v>0</v>
      </c>
      <c r="AM38" s="48">
        <v>20</v>
      </c>
      <c r="AN38" s="58">
        <v>0</v>
      </c>
      <c r="AO38" s="9"/>
      <c r="AP38" s="59">
        <f>85+27+9</f>
        <v>121</v>
      </c>
      <c r="AQ38" s="60">
        <f>6+9</f>
        <v>15</v>
      </c>
      <c r="AR38" s="60">
        <v>-13</v>
      </c>
      <c r="AS38" s="60">
        <v>0</v>
      </c>
      <c r="AT38" s="60">
        <v>121</v>
      </c>
      <c r="AU38" s="60">
        <v>15</v>
      </c>
      <c r="AV38" s="60">
        <v>13</v>
      </c>
      <c r="AW38" s="62">
        <v>0</v>
      </c>
      <c r="AX38" s="9"/>
      <c r="AY38" s="63"/>
      <c r="AZ38" s="15"/>
      <c r="BA38" s="63"/>
      <c r="BB38" s="15"/>
      <c r="BC38" s="63"/>
      <c r="BD38" s="15"/>
      <c r="BE38" s="15"/>
      <c r="BF38" s="15"/>
      <c r="BG38" s="15"/>
      <c r="BH38" s="15"/>
      <c r="BI38" s="15"/>
      <c r="BJ38" s="15"/>
      <c r="BK38" s="9"/>
      <c r="BL38" s="9"/>
      <c r="BM38" s="9"/>
      <c r="BN38" s="9"/>
      <c r="BO38" s="9"/>
      <c r="BP38" s="9"/>
      <c r="BQ38" s="9"/>
      <c r="BR38" s="9"/>
      <c r="BS38" s="9"/>
    </row>
    <row r="39" spans="1:71" ht="18.75" customHeight="1" x14ac:dyDescent="0.3">
      <c r="A39" s="42" t="s">
        <v>316</v>
      </c>
      <c r="B39" t="s">
        <v>228</v>
      </c>
      <c r="C39" t="s">
        <v>317</v>
      </c>
      <c r="D39" s="68" t="s">
        <v>318</v>
      </c>
      <c r="E39" s="44">
        <v>1</v>
      </c>
      <c r="F39" s="44">
        <v>2</v>
      </c>
      <c r="G39" s="45">
        <v>500</v>
      </c>
      <c r="H39" s="44">
        <v>20</v>
      </c>
      <c r="I39" s="44">
        <v>355</v>
      </c>
      <c r="J39" s="44">
        <v>170</v>
      </c>
      <c r="K39" s="43">
        <f t="shared" si="34"/>
        <v>15.711064285978338</v>
      </c>
      <c r="L39" s="46">
        <f t="shared" si="35"/>
        <v>98.288935714021662</v>
      </c>
      <c r="M39" s="47">
        <f t="shared" si="36"/>
        <v>69.288935714021662</v>
      </c>
      <c r="N39" s="47">
        <f t="shared" si="37"/>
        <v>69.288935714021662</v>
      </c>
      <c r="O39" s="48">
        <f t="shared" si="38"/>
        <v>0</v>
      </c>
      <c r="P39" s="47">
        <f t="shared" si="39"/>
        <v>-15.333333333333334</v>
      </c>
      <c r="Q39" s="49">
        <f t="shared" si="40"/>
        <v>15.333333333333334</v>
      </c>
      <c r="R39" s="59">
        <f t="shared" si="41"/>
        <v>121</v>
      </c>
      <c r="S39" s="60">
        <f t="shared" si="42"/>
        <v>-12</v>
      </c>
      <c r="T39" s="60">
        <f t="shared" si="43"/>
        <v>121</v>
      </c>
      <c r="U39" s="62">
        <f t="shared" si="44"/>
        <v>12</v>
      </c>
      <c r="V39" s="53">
        <f t="shared" si="45"/>
        <v>-15.711064285978338</v>
      </c>
      <c r="W39" s="54">
        <f t="shared" si="46"/>
        <v>-15.711064285978338</v>
      </c>
      <c r="X39" s="54">
        <f t="shared" si="47"/>
        <v>-15.711064285978338</v>
      </c>
      <c r="Y39" s="55">
        <f t="shared" si="48"/>
        <v>0</v>
      </c>
      <c r="Z39" s="55">
        <f t="shared" si="49"/>
        <v>0</v>
      </c>
      <c r="AA39" s="56">
        <f t="shared" si="50"/>
        <v>0</v>
      </c>
      <c r="AB39" s="9"/>
      <c r="AC39" s="57">
        <f>85+29</f>
        <v>114</v>
      </c>
      <c r="AD39" s="48">
        <v>0</v>
      </c>
      <c r="AE39" s="48">
        <v>85</v>
      </c>
      <c r="AF39" s="48">
        <v>0</v>
      </c>
      <c r="AG39" s="48">
        <v>85</v>
      </c>
      <c r="AH39" s="48">
        <v>0</v>
      </c>
      <c r="AI39" s="48">
        <v>0</v>
      </c>
      <c r="AJ39" s="48">
        <v>0</v>
      </c>
      <c r="AK39" s="48">
        <v>-15</v>
      </c>
      <c r="AL39" s="48">
        <v>-4</v>
      </c>
      <c r="AM39" s="48">
        <v>15</v>
      </c>
      <c r="AN39" s="58">
        <v>4</v>
      </c>
      <c r="AO39" s="9"/>
      <c r="AP39" s="59">
        <f>85+29+7</f>
        <v>121</v>
      </c>
      <c r="AQ39" s="60">
        <v>0</v>
      </c>
      <c r="AR39" s="60">
        <v>-12</v>
      </c>
      <c r="AS39" s="60">
        <v>0</v>
      </c>
      <c r="AT39" s="60">
        <v>121</v>
      </c>
      <c r="AU39" s="60">
        <v>0</v>
      </c>
      <c r="AV39" s="60">
        <v>12</v>
      </c>
      <c r="AW39" s="62">
        <v>0</v>
      </c>
      <c r="AX39" s="9"/>
      <c r="AY39" s="63"/>
      <c r="AZ39" s="15"/>
      <c r="BA39" s="63"/>
      <c r="BB39" s="15"/>
      <c r="BC39" s="63"/>
      <c r="BD39" s="15"/>
      <c r="BE39" s="15"/>
      <c r="BF39" s="15"/>
      <c r="BG39" s="15"/>
      <c r="BH39" s="15"/>
      <c r="BI39" s="15"/>
      <c r="BJ39" s="15"/>
      <c r="BK39" s="9"/>
      <c r="BL39" s="9"/>
      <c r="BM39" s="9"/>
      <c r="BN39" s="9"/>
      <c r="BO39" s="9"/>
      <c r="BP39" s="9"/>
      <c r="BQ39" s="9"/>
      <c r="BR39" s="9"/>
      <c r="BS39" s="9"/>
    </row>
    <row r="40" spans="1:71" ht="18.75" customHeight="1" x14ac:dyDescent="0.3">
      <c r="A40" s="42" t="s">
        <v>319</v>
      </c>
      <c r="B40" t="s">
        <v>228</v>
      </c>
      <c r="E40" s="44">
        <v>1</v>
      </c>
      <c r="F40" s="44">
        <v>2</v>
      </c>
      <c r="G40" s="45">
        <v>500</v>
      </c>
      <c r="H40" s="44">
        <v>20</v>
      </c>
      <c r="I40" s="44">
        <v>355</v>
      </c>
      <c r="J40" s="44">
        <v>170</v>
      </c>
      <c r="K40" s="43">
        <f t="shared" si="34"/>
        <v>15.711064285978338</v>
      </c>
      <c r="L40" s="46">
        <f t="shared" si="35"/>
        <v>90.288935714021662</v>
      </c>
      <c r="M40" s="47">
        <f t="shared" si="36"/>
        <v>74.288935714021662</v>
      </c>
      <c r="N40" s="47">
        <f t="shared" si="37"/>
        <v>74.288935714021662</v>
      </c>
      <c r="O40" s="48">
        <f t="shared" si="38"/>
        <v>0</v>
      </c>
      <c r="P40" s="48">
        <f t="shared" si="39"/>
        <v>-29</v>
      </c>
      <c r="Q40" s="58">
        <f t="shared" si="40"/>
        <v>29</v>
      </c>
      <c r="R40" s="59">
        <f t="shared" si="41"/>
        <v>106</v>
      </c>
      <c r="S40" s="60">
        <f t="shared" si="42"/>
        <v>-15</v>
      </c>
      <c r="T40" s="60">
        <f t="shared" si="43"/>
        <v>106</v>
      </c>
      <c r="U40" s="62">
        <f t="shared" si="44"/>
        <v>15</v>
      </c>
      <c r="V40" s="53">
        <f t="shared" si="45"/>
        <v>-15.711064285978338</v>
      </c>
      <c r="W40" s="54">
        <f t="shared" si="46"/>
        <v>-15.711064285978338</v>
      </c>
      <c r="X40" s="54">
        <f t="shared" si="47"/>
        <v>-15.711064285978338</v>
      </c>
      <c r="Y40" s="55">
        <f t="shared" si="48"/>
        <v>0</v>
      </c>
      <c r="Z40" s="55">
        <f t="shared" si="49"/>
        <v>0</v>
      </c>
      <c r="AA40" s="56">
        <f t="shared" si="50"/>
        <v>0</v>
      </c>
      <c r="AB40" s="9"/>
      <c r="AC40" s="57">
        <f>90+16</f>
        <v>106</v>
      </c>
      <c r="AD40" s="48">
        <v>0</v>
      </c>
      <c r="AE40" s="48">
        <v>90</v>
      </c>
      <c r="AF40" s="48">
        <v>0</v>
      </c>
      <c r="AG40" s="48">
        <v>90</v>
      </c>
      <c r="AH40" s="48">
        <v>0</v>
      </c>
      <c r="AI40" s="48">
        <v>0</v>
      </c>
      <c r="AJ40" s="48">
        <v>0</v>
      </c>
      <c r="AK40" s="48">
        <v>-29</v>
      </c>
      <c r="AL40" s="48">
        <v>0</v>
      </c>
      <c r="AM40" s="48">
        <v>29</v>
      </c>
      <c r="AN40" s="58">
        <v>0</v>
      </c>
      <c r="AO40" s="9"/>
      <c r="AP40" s="59">
        <v>106</v>
      </c>
      <c r="AQ40" s="60">
        <v>0</v>
      </c>
      <c r="AR40" s="60">
        <v>-15</v>
      </c>
      <c r="AS40" s="60">
        <v>0</v>
      </c>
      <c r="AT40" s="60">
        <v>106</v>
      </c>
      <c r="AU40" s="60">
        <v>0</v>
      </c>
      <c r="AV40" s="60">
        <v>15</v>
      </c>
      <c r="AW40" s="62">
        <v>0</v>
      </c>
      <c r="AX40" s="9"/>
      <c r="AY40" s="63"/>
      <c r="AZ40" s="15"/>
      <c r="BA40" s="63"/>
      <c r="BB40" s="15"/>
      <c r="BC40" s="63"/>
      <c r="BD40" s="15"/>
      <c r="BE40" s="15"/>
      <c r="BF40" s="15"/>
      <c r="BG40" s="15"/>
      <c r="BH40" s="15"/>
      <c r="BI40" s="15"/>
      <c r="BJ40" s="15"/>
      <c r="BK40" s="9"/>
      <c r="BL40" s="9"/>
      <c r="BM40" s="9"/>
      <c r="BN40" s="9"/>
      <c r="BO40" s="9"/>
      <c r="BP40" s="9"/>
      <c r="BQ40" s="9"/>
      <c r="BR40" s="9"/>
      <c r="BS40" s="9"/>
    </row>
    <row r="41" spans="1:71" ht="18.75" customHeight="1" x14ac:dyDescent="0.3">
      <c r="A41" s="42" t="s">
        <v>320</v>
      </c>
      <c r="B41" t="s">
        <v>228</v>
      </c>
      <c r="C41" t="s">
        <v>321</v>
      </c>
      <c r="D41" t="s">
        <v>322</v>
      </c>
      <c r="E41" s="44">
        <v>1</v>
      </c>
      <c r="F41" s="44">
        <v>2</v>
      </c>
      <c r="G41" s="45">
        <v>500</v>
      </c>
      <c r="H41" s="44">
        <v>20</v>
      </c>
      <c r="I41" s="44">
        <v>355</v>
      </c>
      <c r="J41" s="44">
        <v>170</v>
      </c>
      <c r="K41" s="43">
        <f t="shared" si="34"/>
        <v>15.711064285978338</v>
      </c>
      <c r="L41" s="57">
        <f t="shared" si="35"/>
        <v>85</v>
      </c>
      <c r="M41" s="47">
        <f t="shared" si="36"/>
        <v>69.288935714021662</v>
      </c>
      <c r="N41" s="47">
        <f t="shared" si="37"/>
        <v>69.288935714021662</v>
      </c>
      <c r="O41" s="48">
        <f t="shared" si="38"/>
        <v>0</v>
      </c>
      <c r="P41" s="48">
        <f t="shared" si="39"/>
        <v>-28</v>
      </c>
      <c r="Q41" s="58">
        <f t="shared" si="40"/>
        <v>28</v>
      </c>
      <c r="R41" s="59">
        <f t="shared" si="41"/>
        <v>99</v>
      </c>
      <c r="S41" s="60">
        <f t="shared" si="42"/>
        <v>-26</v>
      </c>
      <c r="T41" s="60">
        <f t="shared" si="43"/>
        <v>99</v>
      </c>
      <c r="U41" s="62">
        <f t="shared" si="44"/>
        <v>26</v>
      </c>
      <c r="V41" s="53">
        <f t="shared" si="45"/>
        <v>-15.711064285978338</v>
      </c>
      <c r="W41" s="54">
        <f t="shared" si="46"/>
        <v>-15.711064285978338</v>
      </c>
      <c r="X41" s="54">
        <f t="shared" si="47"/>
        <v>-15.711064285978338</v>
      </c>
      <c r="Y41" s="55">
        <f t="shared" si="48"/>
        <v>0</v>
      </c>
      <c r="Z41" s="55">
        <f t="shared" si="49"/>
        <v>0</v>
      </c>
      <c r="AA41" s="56">
        <f t="shared" si="50"/>
        <v>0</v>
      </c>
      <c r="AB41" s="9"/>
      <c r="AC41" s="46">
        <f>85+K41</f>
        <v>100.71106428597834</v>
      </c>
      <c r="AD41" s="48">
        <v>0</v>
      </c>
      <c r="AE41" s="48">
        <v>85</v>
      </c>
      <c r="AF41" s="48">
        <v>0</v>
      </c>
      <c r="AG41" s="48">
        <v>85</v>
      </c>
      <c r="AH41" s="48">
        <v>0</v>
      </c>
      <c r="AI41" s="48">
        <v>0</v>
      </c>
      <c r="AJ41" s="48">
        <v>0</v>
      </c>
      <c r="AK41" s="48">
        <v>-28</v>
      </c>
      <c r="AL41" s="48">
        <v>0</v>
      </c>
      <c r="AM41" s="48">
        <v>28</v>
      </c>
      <c r="AN41" s="58">
        <v>0</v>
      </c>
      <c r="AO41" s="9"/>
      <c r="AP41" s="59">
        <f>85+14</f>
        <v>99</v>
      </c>
      <c r="AQ41" s="60">
        <v>0</v>
      </c>
      <c r="AR41" s="60">
        <v>-26</v>
      </c>
      <c r="AS41" s="60">
        <v>0</v>
      </c>
      <c r="AT41" s="60">
        <v>99</v>
      </c>
      <c r="AU41" s="60">
        <v>0</v>
      </c>
      <c r="AV41" s="60">
        <v>26</v>
      </c>
      <c r="AW41" s="62">
        <v>0</v>
      </c>
      <c r="AX41" s="9"/>
      <c r="AY41" s="63"/>
      <c r="AZ41" s="15"/>
      <c r="BA41" s="63"/>
      <c r="BB41" s="15"/>
      <c r="BC41" s="63"/>
      <c r="BD41" s="15"/>
      <c r="BE41" s="15"/>
      <c r="BF41" s="15"/>
      <c r="BG41" s="15"/>
      <c r="BH41" s="15"/>
      <c r="BI41" s="15"/>
      <c r="BJ41" s="15"/>
      <c r="BK41" s="9"/>
      <c r="BL41" s="9"/>
      <c r="BM41" s="9"/>
      <c r="BN41" s="9"/>
      <c r="BO41" s="9"/>
      <c r="BP41" s="9"/>
      <c r="BQ41" s="9"/>
      <c r="BR41" s="9"/>
      <c r="BS41" s="9"/>
    </row>
    <row r="42" spans="1:71" ht="18.75" customHeight="1" x14ac:dyDescent="0.3">
      <c r="A42" s="42" t="s">
        <v>323</v>
      </c>
      <c r="B42" t="s">
        <v>228</v>
      </c>
      <c r="C42" t="s">
        <v>324</v>
      </c>
      <c r="D42" t="s">
        <v>106</v>
      </c>
      <c r="E42" s="44">
        <v>1</v>
      </c>
      <c r="F42" s="44">
        <v>2</v>
      </c>
      <c r="G42" s="45">
        <v>500</v>
      </c>
      <c r="H42" s="44">
        <v>20</v>
      </c>
      <c r="I42" s="44">
        <v>355</v>
      </c>
      <c r="J42" s="44">
        <v>170</v>
      </c>
      <c r="K42" s="43">
        <f t="shared" si="34"/>
        <v>15.711064285978338</v>
      </c>
      <c r="L42" s="57">
        <f t="shared" si="35"/>
        <v>105</v>
      </c>
      <c r="M42" s="47">
        <f t="shared" si="36"/>
        <v>89.288935714021662</v>
      </c>
      <c r="N42" s="47">
        <f t="shared" si="37"/>
        <v>89.288935714021662</v>
      </c>
      <c r="O42" s="48">
        <f t="shared" si="38"/>
        <v>0</v>
      </c>
      <c r="P42" s="47">
        <f t="shared" si="39"/>
        <v>-30.25</v>
      </c>
      <c r="Q42" s="49">
        <f t="shared" si="40"/>
        <v>30.25</v>
      </c>
      <c r="R42" s="50">
        <f t="shared" si="41"/>
        <v>122.5</v>
      </c>
      <c r="S42" s="51">
        <f t="shared" si="42"/>
        <v>-15.5</v>
      </c>
      <c r="T42" s="51">
        <f t="shared" si="43"/>
        <v>122.5</v>
      </c>
      <c r="U42" s="52">
        <f t="shared" si="44"/>
        <v>15.5</v>
      </c>
      <c r="V42" s="53">
        <f t="shared" si="45"/>
        <v>-15.711064285978338</v>
      </c>
      <c r="W42" s="54">
        <f t="shared" si="46"/>
        <v>-15.711064285978338</v>
      </c>
      <c r="X42" s="54">
        <f t="shared" si="47"/>
        <v>-15.711064285978338</v>
      </c>
      <c r="Y42" s="55">
        <f t="shared" si="48"/>
        <v>0</v>
      </c>
      <c r="Z42" s="55">
        <f t="shared" si="49"/>
        <v>0</v>
      </c>
      <c r="AA42" s="56">
        <f t="shared" si="50"/>
        <v>0</v>
      </c>
      <c r="AB42" s="9"/>
      <c r="AC42" s="46">
        <f>105+K42</f>
        <v>120.71106428597834</v>
      </c>
      <c r="AD42" s="48">
        <v>0</v>
      </c>
      <c r="AE42" s="48">
        <v>105</v>
      </c>
      <c r="AF42" s="48">
        <v>0</v>
      </c>
      <c r="AG42" s="48">
        <v>105</v>
      </c>
      <c r="AH42" s="48">
        <v>0</v>
      </c>
      <c r="AI42" s="48">
        <v>0</v>
      </c>
      <c r="AJ42" s="48">
        <v>0</v>
      </c>
      <c r="AK42" s="48">
        <v>-30</v>
      </c>
      <c r="AL42" s="48">
        <v>-3</v>
      </c>
      <c r="AM42" s="48">
        <v>30</v>
      </c>
      <c r="AN42" s="58">
        <v>3</v>
      </c>
      <c r="AO42" s="9"/>
      <c r="AP42" s="59">
        <f>105+17</f>
        <v>122</v>
      </c>
      <c r="AQ42" s="60">
        <v>6</v>
      </c>
      <c r="AR42" s="51">
        <v>-15.5</v>
      </c>
      <c r="AS42" s="60">
        <v>0</v>
      </c>
      <c r="AT42" s="60">
        <v>122</v>
      </c>
      <c r="AU42" s="60">
        <v>6</v>
      </c>
      <c r="AV42" s="51">
        <v>15.5</v>
      </c>
      <c r="AW42" s="62">
        <v>0</v>
      </c>
      <c r="AX42" s="9"/>
      <c r="AY42" s="63"/>
      <c r="AZ42" s="15"/>
      <c r="BA42" s="63"/>
      <c r="BB42" s="15"/>
      <c r="BC42" s="63"/>
      <c r="BD42" s="15"/>
      <c r="BE42" s="15"/>
      <c r="BF42" s="15"/>
      <c r="BG42" s="15"/>
      <c r="BH42" s="15"/>
      <c r="BI42" s="15"/>
      <c r="BJ42" s="15"/>
      <c r="BK42" s="9"/>
      <c r="BL42" s="9"/>
      <c r="BM42" s="9"/>
      <c r="BN42" s="9"/>
      <c r="BO42" s="9"/>
      <c r="BP42" s="9"/>
      <c r="BQ42" s="9"/>
      <c r="BR42" s="9"/>
      <c r="BS42" s="9"/>
    </row>
    <row r="43" spans="1:71" ht="18.75" customHeight="1" x14ac:dyDescent="0.3">
      <c r="A43" s="42" t="s">
        <v>325</v>
      </c>
      <c r="B43" t="s">
        <v>228</v>
      </c>
      <c r="E43" s="44">
        <v>1</v>
      </c>
      <c r="F43" s="44">
        <v>2</v>
      </c>
      <c r="G43" s="45">
        <v>500</v>
      </c>
      <c r="H43" s="44">
        <v>20</v>
      </c>
      <c r="I43" s="44">
        <v>355</v>
      </c>
      <c r="J43" s="44">
        <v>170</v>
      </c>
      <c r="K43" s="43">
        <f t="shared" si="34"/>
        <v>15.711064285978338</v>
      </c>
      <c r="L43" s="46">
        <f t="shared" si="35"/>
        <v>64.288935714021662</v>
      </c>
      <c r="M43" s="47">
        <f t="shared" si="36"/>
        <v>64.288935714021662</v>
      </c>
      <c r="N43" s="47">
        <f t="shared" si="37"/>
        <v>64.288935714021662</v>
      </c>
      <c r="O43" s="48">
        <f t="shared" si="38"/>
        <v>0</v>
      </c>
      <c r="P43" s="48">
        <f t="shared" si="39"/>
        <v>-35</v>
      </c>
      <c r="Q43" s="58">
        <f t="shared" si="40"/>
        <v>35</v>
      </c>
      <c r="R43" s="59">
        <f t="shared" si="41"/>
        <v>95</v>
      </c>
      <c r="S43" s="60">
        <f t="shared" si="42"/>
        <v>-25</v>
      </c>
      <c r="T43" s="60">
        <f t="shared" si="43"/>
        <v>95</v>
      </c>
      <c r="U43" s="62">
        <f t="shared" si="44"/>
        <v>25</v>
      </c>
      <c r="V43" s="53">
        <f t="shared" si="45"/>
        <v>-15.711064285978338</v>
      </c>
      <c r="W43" s="54">
        <f t="shared" si="46"/>
        <v>-15.711064285978338</v>
      </c>
      <c r="X43" s="54">
        <f t="shared" si="47"/>
        <v>-15.711064285978338</v>
      </c>
      <c r="Y43" s="55">
        <f t="shared" si="48"/>
        <v>0</v>
      </c>
      <c r="Z43" s="55">
        <f t="shared" si="49"/>
        <v>0</v>
      </c>
      <c r="AA43" s="56">
        <f t="shared" si="50"/>
        <v>0</v>
      </c>
      <c r="AB43" s="9"/>
      <c r="AC43" s="57">
        <v>80</v>
      </c>
      <c r="AD43" s="48">
        <v>0</v>
      </c>
      <c r="AE43" s="48">
        <v>80</v>
      </c>
      <c r="AF43" s="48">
        <v>0</v>
      </c>
      <c r="AG43" s="48">
        <v>80</v>
      </c>
      <c r="AH43" s="48">
        <v>0</v>
      </c>
      <c r="AI43" s="48">
        <v>0</v>
      </c>
      <c r="AJ43" s="48">
        <v>0</v>
      </c>
      <c r="AK43" s="48">
        <v>-35</v>
      </c>
      <c r="AL43" s="48">
        <v>0</v>
      </c>
      <c r="AM43" s="48">
        <v>35</v>
      </c>
      <c r="AN43" s="58">
        <v>0</v>
      </c>
      <c r="AO43" s="9"/>
      <c r="AP43" s="59">
        <f>80+15</f>
        <v>95</v>
      </c>
      <c r="AQ43" s="60">
        <v>0</v>
      </c>
      <c r="AR43" s="60">
        <v>-25</v>
      </c>
      <c r="AS43" s="60">
        <v>0</v>
      </c>
      <c r="AT43" s="60">
        <v>95</v>
      </c>
      <c r="AU43" s="60">
        <v>0</v>
      </c>
      <c r="AV43" s="60">
        <v>25</v>
      </c>
      <c r="AW43" s="62">
        <v>0</v>
      </c>
      <c r="AX43" s="9"/>
      <c r="AY43" s="63"/>
      <c r="AZ43" s="15"/>
      <c r="BA43" s="63"/>
      <c r="BB43" s="15"/>
      <c r="BC43" s="63"/>
      <c r="BD43" s="15"/>
      <c r="BE43" s="15"/>
      <c r="BF43" s="15"/>
      <c r="BG43" s="15"/>
      <c r="BH43" s="15"/>
      <c r="BI43" s="15"/>
      <c r="BJ43" s="15"/>
      <c r="BK43" s="9"/>
      <c r="BL43" s="9"/>
      <c r="BM43" s="9"/>
      <c r="BN43" s="9"/>
      <c r="BO43" s="9"/>
      <c r="BP43" s="9"/>
      <c r="BQ43" s="9"/>
      <c r="BR43" s="9"/>
      <c r="BS43" s="9"/>
    </row>
    <row r="44" spans="1:71" ht="18.75" customHeight="1" x14ac:dyDescent="0.3">
      <c r="A44" s="42" t="s">
        <v>326</v>
      </c>
      <c r="B44" t="s">
        <v>228</v>
      </c>
      <c r="C44" t="s">
        <v>327</v>
      </c>
      <c r="D44" t="s">
        <v>328</v>
      </c>
      <c r="E44" s="44">
        <v>1</v>
      </c>
      <c r="F44" s="44">
        <v>2</v>
      </c>
      <c r="G44" s="45">
        <v>500</v>
      </c>
      <c r="H44" s="44">
        <v>20</v>
      </c>
      <c r="I44" s="44">
        <v>355</v>
      </c>
      <c r="J44" s="44">
        <v>170</v>
      </c>
      <c r="K44" s="43">
        <f t="shared" si="34"/>
        <v>15.711064285978338</v>
      </c>
      <c r="L44" s="46">
        <f t="shared" si="35"/>
        <v>94.288935714021662</v>
      </c>
      <c r="M44" s="47">
        <f t="shared" si="36"/>
        <v>94.288935714021662</v>
      </c>
      <c r="N44" s="47">
        <f t="shared" si="37"/>
        <v>94.288935714021662</v>
      </c>
      <c r="O44" s="48">
        <f t="shared" si="38"/>
        <v>0</v>
      </c>
      <c r="P44" s="48">
        <f t="shared" si="39"/>
        <v>-34</v>
      </c>
      <c r="Q44" s="58">
        <f t="shared" si="40"/>
        <v>34</v>
      </c>
      <c r="R44" s="59">
        <f t="shared" si="41"/>
        <v>124</v>
      </c>
      <c r="S44" s="60">
        <f t="shared" si="42"/>
        <v>-31</v>
      </c>
      <c r="T44" s="60">
        <f t="shared" si="43"/>
        <v>124</v>
      </c>
      <c r="U44" s="62">
        <f t="shared" si="44"/>
        <v>31</v>
      </c>
      <c r="V44" s="53">
        <f t="shared" si="45"/>
        <v>-15.711064285978338</v>
      </c>
      <c r="W44" s="54">
        <f t="shared" si="46"/>
        <v>-15.711064285978338</v>
      </c>
      <c r="X44" s="54">
        <f t="shared" si="47"/>
        <v>-15.711064285978338</v>
      </c>
      <c r="Y44" s="55">
        <f t="shared" si="48"/>
        <v>0</v>
      </c>
      <c r="Z44" s="55">
        <f t="shared" si="49"/>
        <v>0</v>
      </c>
      <c r="AA44" s="56">
        <f t="shared" si="50"/>
        <v>0</v>
      </c>
      <c r="AB44" s="9"/>
      <c r="AC44" s="57">
        <v>110</v>
      </c>
      <c r="AD44" s="48">
        <v>0</v>
      </c>
      <c r="AE44" s="48">
        <v>110</v>
      </c>
      <c r="AF44" s="48">
        <v>0</v>
      </c>
      <c r="AG44" s="48">
        <v>110</v>
      </c>
      <c r="AH44" s="48">
        <v>0</v>
      </c>
      <c r="AI44" s="48">
        <v>0</v>
      </c>
      <c r="AJ44" s="48">
        <v>0</v>
      </c>
      <c r="AK44" s="48">
        <v>-34</v>
      </c>
      <c r="AL44" s="48">
        <v>0</v>
      </c>
      <c r="AM44" s="48">
        <v>34</v>
      </c>
      <c r="AN44" s="58">
        <v>0</v>
      </c>
      <c r="AO44" s="9"/>
      <c r="AP44" s="59">
        <f>110+14</f>
        <v>124</v>
      </c>
      <c r="AQ44" s="60">
        <v>0</v>
      </c>
      <c r="AR44" s="60">
        <v>-31</v>
      </c>
      <c r="AS44" s="60">
        <v>0</v>
      </c>
      <c r="AT44" s="60">
        <v>124</v>
      </c>
      <c r="AU44" s="60">
        <v>0</v>
      </c>
      <c r="AV44" s="60">
        <v>31</v>
      </c>
      <c r="AW44" s="62">
        <v>0</v>
      </c>
      <c r="AX44" s="9"/>
      <c r="AY44" s="63"/>
      <c r="AZ44" s="15"/>
      <c r="BA44" s="63"/>
      <c r="BB44" s="15"/>
      <c r="BC44" s="63"/>
      <c r="BD44" s="15"/>
      <c r="BE44" s="15"/>
      <c r="BF44" s="15"/>
      <c r="BG44" s="15"/>
      <c r="BH44" s="15"/>
      <c r="BI44" s="15"/>
      <c r="BJ44" s="15"/>
      <c r="BK44" s="9"/>
      <c r="BL44" s="9"/>
      <c r="BM44" s="9"/>
      <c r="BN44" s="9"/>
      <c r="BO44" s="9"/>
      <c r="BP44" s="9"/>
      <c r="BQ44" s="9"/>
      <c r="BR44" s="9"/>
      <c r="BS44" s="9"/>
    </row>
    <row r="45" spans="1:71" ht="18.75" customHeight="1" x14ac:dyDescent="0.3">
      <c r="A45" s="42" t="s">
        <v>329</v>
      </c>
      <c r="B45" t="s">
        <v>228</v>
      </c>
      <c r="E45" s="44">
        <v>1</v>
      </c>
      <c r="F45" s="44">
        <v>2</v>
      </c>
      <c r="G45" s="45">
        <v>500</v>
      </c>
      <c r="H45" s="44">
        <v>20</v>
      </c>
      <c r="I45" s="44">
        <v>355</v>
      </c>
      <c r="J45" s="44">
        <v>170</v>
      </c>
      <c r="K45" s="43">
        <f t="shared" si="34"/>
        <v>15.711064285978338</v>
      </c>
      <c r="L45" s="46">
        <f t="shared" si="35"/>
        <v>94.288935714021662</v>
      </c>
      <c r="M45" s="47">
        <f t="shared" si="36"/>
        <v>94.288935714021662</v>
      </c>
      <c r="N45" s="47">
        <f t="shared" si="37"/>
        <v>94.288935714021662</v>
      </c>
      <c r="O45" s="48">
        <f t="shared" si="38"/>
        <v>0</v>
      </c>
      <c r="P45" s="48">
        <f t="shared" si="39"/>
        <v>-33</v>
      </c>
      <c r="Q45" s="58">
        <f t="shared" si="40"/>
        <v>33</v>
      </c>
      <c r="R45" s="59">
        <f t="shared" si="41"/>
        <v>129</v>
      </c>
      <c r="S45" s="60">
        <f t="shared" si="42"/>
        <v>-20</v>
      </c>
      <c r="T45" s="60">
        <f t="shared" si="43"/>
        <v>129</v>
      </c>
      <c r="U45" s="62">
        <f t="shared" si="44"/>
        <v>20</v>
      </c>
      <c r="V45" s="53">
        <f t="shared" si="45"/>
        <v>-15.711064285978338</v>
      </c>
      <c r="W45" s="54">
        <f t="shared" si="46"/>
        <v>-15.711064285978338</v>
      </c>
      <c r="X45" s="54">
        <f t="shared" si="47"/>
        <v>-15.711064285978338</v>
      </c>
      <c r="Y45" s="55">
        <f t="shared" si="48"/>
        <v>0</v>
      </c>
      <c r="Z45" s="55">
        <f t="shared" si="49"/>
        <v>0</v>
      </c>
      <c r="AA45" s="56">
        <f t="shared" si="50"/>
        <v>0</v>
      </c>
      <c r="AB45" s="9"/>
      <c r="AC45" s="57">
        <v>110</v>
      </c>
      <c r="AD45" s="48">
        <v>0</v>
      </c>
      <c r="AE45" s="48">
        <v>110</v>
      </c>
      <c r="AF45" s="48">
        <v>0</v>
      </c>
      <c r="AG45" s="48">
        <v>110</v>
      </c>
      <c r="AH45" s="48">
        <v>0</v>
      </c>
      <c r="AI45" s="48">
        <v>0</v>
      </c>
      <c r="AJ45" s="48">
        <v>0</v>
      </c>
      <c r="AK45" s="48">
        <v>-33</v>
      </c>
      <c r="AL45" s="48">
        <v>0</v>
      </c>
      <c r="AM45" s="48">
        <v>33</v>
      </c>
      <c r="AN45" s="58">
        <v>0</v>
      </c>
      <c r="AO45" s="9"/>
      <c r="AP45" s="59">
        <f>110+19</f>
        <v>129</v>
      </c>
      <c r="AQ45" s="60">
        <v>0</v>
      </c>
      <c r="AR45" s="60">
        <v>-20</v>
      </c>
      <c r="AS45" s="60">
        <v>0</v>
      </c>
      <c r="AT45" s="60">
        <v>129</v>
      </c>
      <c r="AU45" s="60">
        <v>0</v>
      </c>
      <c r="AV45" s="60">
        <v>20</v>
      </c>
      <c r="AW45" s="62">
        <v>0</v>
      </c>
      <c r="AX45" s="9"/>
      <c r="AY45" s="63"/>
      <c r="AZ45" s="15"/>
      <c r="BA45" s="63"/>
      <c r="BB45" s="15"/>
      <c r="BC45" s="63"/>
      <c r="BD45" s="15"/>
      <c r="BE45" s="15"/>
      <c r="BF45" s="15"/>
      <c r="BG45" s="15"/>
      <c r="BH45" s="15"/>
      <c r="BI45" s="15"/>
      <c r="BJ45" s="15"/>
      <c r="BK45" s="9"/>
      <c r="BL45" s="9"/>
      <c r="BM45" s="9"/>
      <c r="BN45" s="9"/>
      <c r="BO45" s="9"/>
      <c r="BP45" s="9"/>
      <c r="BQ45" s="9"/>
      <c r="BR45" s="9"/>
      <c r="BS45" s="9"/>
    </row>
    <row r="46" spans="1:71" ht="18.75" customHeight="1" x14ac:dyDescent="0.3">
      <c r="A46" s="42" t="s">
        <v>330</v>
      </c>
      <c r="B46" t="s">
        <v>228</v>
      </c>
      <c r="C46" t="s">
        <v>331</v>
      </c>
      <c r="D46" t="s">
        <v>332</v>
      </c>
      <c r="E46" s="44">
        <v>1</v>
      </c>
      <c r="F46" s="44">
        <v>2</v>
      </c>
      <c r="G46" s="45">
        <v>500</v>
      </c>
      <c r="H46" s="44">
        <v>20</v>
      </c>
      <c r="I46" s="44">
        <v>355</v>
      </c>
      <c r="J46" s="44">
        <v>170</v>
      </c>
      <c r="K46" s="43">
        <f t="shared" si="34"/>
        <v>15.711064285978338</v>
      </c>
      <c r="L46" s="46">
        <f t="shared" si="35"/>
        <v>79.288935714021662</v>
      </c>
      <c r="M46" s="47">
        <f t="shared" si="36"/>
        <v>79.288935714021662</v>
      </c>
      <c r="N46" s="47">
        <f t="shared" si="37"/>
        <v>79.288935714021662</v>
      </c>
      <c r="O46" s="48">
        <f t="shared" si="38"/>
        <v>0</v>
      </c>
      <c r="P46" s="48">
        <f t="shared" si="39"/>
        <v>-32</v>
      </c>
      <c r="Q46" s="58">
        <f t="shared" si="40"/>
        <v>32</v>
      </c>
      <c r="R46" s="59">
        <f t="shared" si="41"/>
        <v>109</v>
      </c>
      <c r="S46" s="60">
        <f t="shared" si="42"/>
        <v>-24</v>
      </c>
      <c r="T46" s="60">
        <f t="shared" si="43"/>
        <v>109</v>
      </c>
      <c r="U46" s="62">
        <f t="shared" si="44"/>
        <v>24</v>
      </c>
      <c r="V46" s="53">
        <f t="shared" si="45"/>
        <v>-15.711064285978338</v>
      </c>
      <c r="W46" s="54">
        <f t="shared" si="46"/>
        <v>-15.711064285978338</v>
      </c>
      <c r="X46" s="54">
        <f t="shared" si="47"/>
        <v>-15.711064285978338</v>
      </c>
      <c r="Y46" s="55">
        <f t="shared" si="48"/>
        <v>0</v>
      </c>
      <c r="Z46" s="55">
        <f t="shared" si="49"/>
        <v>0</v>
      </c>
      <c r="AA46" s="56">
        <f t="shared" si="50"/>
        <v>0</v>
      </c>
      <c r="AB46" s="9"/>
      <c r="AC46" s="57">
        <v>95</v>
      </c>
      <c r="AD46" s="48">
        <v>0</v>
      </c>
      <c r="AE46" s="48">
        <v>95</v>
      </c>
      <c r="AF46" s="48">
        <v>0</v>
      </c>
      <c r="AG46" s="48">
        <v>95</v>
      </c>
      <c r="AH46" s="48">
        <v>0</v>
      </c>
      <c r="AI46" s="48">
        <v>0</v>
      </c>
      <c r="AJ46" s="48">
        <v>0</v>
      </c>
      <c r="AK46" s="48">
        <v>-32</v>
      </c>
      <c r="AL46" s="48">
        <v>0</v>
      </c>
      <c r="AM46" s="48">
        <v>32</v>
      </c>
      <c r="AN46" s="58">
        <v>0</v>
      </c>
      <c r="AO46" s="9"/>
      <c r="AP46" s="59">
        <f>95+14</f>
        <v>109</v>
      </c>
      <c r="AQ46" s="60">
        <v>0</v>
      </c>
      <c r="AR46" s="60">
        <v>-24</v>
      </c>
      <c r="AS46" s="60">
        <v>0</v>
      </c>
      <c r="AT46" s="60">
        <v>109</v>
      </c>
      <c r="AU46" s="60">
        <v>0</v>
      </c>
      <c r="AV46" s="60">
        <v>24</v>
      </c>
      <c r="AW46" s="62">
        <v>0</v>
      </c>
      <c r="AX46" s="9"/>
      <c r="AY46" s="63"/>
      <c r="AZ46" s="15"/>
      <c r="BA46" s="63"/>
      <c r="BB46" s="15"/>
      <c r="BC46" s="63"/>
      <c r="BD46" s="15"/>
      <c r="BE46" s="15"/>
      <c r="BF46" s="15"/>
      <c r="BG46" s="15"/>
      <c r="BH46" s="15"/>
      <c r="BI46" s="15"/>
      <c r="BJ46" s="15"/>
      <c r="BK46" s="9"/>
      <c r="BL46" s="9"/>
      <c r="BM46" s="9"/>
      <c r="BN46" s="9"/>
      <c r="BO46" s="9"/>
      <c r="BP46" s="9"/>
      <c r="BQ46" s="9"/>
      <c r="BR46" s="9"/>
      <c r="BS46" s="9"/>
    </row>
    <row r="47" spans="1:71" ht="18.75" customHeight="1" x14ac:dyDescent="0.3">
      <c r="A47" s="42" t="s">
        <v>333</v>
      </c>
      <c r="B47" t="s">
        <v>228</v>
      </c>
      <c r="E47" s="44">
        <v>1</v>
      </c>
      <c r="F47" s="44">
        <v>2</v>
      </c>
      <c r="G47" s="45">
        <v>500</v>
      </c>
      <c r="H47" s="44">
        <v>20</v>
      </c>
      <c r="I47" s="44">
        <v>355</v>
      </c>
      <c r="J47" s="44">
        <v>170</v>
      </c>
      <c r="K47" s="43">
        <f t="shared" si="34"/>
        <v>15.711064285978338</v>
      </c>
      <c r="L47" s="46">
        <f t="shared" si="35"/>
        <v>94.288935714021662</v>
      </c>
      <c r="M47" s="47">
        <f t="shared" si="36"/>
        <v>94.288935714021662</v>
      </c>
      <c r="N47" s="47">
        <f t="shared" si="37"/>
        <v>94.288935714021662</v>
      </c>
      <c r="O47" s="48">
        <f t="shared" si="38"/>
        <v>0</v>
      </c>
      <c r="P47" s="48">
        <f t="shared" si="39"/>
        <v>-35</v>
      </c>
      <c r="Q47" s="58">
        <f t="shared" si="40"/>
        <v>35</v>
      </c>
      <c r="R47" s="59">
        <f t="shared" si="41"/>
        <v>137</v>
      </c>
      <c r="S47" s="60">
        <f t="shared" si="42"/>
        <v>-26</v>
      </c>
      <c r="T47" s="60">
        <f t="shared" si="43"/>
        <v>137</v>
      </c>
      <c r="U47" s="62">
        <f t="shared" si="44"/>
        <v>26</v>
      </c>
      <c r="V47" s="53">
        <f t="shared" si="45"/>
        <v>-15.711064285978338</v>
      </c>
      <c r="W47" s="54">
        <f t="shared" si="46"/>
        <v>-15.711064285978338</v>
      </c>
      <c r="X47" s="54">
        <f t="shared" si="47"/>
        <v>-15.711064285978338</v>
      </c>
      <c r="Y47" s="55">
        <f t="shared" si="48"/>
        <v>0</v>
      </c>
      <c r="Z47" s="55">
        <f t="shared" si="49"/>
        <v>0</v>
      </c>
      <c r="AA47" s="56">
        <f t="shared" si="50"/>
        <v>0</v>
      </c>
      <c r="AB47" s="9"/>
      <c r="AC47" s="57">
        <v>110</v>
      </c>
      <c r="AD47" s="48">
        <v>0</v>
      </c>
      <c r="AE47" s="48">
        <v>110</v>
      </c>
      <c r="AF47" s="48">
        <v>0</v>
      </c>
      <c r="AG47" s="48">
        <v>110</v>
      </c>
      <c r="AH47" s="48">
        <v>0</v>
      </c>
      <c r="AI47" s="48">
        <v>0</v>
      </c>
      <c r="AJ47" s="48">
        <v>0</v>
      </c>
      <c r="AK47" s="48">
        <v>-35</v>
      </c>
      <c r="AL47" s="48">
        <v>0</v>
      </c>
      <c r="AM47" s="48">
        <v>35</v>
      </c>
      <c r="AN47" s="58">
        <v>0</v>
      </c>
      <c r="AO47" s="9"/>
      <c r="AP47" s="59">
        <f>110+27</f>
        <v>137</v>
      </c>
      <c r="AQ47" s="60">
        <v>0</v>
      </c>
      <c r="AR47" s="60">
        <v>-26</v>
      </c>
      <c r="AS47" s="60">
        <v>0</v>
      </c>
      <c r="AT47" s="60">
        <v>137</v>
      </c>
      <c r="AU47" s="60">
        <v>0</v>
      </c>
      <c r="AV47" s="60">
        <v>26</v>
      </c>
      <c r="AW47" s="62">
        <v>0</v>
      </c>
      <c r="AX47" s="9"/>
      <c r="AY47" s="63"/>
      <c r="AZ47" s="15"/>
      <c r="BA47" s="63"/>
      <c r="BB47" s="15"/>
      <c r="BC47" s="63"/>
      <c r="BD47" s="15"/>
      <c r="BE47" s="15"/>
      <c r="BF47" s="15"/>
      <c r="BG47" s="15"/>
      <c r="BH47" s="15"/>
      <c r="BI47" s="15"/>
      <c r="BJ47" s="15"/>
      <c r="BK47" s="9"/>
      <c r="BL47" s="9"/>
      <c r="BM47" s="9"/>
      <c r="BN47" s="9"/>
      <c r="BO47" s="9"/>
      <c r="BP47" s="9"/>
      <c r="BQ47" s="9"/>
      <c r="BR47" s="9"/>
      <c r="BS47" s="9"/>
    </row>
    <row r="48" spans="1:71" ht="18.75" customHeight="1" x14ac:dyDescent="0.3">
      <c r="A48" s="42" t="s">
        <v>334</v>
      </c>
      <c r="B48" t="s">
        <v>228</v>
      </c>
      <c r="C48" t="s">
        <v>317</v>
      </c>
      <c r="D48" s="68" t="s">
        <v>318</v>
      </c>
      <c r="E48" s="44">
        <v>2</v>
      </c>
      <c r="F48" s="44">
        <v>1</v>
      </c>
      <c r="G48" s="45">
        <v>500</v>
      </c>
      <c r="H48" s="44">
        <v>20</v>
      </c>
      <c r="I48" s="44">
        <v>355</v>
      </c>
      <c r="J48" s="44">
        <v>170</v>
      </c>
      <c r="K48" s="43">
        <f t="shared" si="34"/>
        <v>15.711064285978338</v>
      </c>
      <c r="L48" s="46">
        <f t="shared" si="35"/>
        <v>69.288935714021662</v>
      </c>
      <c r="M48" s="47">
        <f t="shared" si="36"/>
        <v>100.28893571402166</v>
      </c>
      <c r="N48" s="47">
        <f t="shared" si="37"/>
        <v>131.28893571402165</v>
      </c>
      <c r="O48" s="48">
        <f t="shared" si="38"/>
        <v>-15</v>
      </c>
      <c r="P48" s="48">
        <f t="shared" si="39"/>
        <v>-25</v>
      </c>
      <c r="Q48" s="58">
        <f t="shared" si="40"/>
        <v>-15</v>
      </c>
      <c r="R48" s="59">
        <f t="shared" si="41"/>
        <v>172</v>
      </c>
      <c r="S48" s="60">
        <f t="shared" si="42"/>
        <v>0</v>
      </c>
      <c r="T48" s="60">
        <f t="shared" si="43"/>
        <v>0</v>
      </c>
      <c r="U48" s="62">
        <f t="shared" si="44"/>
        <v>0</v>
      </c>
      <c r="V48" s="53">
        <f t="shared" si="45"/>
        <v>131.28893571402165</v>
      </c>
      <c r="W48" s="54">
        <f t="shared" si="46"/>
        <v>100.28893571402166</v>
      </c>
      <c r="X48" s="54">
        <f t="shared" si="47"/>
        <v>69.288935714021662</v>
      </c>
      <c r="Y48" s="55">
        <f t="shared" si="48"/>
        <v>15</v>
      </c>
      <c r="Z48" s="55">
        <f t="shared" si="49"/>
        <v>25</v>
      </c>
      <c r="AA48" s="56">
        <f t="shared" si="50"/>
        <v>15</v>
      </c>
      <c r="AB48" s="9"/>
      <c r="AC48" s="57">
        <v>85</v>
      </c>
      <c r="AD48" s="48">
        <v>0</v>
      </c>
      <c r="AE48" s="48">
        <f>85+31</f>
        <v>116</v>
      </c>
      <c r="AF48" s="48">
        <v>0</v>
      </c>
      <c r="AG48" s="48">
        <f>85+31+31</f>
        <v>147</v>
      </c>
      <c r="AH48" s="48">
        <v>0</v>
      </c>
      <c r="AI48" s="48">
        <v>-15</v>
      </c>
      <c r="AJ48" s="48">
        <v>0</v>
      </c>
      <c r="AK48" s="48">
        <v>-25</v>
      </c>
      <c r="AL48" s="48">
        <v>0</v>
      </c>
      <c r="AM48" s="48">
        <v>-15</v>
      </c>
      <c r="AN48" s="58">
        <v>0</v>
      </c>
      <c r="AO48" s="9"/>
      <c r="AP48" s="59">
        <f>85+31+31+25</f>
        <v>172</v>
      </c>
      <c r="AQ48" s="60">
        <v>0</v>
      </c>
      <c r="AR48" s="60">
        <v>0</v>
      </c>
      <c r="AS48" s="60">
        <v>0</v>
      </c>
      <c r="AT48" s="60">
        <v>0</v>
      </c>
      <c r="AU48" s="60">
        <v>0</v>
      </c>
      <c r="AV48" s="60">
        <v>0</v>
      </c>
      <c r="AW48" s="62">
        <v>0</v>
      </c>
      <c r="AX48" s="9"/>
      <c r="AY48" s="61">
        <f>85+31+31</f>
        <v>147</v>
      </c>
      <c r="AZ48" s="55">
        <v>0</v>
      </c>
      <c r="BA48" s="55">
        <f>85+31</f>
        <v>116</v>
      </c>
      <c r="BB48" s="55">
        <v>0</v>
      </c>
      <c r="BC48" s="55">
        <v>85</v>
      </c>
      <c r="BD48" s="55">
        <v>0</v>
      </c>
      <c r="BE48" s="55">
        <v>15</v>
      </c>
      <c r="BF48" s="55">
        <v>0</v>
      </c>
      <c r="BG48" s="55">
        <v>25</v>
      </c>
      <c r="BH48" s="55">
        <v>0</v>
      </c>
      <c r="BI48" s="55">
        <v>15</v>
      </c>
      <c r="BJ48" s="56">
        <v>0</v>
      </c>
      <c r="BK48" s="9"/>
      <c r="BL48" s="9"/>
      <c r="BM48" s="9"/>
      <c r="BN48" s="9"/>
      <c r="BO48" s="9"/>
      <c r="BP48" s="9"/>
      <c r="BQ48" s="9"/>
      <c r="BR48" s="9"/>
      <c r="BS48" s="9"/>
    </row>
    <row r="49" spans="1:71" ht="18.75" customHeight="1" x14ac:dyDescent="0.3">
      <c r="A49" s="42" t="s">
        <v>335</v>
      </c>
      <c r="B49" t="s">
        <v>228</v>
      </c>
      <c r="C49" t="s">
        <v>317</v>
      </c>
      <c r="D49" s="68" t="s">
        <v>318</v>
      </c>
      <c r="E49" s="44">
        <v>2</v>
      </c>
      <c r="F49" s="44">
        <v>2</v>
      </c>
      <c r="G49" s="45">
        <v>500</v>
      </c>
      <c r="H49" s="44">
        <v>20</v>
      </c>
      <c r="I49" s="44">
        <v>355</v>
      </c>
      <c r="J49" s="44">
        <v>170</v>
      </c>
      <c r="K49" s="43">
        <f t="shared" si="34"/>
        <v>15.711064285978338</v>
      </c>
      <c r="L49" s="46">
        <f t="shared" si="35"/>
        <v>114.28893571402166</v>
      </c>
      <c r="M49" s="47">
        <f t="shared" si="36"/>
        <v>69.288935714021662</v>
      </c>
      <c r="N49" s="47">
        <f t="shared" si="37"/>
        <v>69.288935714021662</v>
      </c>
      <c r="O49" s="47">
        <f t="shared" si="38"/>
        <v>-27.75</v>
      </c>
      <c r="P49" s="47">
        <f t="shared" si="39"/>
        <v>-40.5</v>
      </c>
      <c r="Q49" s="58">
        <f t="shared" si="40"/>
        <v>-15</v>
      </c>
      <c r="R49" s="59">
        <f t="shared" si="41"/>
        <v>150</v>
      </c>
      <c r="S49" s="51">
        <f t="shared" si="42"/>
        <v>-18.5</v>
      </c>
      <c r="T49" s="60">
        <f t="shared" si="43"/>
        <v>150</v>
      </c>
      <c r="U49" s="52">
        <f t="shared" si="44"/>
        <v>18.5</v>
      </c>
      <c r="V49" s="53">
        <f t="shared" si="45"/>
        <v>114.28893571402166</v>
      </c>
      <c r="W49" s="54">
        <f t="shared" si="46"/>
        <v>69.288935714021662</v>
      </c>
      <c r="X49" s="54">
        <f t="shared" si="47"/>
        <v>69.288935714021662</v>
      </c>
      <c r="Y49" s="54">
        <f t="shared" si="48"/>
        <v>27.75</v>
      </c>
      <c r="Z49" s="55">
        <f t="shared" si="49"/>
        <v>15</v>
      </c>
      <c r="AA49" s="64">
        <f t="shared" si="50"/>
        <v>40.5</v>
      </c>
      <c r="AB49" s="9"/>
      <c r="AC49" s="57">
        <f>85+45</f>
        <v>130</v>
      </c>
      <c r="AD49" s="48">
        <v>0</v>
      </c>
      <c r="AE49" s="48">
        <v>85</v>
      </c>
      <c r="AF49" s="48">
        <v>0</v>
      </c>
      <c r="AG49" s="48">
        <v>85</v>
      </c>
      <c r="AH49" s="48">
        <v>0</v>
      </c>
      <c r="AI49" s="48">
        <v>-27</v>
      </c>
      <c r="AJ49" s="48">
        <v>-9</v>
      </c>
      <c r="AK49" s="48">
        <f>-15-25</f>
        <v>-40</v>
      </c>
      <c r="AL49" s="48">
        <v>-6</v>
      </c>
      <c r="AM49" s="48">
        <v>-15</v>
      </c>
      <c r="AN49" s="58">
        <v>0</v>
      </c>
      <c r="AO49" s="9"/>
      <c r="AP49" s="59">
        <f>85+45+20</f>
        <v>150</v>
      </c>
      <c r="AQ49" s="60">
        <v>0</v>
      </c>
      <c r="AR49" s="51">
        <v>-18.5</v>
      </c>
      <c r="AS49" s="60">
        <v>0</v>
      </c>
      <c r="AT49" s="60">
        <v>150</v>
      </c>
      <c r="AU49" s="60">
        <v>0</v>
      </c>
      <c r="AV49" s="51">
        <v>18.5</v>
      </c>
      <c r="AW49" s="62">
        <v>0</v>
      </c>
      <c r="AX49" s="9"/>
      <c r="AY49" s="61">
        <f>85+45</f>
        <v>130</v>
      </c>
      <c r="AZ49" s="55">
        <v>0</v>
      </c>
      <c r="BA49" s="55">
        <v>85</v>
      </c>
      <c r="BB49" s="55">
        <v>0</v>
      </c>
      <c r="BC49" s="55">
        <v>85</v>
      </c>
      <c r="BD49" s="55">
        <v>0</v>
      </c>
      <c r="BE49" s="55">
        <v>27</v>
      </c>
      <c r="BF49" s="55">
        <v>9</v>
      </c>
      <c r="BG49" s="55">
        <v>15</v>
      </c>
      <c r="BH49" s="55">
        <v>0</v>
      </c>
      <c r="BI49" s="55">
        <f>15+25</f>
        <v>40</v>
      </c>
      <c r="BJ49" s="56">
        <v>6</v>
      </c>
      <c r="BK49" s="9"/>
      <c r="BL49" s="9"/>
      <c r="BM49" s="9"/>
      <c r="BN49" s="9"/>
      <c r="BO49" s="9"/>
      <c r="BP49" s="9"/>
      <c r="BQ49" s="9"/>
      <c r="BR49" s="9"/>
      <c r="BS49" s="9"/>
    </row>
    <row r="50" spans="1:71" ht="18.75" customHeight="1" x14ac:dyDescent="0.3">
      <c r="A50" s="42" t="s">
        <v>336</v>
      </c>
      <c r="B50" t="s">
        <v>228</v>
      </c>
      <c r="E50" s="44">
        <v>2</v>
      </c>
      <c r="F50" s="44">
        <v>2</v>
      </c>
      <c r="G50" s="45">
        <v>500</v>
      </c>
      <c r="H50" s="44">
        <v>20</v>
      </c>
      <c r="I50" s="44">
        <v>355</v>
      </c>
      <c r="J50" s="44">
        <v>170</v>
      </c>
      <c r="K50" s="43">
        <f t="shared" si="34"/>
        <v>15.711064285978338</v>
      </c>
      <c r="L50" s="46">
        <f t="shared" si="35"/>
        <v>112.28893571402166</v>
      </c>
      <c r="M50" s="47">
        <f t="shared" si="36"/>
        <v>74.288935714021662</v>
      </c>
      <c r="N50" s="47">
        <f t="shared" si="37"/>
        <v>74.288935714021662</v>
      </c>
      <c r="O50" s="47">
        <f t="shared" si="38"/>
        <v>-18.5</v>
      </c>
      <c r="P50" s="47">
        <f t="shared" si="39"/>
        <v>-46.5</v>
      </c>
      <c r="Q50" s="49">
        <f t="shared" si="40"/>
        <v>-18.5</v>
      </c>
      <c r="R50" s="59">
        <f t="shared" si="41"/>
        <v>140</v>
      </c>
      <c r="S50" s="51">
        <f t="shared" si="42"/>
        <v>-12.125</v>
      </c>
      <c r="T50" s="60">
        <f t="shared" si="43"/>
        <v>140</v>
      </c>
      <c r="U50" s="52">
        <f t="shared" si="44"/>
        <v>15.125</v>
      </c>
      <c r="V50" s="53">
        <f t="shared" si="45"/>
        <v>112.28893571402166</v>
      </c>
      <c r="W50" s="54">
        <f t="shared" si="46"/>
        <v>74.288935714021662</v>
      </c>
      <c r="X50" s="54">
        <f t="shared" si="47"/>
        <v>74.288935714021662</v>
      </c>
      <c r="Y50" s="54">
        <f t="shared" si="48"/>
        <v>18.5</v>
      </c>
      <c r="Z50" s="54">
        <f t="shared" si="49"/>
        <v>18.5</v>
      </c>
      <c r="AA50" s="64">
        <f t="shared" si="50"/>
        <v>46.5</v>
      </c>
      <c r="AB50" s="9"/>
      <c r="AC50" s="57">
        <f>90+38</f>
        <v>128</v>
      </c>
      <c r="AD50" s="48">
        <v>0</v>
      </c>
      <c r="AE50" s="48">
        <v>90</v>
      </c>
      <c r="AF50" s="48">
        <v>0</v>
      </c>
      <c r="AG50" s="48">
        <v>90</v>
      </c>
      <c r="AH50" s="48">
        <v>0</v>
      </c>
      <c r="AI50" s="48">
        <v>-18</v>
      </c>
      <c r="AJ50" s="48">
        <v>-6</v>
      </c>
      <c r="AK50" s="48">
        <f>-18-28</f>
        <v>-46</v>
      </c>
      <c r="AL50" s="48">
        <v>-6</v>
      </c>
      <c r="AM50" s="48">
        <v>-18</v>
      </c>
      <c r="AN50" s="58">
        <v>-6</v>
      </c>
      <c r="AO50" s="9"/>
      <c r="AP50" s="59">
        <f>90+38+12</f>
        <v>140</v>
      </c>
      <c r="AQ50" s="60">
        <v>0</v>
      </c>
      <c r="AR50" s="60">
        <v>-12</v>
      </c>
      <c r="AS50" s="51">
        <v>-1.5</v>
      </c>
      <c r="AT50" s="60">
        <v>140</v>
      </c>
      <c r="AU50" s="60">
        <v>0</v>
      </c>
      <c r="AV50" s="60">
        <v>15</v>
      </c>
      <c r="AW50" s="52">
        <v>1.5</v>
      </c>
      <c r="AX50" s="9"/>
      <c r="AY50" s="61">
        <f>90+38</f>
        <v>128</v>
      </c>
      <c r="AZ50" s="55">
        <v>0</v>
      </c>
      <c r="BA50" s="55">
        <v>90</v>
      </c>
      <c r="BB50" s="55">
        <v>0</v>
      </c>
      <c r="BC50" s="55">
        <v>90</v>
      </c>
      <c r="BD50" s="55">
        <v>0</v>
      </c>
      <c r="BE50" s="55">
        <v>18</v>
      </c>
      <c r="BF50" s="55">
        <v>6</v>
      </c>
      <c r="BG50" s="55">
        <v>18</v>
      </c>
      <c r="BH50" s="55">
        <v>6</v>
      </c>
      <c r="BI50" s="55">
        <f>18+28</f>
        <v>46</v>
      </c>
      <c r="BJ50" s="56">
        <v>6</v>
      </c>
      <c r="BK50" s="9"/>
      <c r="BL50" s="9"/>
      <c r="BM50" s="9"/>
      <c r="BN50" s="9"/>
      <c r="BO50" s="9"/>
      <c r="BP50" s="9"/>
      <c r="BQ50" s="9"/>
      <c r="BR50" s="9"/>
      <c r="BS50" s="9"/>
    </row>
    <row r="51" spans="1:71" ht="18.75" customHeight="1" x14ac:dyDescent="0.3">
      <c r="A51" s="42" t="s">
        <v>337</v>
      </c>
      <c r="B51" t="s">
        <v>228</v>
      </c>
      <c r="E51" s="44">
        <v>1</v>
      </c>
      <c r="F51" s="44">
        <v>2</v>
      </c>
      <c r="G51" s="45">
        <v>500</v>
      </c>
      <c r="H51" s="44">
        <v>20</v>
      </c>
      <c r="I51" s="44">
        <v>355</v>
      </c>
      <c r="J51" s="44">
        <v>170</v>
      </c>
      <c r="K51" s="43">
        <f t="shared" si="34"/>
        <v>15.711064285978338</v>
      </c>
      <c r="L51" s="46">
        <f t="shared" si="35"/>
        <v>94.288935714021662</v>
      </c>
      <c r="M51" s="47">
        <f t="shared" si="36"/>
        <v>94.288935714021662</v>
      </c>
      <c r="N51" s="47">
        <f t="shared" si="37"/>
        <v>94.288935714021662</v>
      </c>
      <c r="O51" s="48">
        <f t="shared" si="38"/>
        <v>-42</v>
      </c>
      <c r="P51" s="48">
        <f t="shared" si="39"/>
        <v>0</v>
      </c>
      <c r="Q51" s="58">
        <f t="shared" si="40"/>
        <v>42</v>
      </c>
      <c r="R51" s="59">
        <f t="shared" si="41"/>
        <v>128</v>
      </c>
      <c r="S51" s="51">
        <f t="shared" si="42"/>
        <v>-21.833333333333332</v>
      </c>
      <c r="T51" s="60">
        <f t="shared" si="43"/>
        <v>128</v>
      </c>
      <c r="U51" s="52">
        <f t="shared" si="44"/>
        <v>21.833333333333332</v>
      </c>
      <c r="V51" s="53">
        <f t="shared" si="45"/>
        <v>-15.711064285978338</v>
      </c>
      <c r="W51" s="54">
        <f t="shared" si="46"/>
        <v>-15.711064285978338</v>
      </c>
      <c r="X51" s="54">
        <f t="shared" si="47"/>
        <v>-15.711064285978338</v>
      </c>
      <c r="Y51" s="55">
        <f t="shared" si="48"/>
        <v>0</v>
      </c>
      <c r="Z51" s="55">
        <f t="shared" si="49"/>
        <v>0</v>
      </c>
      <c r="AA51" s="56">
        <f t="shared" si="50"/>
        <v>0</v>
      </c>
      <c r="AB51" s="9"/>
      <c r="AC51" s="57">
        <v>110</v>
      </c>
      <c r="AD51" s="48">
        <v>0</v>
      </c>
      <c r="AE51" s="48">
        <v>110</v>
      </c>
      <c r="AF51" s="48">
        <v>0</v>
      </c>
      <c r="AG51" s="48">
        <v>110</v>
      </c>
      <c r="AH51" s="48">
        <v>0</v>
      </c>
      <c r="AI51" s="48">
        <v>-42</v>
      </c>
      <c r="AJ51" s="48">
        <v>0</v>
      </c>
      <c r="AK51" s="48">
        <v>0</v>
      </c>
      <c r="AL51" s="48">
        <v>0</v>
      </c>
      <c r="AM51" s="48">
        <v>42</v>
      </c>
      <c r="AN51" s="58">
        <v>0</v>
      </c>
      <c r="AO51" s="9"/>
      <c r="AP51" s="59">
        <f>110+18</f>
        <v>128</v>
      </c>
      <c r="AQ51" s="60">
        <v>0</v>
      </c>
      <c r="AR51" s="60">
        <v>-21</v>
      </c>
      <c r="AS51" s="60">
        <v>-10</v>
      </c>
      <c r="AT51" s="60">
        <v>128</v>
      </c>
      <c r="AU51" s="60">
        <v>0</v>
      </c>
      <c r="AV51" s="60">
        <v>21</v>
      </c>
      <c r="AW51" s="62">
        <v>10</v>
      </c>
      <c r="AX51" s="9"/>
      <c r="AY51" s="63"/>
      <c r="AZ51" s="15"/>
      <c r="BA51" s="63"/>
      <c r="BB51" s="15"/>
      <c r="BC51" s="63"/>
      <c r="BD51" s="15"/>
      <c r="BE51" s="15"/>
      <c r="BF51" s="15"/>
      <c r="BG51" s="15"/>
      <c r="BH51" s="15"/>
      <c r="BI51" s="15"/>
      <c r="BJ51" s="15"/>
      <c r="BK51" s="9"/>
      <c r="BL51" s="9"/>
      <c r="BM51" s="9"/>
      <c r="BN51" s="9"/>
      <c r="BO51" s="9"/>
      <c r="BP51" s="9"/>
      <c r="BQ51" s="9"/>
      <c r="BR51" s="9"/>
      <c r="BS51" s="9"/>
    </row>
    <row r="52" spans="1:71" ht="18.75" customHeight="1" x14ac:dyDescent="0.3">
      <c r="A52" s="42" t="s">
        <v>338</v>
      </c>
      <c r="B52" t="s">
        <v>263</v>
      </c>
      <c r="E52" s="44">
        <v>1</v>
      </c>
      <c r="F52" s="44">
        <v>1</v>
      </c>
      <c r="G52" s="45">
        <v>500</v>
      </c>
      <c r="H52" s="44">
        <v>20</v>
      </c>
      <c r="I52" s="44">
        <v>355</v>
      </c>
      <c r="J52" s="44">
        <v>170</v>
      </c>
      <c r="K52" s="43">
        <f t="shared" si="34"/>
        <v>15.711064285978338</v>
      </c>
      <c r="L52" s="46">
        <f t="shared" si="35"/>
        <v>69.288935714021662</v>
      </c>
      <c r="M52" s="47">
        <f t="shared" si="36"/>
        <v>99.288935714021662</v>
      </c>
      <c r="N52" s="47">
        <f t="shared" si="37"/>
        <v>129.28893571402165</v>
      </c>
      <c r="O52" s="48">
        <f t="shared" si="38"/>
        <v>18</v>
      </c>
      <c r="P52" s="48">
        <f t="shared" si="39"/>
        <v>21</v>
      </c>
      <c r="Q52" s="58">
        <f t="shared" si="40"/>
        <v>18</v>
      </c>
      <c r="R52" s="59">
        <f t="shared" si="41"/>
        <v>160</v>
      </c>
      <c r="S52" s="60">
        <f t="shared" si="42"/>
        <v>4</v>
      </c>
      <c r="T52" s="60">
        <f t="shared" si="43"/>
        <v>0</v>
      </c>
      <c r="U52" s="62">
        <f t="shared" si="44"/>
        <v>0</v>
      </c>
      <c r="V52" s="53">
        <f t="shared" si="45"/>
        <v>-15.711064285978338</v>
      </c>
      <c r="W52" s="54">
        <f t="shared" si="46"/>
        <v>-15.711064285978338</v>
      </c>
      <c r="X52" s="54">
        <f t="shared" si="47"/>
        <v>-15.711064285978338</v>
      </c>
      <c r="Y52" s="55">
        <f t="shared" si="48"/>
        <v>0</v>
      </c>
      <c r="Z52" s="55">
        <f t="shared" si="49"/>
        <v>0</v>
      </c>
      <c r="AA52" s="56">
        <f t="shared" si="50"/>
        <v>0</v>
      </c>
      <c r="AB52" s="9"/>
      <c r="AC52" s="57">
        <v>85</v>
      </c>
      <c r="AD52" s="48">
        <v>0</v>
      </c>
      <c r="AE52" s="48">
        <f>85+30</f>
        <v>115</v>
      </c>
      <c r="AF52" s="48">
        <v>0</v>
      </c>
      <c r="AG52" s="48">
        <f>85+30+30</f>
        <v>145</v>
      </c>
      <c r="AH52" s="48">
        <v>0</v>
      </c>
      <c r="AI52" s="48">
        <v>18</v>
      </c>
      <c r="AJ52" s="48">
        <v>0</v>
      </c>
      <c r="AK52" s="48">
        <v>21</v>
      </c>
      <c r="AL52" s="48">
        <v>0</v>
      </c>
      <c r="AM52" s="48">
        <v>18</v>
      </c>
      <c r="AN52" s="58">
        <v>0</v>
      </c>
      <c r="AO52" s="9"/>
      <c r="AP52" s="59">
        <f>85+30+30+15</f>
        <v>160</v>
      </c>
      <c r="AQ52" s="60">
        <v>0</v>
      </c>
      <c r="AR52" s="60">
        <v>4</v>
      </c>
      <c r="AS52" s="60">
        <v>0</v>
      </c>
      <c r="AT52" s="60">
        <v>0</v>
      </c>
      <c r="AU52" s="60">
        <v>0</v>
      </c>
      <c r="AV52" s="60">
        <v>0</v>
      </c>
      <c r="AW52" s="62">
        <v>0</v>
      </c>
      <c r="AX52" s="9"/>
      <c r="AY52" s="63"/>
      <c r="AZ52" s="15"/>
      <c r="BA52" s="63"/>
      <c r="BB52" s="15"/>
      <c r="BC52" s="63"/>
      <c r="BD52" s="15"/>
      <c r="BE52" s="15"/>
      <c r="BF52" s="15"/>
      <c r="BG52" s="15"/>
      <c r="BH52" s="15"/>
      <c r="BI52" s="15"/>
      <c r="BJ52" s="15"/>
      <c r="BK52" s="9"/>
      <c r="BL52" s="9"/>
      <c r="BM52" s="9"/>
      <c r="BN52" s="9"/>
      <c r="BO52" s="9"/>
      <c r="BP52" s="9"/>
      <c r="BQ52" s="9"/>
      <c r="BR52" s="9"/>
      <c r="BS52" s="9"/>
    </row>
    <row r="53" spans="1:71" ht="18.75" customHeight="1" x14ac:dyDescent="0.3">
      <c r="A53" s="42" t="s">
        <v>339</v>
      </c>
      <c r="B53" t="s">
        <v>263</v>
      </c>
      <c r="E53" s="44">
        <v>1</v>
      </c>
      <c r="F53" s="44">
        <v>2</v>
      </c>
      <c r="G53" s="45">
        <v>500</v>
      </c>
      <c r="H53" s="44">
        <v>20</v>
      </c>
      <c r="I53" s="44">
        <v>355</v>
      </c>
      <c r="J53" s="44">
        <v>170</v>
      </c>
      <c r="K53" s="43">
        <f t="shared" si="34"/>
        <v>15.711064285978338</v>
      </c>
      <c r="L53" s="46">
        <f t="shared" si="35"/>
        <v>60.705602380688333</v>
      </c>
      <c r="M53" s="47">
        <f t="shared" si="36"/>
        <v>73.288935714021662</v>
      </c>
      <c r="N53" s="47">
        <f t="shared" si="37"/>
        <v>85.705602380688333</v>
      </c>
      <c r="O53" s="48">
        <f t="shared" si="38"/>
        <v>18</v>
      </c>
      <c r="P53" s="48">
        <f t="shared" si="39"/>
        <v>-17</v>
      </c>
      <c r="Q53" s="58">
        <f t="shared" si="40"/>
        <v>18</v>
      </c>
      <c r="R53" s="59">
        <f t="shared" si="41"/>
        <v>120</v>
      </c>
      <c r="S53" s="60">
        <f t="shared" si="42"/>
        <v>-10</v>
      </c>
      <c r="T53" s="60">
        <f t="shared" si="43"/>
        <v>120</v>
      </c>
      <c r="U53" s="62">
        <f t="shared" si="44"/>
        <v>10</v>
      </c>
      <c r="V53" s="53">
        <f t="shared" si="45"/>
        <v>-15.711064285978338</v>
      </c>
      <c r="W53" s="54">
        <f t="shared" si="46"/>
        <v>-15.711064285978338</v>
      </c>
      <c r="X53" s="54">
        <f t="shared" si="47"/>
        <v>-15.711064285978338</v>
      </c>
      <c r="Y53" s="55">
        <f t="shared" si="48"/>
        <v>0</v>
      </c>
      <c r="Z53" s="55">
        <f t="shared" si="49"/>
        <v>0</v>
      </c>
      <c r="AA53" s="56">
        <f t="shared" si="50"/>
        <v>0</v>
      </c>
      <c r="AB53" s="9"/>
      <c r="AC53" s="57">
        <f>120-18-25</f>
        <v>77</v>
      </c>
      <c r="AD53" s="48">
        <v>-7</v>
      </c>
      <c r="AE53" s="48">
        <f>120-18-12</f>
        <v>90</v>
      </c>
      <c r="AF53" s="48">
        <f>-7-5</f>
        <v>-12</v>
      </c>
      <c r="AG53" s="48">
        <f>120-18</f>
        <v>102</v>
      </c>
      <c r="AH53" s="48">
        <v>-7</v>
      </c>
      <c r="AI53" s="48">
        <v>18</v>
      </c>
      <c r="AJ53" s="48">
        <v>0</v>
      </c>
      <c r="AK53" s="48">
        <v>-17</v>
      </c>
      <c r="AL53" s="48">
        <v>0</v>
      </c>
      <c r="AM53" s="48">
        <v>18</v>
      </c>
      <c r="AN53" s="58">
        <v>0</v>
      </c>
      <c r="AO53" s="9"/>
      <c r="AP53" s="59">
        <v>120</v>
      </c>
      <c r="AQ53" s="60">
        <v>0</v>
      </c>
      <c r="AR53" s="60">
        <v>-10</v>
      </c>
      <c r="AS53" s="60">
        <v>0</v>
      </c>
      <c r="AT53" s="60">
        <v>120</v>
      </c>
      <c r="AU53" s="60">
        <v>0</v>
      </c>
      <c r="AV53" s="60">
        <v>10</v>
      </c>
      <c r="AW53" s="62">
        <v>0</v>
      </c>
      <c r="AX53" s="9"/>
      <c r="AY53" s="63"/>
      <c r="AZ53" s="15"/>
      <c r="BA53" s="63"/>
      <c r="BB53" s="15"/>
      <c r="BC53" s="63"/>
      <c r="BD53" s="15"/>
      <c r="BE53" s="15"/>
      <c r="BF53" s="15"/>
      <c r="BG53" s="15"/>
      <c r="BH53" s="15"/>
      <c r="BI53" s="15"/>
      <c r="BJ53" s="15"/>
      <c r="BK53" s="9"/>
      <c r="BL53" s="9"/>
      <c r="BM53" s="9"/>
      <c r="BN53" s="9"/>
      <c r="BO53" s="9"/>
      <c r="BP53" s="9"/>
      <c r="BQ53" s="9"/>
      <c r="BR53" s="9"/>
      <c r="BS53" s="9"/>
    </row>
    <row r="54" spans="1:71" ht="18.75" customHeight="1" x14ac:dyDescent="0.3">
      <c r="A54" s="42" t="s">
        <v>340</v>
      </c>
      <c r="B54" t="s">
        <v>281</v>
      </c>
      <c r="C54" t="s">
        <v>341</v>
      </c>
      <c r="D54" t="s">
        <v>342</v>
      </c>
      <c r="E54" s="44">
        <v>1</v>
      </c>
      <c r="F54" s="44">
        <v>2</v>
      </c>
      <c r="G54" s="45">
        <v>500</v>
      </c>
      <c r="H54" s="44">
        <v>20</v>
      </c>
      <c r="I54" s="44">
        <v>355</v>
      </c>
      <c r="J54" s="44">
        <v>170</v>
      </c>
      <c r="K54" s="43">
        <f t="shared" si="34"/>
        <v>15.711064285978338</v>
      </c>
      <c r="L54" s="46">
        <f t="shared" si="35"/>
        <v>104.28893571402166</v>
      </c>
      <c r="M54" s="47">
        <f t="shared" si="36"/>
        <v>104.28893571402166</v>
      </c>
      <c r="N54" s="47">
        <f t="shared" si="37"/>
        <v>104.28893571402166</v>
      </c>
      <c r="O54" s="48">
        <f t="shared" si="38"/>
        <v>-35</v>
      </c>
      <c r="P54" s="48">
        <f t="shared" si="39"/>
        <v>0</v>
      </c>
      <c r="Q54" s="58">
        <f t="shared" si="40"/>
        <v>35</v>
      </c>
      <c r="R54" s="59">
        <f t="shared" si="41"/>
        <v>129</v>
      </c>
      <c r="S54" s="60">
        <f t="shared" si="42"/>
        <v>-26</v>
      </c>
      <c r="T54" s="60">
        <f t="shared" si="43"/>
        <v>129</v>
      </c>
      <c r="U54" s="62">
        <f t="shared" si="44"/>
        <v>26</v>
      </c>
      <c r="V54" s="53">
        <f t="shared" si="45"/>
        <v>-15.711064285978338</v>
      </c>
      <c r="W54" s="54">
        <f t="shared" si="46"/>
        <v>-15.711064285978338</v>
      </c>
      <c r="X54" s="54">
        <f t="shared" si="47"/>
        <v>-15.711064285978338</v>
      </c>
      <c r="Y54" s="55">
        <f t="shared" si="48"/>
        <v>0</v>
      </c>
      <c r="Z54" s="55">
        <f t="shared" si="49"/>
        <v>0</v>
      </c>
      <c r="AA54" s="56">
        <f t="shared" si="50"/>
        <v>0</v>
      </c>
      <c r="AB54" s="9"/>
      <c r="AC54" s="57">
        <v>120</v>
      </c>
      <c r="AD54" s="48">
        <v>0</v>
      </c>
      <c r="AE54" s="48">
        <v>120</v>
      </c>
      <c r="AF54" s="48">
        <v>0</v>
      </c>
      <c r="AG54" s="48">
        <v>120</v>
      </c>
      <c r="AH54" s="48">
        <v>0</v>
      </c>
      <c r="AI54" s="48">
        <v>-35</v>
      </c>
      <c r="AJ54" s="48">
        <v>0</v>
      </c>
      <c r="AK54" s="48">
        <v>0</v>
      </c>
      <c r="AL54" s="48">
        <v>0</v>
      </c>
      <c r="AM54" s="48">
        <v>35</v>
      </c>
      <c r="AN54" s="58">
        <v>0</v>
      </c>
      <c r="AO54" s="9"/>
      <c r="AP54" s="59">
        <f>120+9</f>
        <v>129</v>
      </c>
      <c r="AQ54" s="60">
        <v>0</v>
      </c>
      <c r="AR54" s="60">
        <v>-26</v>
      </c>
      <c r="AS54" s="60">
        <v>0</v>
      </c>
      <c r="AT54" s="60">
        <f>120+9</f>
        <v>129</v>
      </c>
      <c r="AU54" s="60">
        <v>0</v>
      </c>
      <c r="AV54" s="60">
        <v>26</v>
      </c>
      <c r="AW54" s="62">
        <v>0</v>
      </c>
      <c r="AX54" s="9"/>
      <c r="AY54" s="63"/>
      <c r="AZ54" s="15"/>
      <c r="BA54" s="63"/>
      <c r="BB54" s="15"/>
      <c r="BC54" s="63"/>
      <c r="BD54" s="15"/>
      <c r="BE54" s="15"/>
      <c r="BF54" s="15"/>
      <c r="BG54" s="15"/>
      <c r="BH54" s="15"/>
      <c r="BI54" s="15"/>
      <c r="BJ54" s="15"/>
      <c r="BK54" s="9"/>
      <c r="BL54" s="9"/>
      <c r="BM54" s="9"/>
      <c r="BN54" s="9"/>
      <c r="BO54" s="9"/>
      <c r="BP54" s="9"/>
      <c r="BQ54" s="9"/>
      <c r="BR54" s="9"/>
      <c r="BS54" s="9"/>
    </row>
    <row r="55" spans="1:71" ht="18.75" customHeight="1" x14ac:dyDescent="0.3">
      <c r="A55" s="42" t="s">
        <v>343</v>
      </c>
      <c r="B55" t="s">
        <v>281</v>
      </c>
      <c r="E55" s="44">
        <v>2</v>
      </c>
      <c r="F55" s="44">
        <v>2</v>
      </c>
      <c r="G55" s="45">
        <v>500</v>
      </c>
      <c r="H55" s="44">
        <v>20</v>
      </c>
      <c r="I55" s="44">
        <v>355</v>
      </c>
      <c r="J55" s="44">
        <v>170</v>
      </c>
      <c r="K55" s="43">
        <f t="shared" si="34"/>
        <v>15.711064285978338</v>
      </c>
      <c r="L55" s="46">
        <f t="shared" si="35"/>
        <v>123.00000000000001</v>
      </c>
      <c r="M55" s="48">
        <f t="shared" si="36"/>
        <v>87</v>
      </c>
      <c r="N55" s="48">
        <f t="shared" si="37"/>
        <v>87</v>
      </c>
      <c r="O55" s="48">
        <f t="shared" si="38"/>
        <v>-30</v>
      </c>
      <c r="P55" s="48">
        <f t="shared" si="39"/>
        <v>-45</v>
      </c>
      <c r="Q55" s="58">
        <f t="shared" si="40"/>
        <v>-15</v>
      </c>
      <c r="R55" s="59">
        <f t="shared" si="41"/>
        <v>149</v>
      </c>
      <c r="S55" s="60">
        <f t="shared" si="42"/>
        <v>-32</v>
      </c>
      <c r="T55" s="60">
        <f t="shared" si="43"/>
        <v>149</v>
      </c>
      <c r="U55" s="62">
        <f t="shared" si="44"/>
        <v>32</v>
      </c>
      <c r="V55" s="53">
        <f t="shared" si="45"/>
        <v>123.00000000000001</v>
      </c>
      <c r="W55" s="55">
        <f t="shared" si="46"/>
        <v>87</v>
      </c>
      <c r="X55" s="55">
        <f t="shared" si="47"/>
        <v>87</v>
      </c>
      <c r="Y55" s="55">
        <f t="shared" si="48"/>
        <v>15</v>
      </c>
      <c r="Z55" s="55">
        <f t="shared" si="49"/>
        <v>45</v>
      </c>
      <c r="AA55" s="56">
        <f t="shared" si="50"/>
        <v>15</v>
      </c>
      <c r="AB55" s="9"/>
      <c r="AC55" s="46">
        <f>100+23+K55</f>
        <v>138.71106428597835</v>
      </c>
      <c r="AD55" s="48">
        <v>0</v>
      </c>
      <c r="AE55" s="47">
        <f>100-13+K55</f>
        <v>102.71106428597834</v>
      </c>
      <c r="AF55" s="48">
        <v>0</v>
      </c>
      <c r="AG55" s="47">
        <f>100-13+K55</f>
        <v>102.71106428597834</v>
      </c>
      <c r="AH55" s="48">
        <v>0</v>
      </c>
      <c r="AI55" s="48">
        <v>-30</v>
      </c>
      <c r="AJ55" s="48">
        <v>0</v>
      </c>
      <c r="AK55" s="48">
        <f>-30-15</f>
        <v>-45</v>
      </c>
      <c r="AL55" s="48">
        <v>0</v>
      </c>
      <c r="AM55" s="48">
        <v>-15</v>
      </c>
      <c r="AN55" s="58">
        <v>0</v>
      </c>
      <c r="AO55" s="9"/>
      <c r="AP55" s="59">
        <f>100+23+13+13</f>
        <v>149</v>
      </c>
      <c r="AQ55" s="60">
        <v>0</v>
      </c>
      <c r="AR55" s="60">
        <v>-32</v>
      </c>
      <c r="AS55" s="60">
        <v>0</v>
      </c>
      <c r="AT55" s="60">
        <f>100+23+13+13</f>
        <v>149</v>
      </c>
      <c r="AU55" s="60">
        <v>0</v>
      </c>
      <c r="AV55" s="60">
        <v>32</v>
      </c>
      <c r="AW55" s="62">
        <v>0</v>
      </c>
      <c r="AX55" s="9"/>
      <c r="AY55" s="53">
        <f>100+23+K55</f>
        <v>138.71106428597835</v>
      </c>
      <c r="AZ55" s="55">
        <v>0</v>
      </c>
      <c r="BA55" s="54">
        <f>100-13+K55</f>
        <v>102.71106428597834</v>
      </c>
      <c r="BB55" s="55">
        <v>0</v>
      </c>
      <c r="BC55" s="54">
        <f>100-13+K55</f>
        <v>102.71106428597834</v>
      </c>
      <c r="BD55" s="55">
        <v>0</v>
      </c>
      <c r="BE55" s="55">
        <v>15</v>
      </c>
      <c r="BF55" s="55">
        <v>0</v>
      </c>
      <c r="BG55" s="55">
        <v>45</v>
      </c>
      <c r="BH55" s="55">
        <v>0</v>
      </c>
      <c r="BI55" s="55">
        <v>15</v>
      </c>
      <c r="BJ55" s="56">
        <v>0</v>
      </c>
      <c r="BK55" s="9"/>
      <c r="BL55" s="9"/>
      <c r="BM55" s="9"/>
      <c r="BN55" s="9"/>
      <c r="BO55" s="9"/>
      <c r="BP55" s="9"/>
      <c r="BQ55" s="9"/>
      <c r="BR55" s="9"/>
      <c r="BS55" s="9"/>
    </row>
    <row r="56" spans="1:71" ht="18.75" customHeight="1" x14ac:dyDescent="0.3">
      <c r="A56" s="42" t="s">
        <v>344</v>
      </c>
      <c r="B56" t="s">
        <v>308</v>
      </c>
      <c r="E56" s="44">
        <v>1</v>
      </c>
      <c r="F56" s="44">
        <v>2</v>
      </c>
      <c r="G56" s="45">
        <v>500</v>
      </c>
      <c r="H56" s="44">
        <v>20</v>
      </c>
      <c r="I56" s="44">
        <v>355</v>
      </c>
      <c r="J56" s="44">
        <v>170</v>
      </c>
      <c r="K56" s="43">
        <f t="shared" si="34"/>
        <v>15.711064285978338</v>
      </c>
      <c r="L56" s="46">
        <f t="shared" si="35"/>
        <v>106.25</v>
      </c>
      <c r="M56" s="47">
        <f t="shared" si="36"/>
        <v>139.25</v>
      </c>
      <c r="N56" s="47">
        <f t="shared" si="37"/>
        <v>106.25</v>
      </c>
      <c r="O56" s="47">
        <f t="shared" si="38"/>
        <v>-21.5</v>
      </c>
      <c r="P56" s="48">
        <f t="shared" si="39"/>
        <v>0</v>
      </c>
      <c r="Q56" s="49">
        <f t="shared" si="40"/>
        <v>21.5</v>
      </c>
      <c r="R56" s="59">
        <f t="shared" si="41"/>
        <v>153</v>
      </c>
      <c r="S56" s="51">
        <f t="shared" si="42"/>
        <v>-13.75</v>
      </c>
      <c r="T56" s="60">
        <f t="shared" si="43"/>
        <v>153</v>
      </c>
      <c r="U56" s="52">
        <f t="shared" si="44"/>
        <v>13.75</v>
      </c>
      <c r="V56" s="53">
        <f t="shared" si="45"/>
        <v>-15.711064285978338</v>
      </c>
      <c r="W56" s="54">
        <f t="shared" si="46"/>
        <v>-15.711064285978338</v>
      </c>
      <c r="X56" s="54">
        <f t="shared" si="47"/>
        <v>-15.711064285978338</v>
      </c>
      <c r="Y56" s="55">
        <f t="shared" si="48"/>
        <v>0</v>
      </c>
      <c r="Z56" s="55">
        <f t="shared" si="49"/>
        <v>0</v>
      </c>
      <c r="AA56" s="56">
        <f t="shared" si="50"/>
        <v>0</v>
      </c>
      <c r="AB56" s="9"/>
      <c r="AC56" s="46">
        <f>120-13+K56</f>
        <v>122.71106428597834</v>
      </c>
      <c r="AD56" s="48">
        <v>-9</v>
      </c>
      <c r="AE56" s="47">
        <f>120+33-13+K56</f>
        <v>155.71106428597835</v>
      </c>
      <c r="AF56" s="48">
        <v>-9</v>
      </c>
      <c r="AG56" s="47">
        <f>120-13+K56</f>
        <v>122.71106428597834</v>
      </c>
      <c r="AH56" s="48">
        <v>-9</v>
      </c>
      <c r="AI56" s="48">
        <v>-21</v>
      </c>
      <c r="AJ56" s="48">
        <v>-6</v>
      </c>
      <c r="AK56" s="48">
        <v>0</v>
      </c>
      <c r="AL56" s="48">
        <v>0</v>
      </c>
      <c r="AM56" s="48">
        <v>21</v>
      </c>
      <c r="AN56" s="58">
        <v>6</v>
      </c>
      <c r="AO56" s="9"/>
      <c r="AP56" s="59">
        <f>120+33</f>
        <v>153</v>
      </c>
      <c r="AQ56" s="60">
        <v>0</v>
      </c>
      <c r="AR56" s="60">
        <v>-13</v>
      </c>
      <c r="AS56" s="60">
        <v>-9</v>
      </c>
      <c r="AT56" s="60">
        <f>120+33</f>
        <v>153</v>
      </c>
      <c r="AU56" s="60">
        <v>0</v>
      </c>
      <c r="AV56" s="60">
        <v>13</v>
      </c>
      <c r="AW56" s="62">
        <v>9</v>
      </c>
      <c r="AX56" s="9"/>
      <c r="AY56" s="63"/>
      <c r="AZ56" s="15"/>
      <c r="BA56" s="63"/>
      <c r="BB56" s="15"/>
      <c r="BC56" s="63"/>
      <c r="BD56" s="15"/>
      <c r="BE56" s="15"/>
      <c r="BF56" s="15"/>
      <c r="BG56" s="15"/>
      <c r="BH56" s="15"/>
      <c r="BI56" s="15"/>
      <c r="BJ56" s="15"/>
      <c r="BK56" s="9"/>
      <c r="BL56" s="9"/>
      <c r="BM56" s="9"/>
      <c r="BN56" s="9"/>
      <c r="BO56" s="9"/>
      <c r="BP56" s="9"/>
      <c r="BQ56" s="9"/>
      <c r="BR56" s="9"/>
      <c r="BS56" s="9"/>
    </row>
    <row r="57" spans="1:71" ht="18.75" customHeight="1" x14ac:dyDescent="0.3">
      <c r="A57" s="42" t="s">
        <v>345</v>
      </c>
      <c r="B57" t="s">
        <v>308</v>
      </c>
      <c r="C57" t="s">
        <v>346</v>
      </c>
      <c r="D57" t="s">
        <v>21</v>
      </c>
      <c r="E57" s="44">
        <v>1</v>
      </c>
      <c r="F57" s="44">
        <v>2</v>
      </c>
      <c r="G57" s="45">
        <v>500</v>
      </c>
      <c r="H57" s="44">
        <v>20</v>
      </c>
      <c r="I57" s="44">
        <v>355</v>
      </c>
      <c r="J57" s="44">
        <v>170</v>
      </c>
      <c r="K57" s="43">
        <f t="shared" si="34"/>
        <v>15.711064285978338</v>
      </c>
      <c r="L57" s="46">
        <f t="shared" si="35"/>
        <v>118.50000000000001</v>
      </c>
      <c r="M57" s="48">
        <f t="shared" si="36"/>
        <v>88</v>
      </c>
      <c r="N57" s="48">
        <f t="shared" si="37"/>
        <v>88</v>
      </c>
      <c r="O57" s="48">
        <f t="shared" si="38"/>
        <v>0</v>
      </c>
      <c r="P57" s="47">
        <f t="shared" si="39"/>
        <v>-21.5</v>
      </c>
      <c r="Q57" s="49">
        <f t="shared" si="40"/>
        <v>21.5</v>
      </c>
      <c r="R57" s="50">
        <f t="shared" si="41"/>
        <v>131.5</v>
      </c>
      <c r="S57" s="60">
        <f t="shared" si="42"/>
        <v>-20</v>
      </c>
      <c r="T57" s="51">
        <f t="shared" si="43"/>
        <v>131.5</v>
      </c>
      <c r="U57" s="62">
        <f t="shared" si="44"/>
        <v>20</v>
      </c>
      <c r="V57" s="53">
        <f t="shared" si="45"/>
        <v>-15.711064285978338</v>
      </c>
      <c r="W57" s="54">
        <f t="shared" si="46"/>
        <v>-15.711064285978338</v>
      </c>
      <c r="X57" s="54">
        <f t="shared" si="47"/>
        <v>-15.711064285978338</v>
      </c>
      <c r="Y57" s="55">
        <f t="shared" si="48"/>
        <v>0</v>
      </c>
      <c r="Z57" s="55">
        <f t="shared" si="49"/>
        <v>0</v>
      </c>
      <c r="AA57" s="56">
        <f t="shared" si="50"/>
        <v>0</v>
      </c>
      <c r="AB57" s="9"/>
      <c r="AC57" s="46">
        <f>77+11+30+K57</f>
        <v>133.71106428597835</v>
      </c>
      <c r="AD57" s="48">
        <v>6</v>
      </c>
      <c r="AE57" s="47">
        <f>77+11+K57</f>
        <v>103.71106428597834</v>
      </c>
      <c r="AF57" s="48">
        <v>0</v>
      </c>
      <c r="AG57" s="47">
        <f>77+11+K57</f>
        <v>103.71106428597834</v>
      </c>
      <c r="AH57" s="48">
        <v>0</v>
      </c>
      <c r="AI57" s="48">
        <v>0</v>
      </c>
      <c r="AJ57" s="48">
        <v>0</v>
      </c>
      <c r="AK57" s="48">
        <v>-21</v>
      </c>
      <c r="AL57" s="48">
        <v>-6</v>
      </c>
      <c r="AM57" s="48">
        <v>21</v>
      </c>
      <c r="AN57" s="58">
        <v>6</v>
      </c>
      <c r="AO57" s="9"/>
      <c r="AP57" s="59">
        <f>77+11+30+13</f>
        <v>131</v>
      </c>
      <c r="AQ57" s="60">
        <v>6</v>
      </c>
      <c r="AR57" s="60">
        <v>-20</v>
      </c>
      <c r="AS57" s="60">
        <v>0</v>
      </c>
      <c r="AT57" s="60">
        <f>77+11+30+13</f>
        <v>131</v>
      </c>
      <c r="AU57" s="60">
        <v>6</v>
      </c>
      <c r="AV57" s="60">
        <v>20</v>
      </c>
      <c r="AW57" s="62">
        <v>0</v>
      </c>
      <c r="AX57" s="9"/>
      <c r="AY57" s="63"/>
      <c r="AZ57" s="15"/>
      <c r="BA57" s="63"/>
      <c r="BB57" s="15"/>
      <c r="BC57" s="63"/>
      <c r="BD57" s="15"/>
      <c r="BE57" s="15"/>
      <c r="BF57" s="15"/>
      <c r="BG57" s="15"/>
      <c r="BH57" s="15"/>
      <c r="BI57" s="15"/>
      <c r="BJ57" s="15"/>
      <c r="BK57" s="9"/>
      <c r="BL57" s="9"/>
      <c r="BM57" s="9"/>
      <c r="BN57" s="9"/>
      <c r="BO57" s="9"/>
      <c r="BP57" s="9"/>
      <c r="BQ57" s="9"/>
      <c r="BR57" s="9"/>
      <c r="BS57" s="9"/>
    </row>
    <row r="58" spans="1:71" ht="18.75" customHeight="1" x14ac:dyDescent="0.3">
      <c r="A58" s="42" t="s">
        <v>347</v>
      </c>
      <c r="B58" t="s">
        <v>308</v>
      </c>
      <c r="C58" t="s">
        <v>348</v>
      </c>
      <c r="D58" t="s">
        <v>12</v>
      </c>
      <c r="E58" s="44">
        <v>1</v>
      </c>
      <c r="F58" s="44">
        <v>2</v>
      </c>
      <c r="G58" s="45">
        <v>500</v>
      </c>
      <c r="H58" s="44">
        <v>20</v>
      </c>
      <c r="I58" s="44">
        <v>355</v>
      </c>
      <c r="J58" s="44">
        <v>170</v>
      </c>
      <c r="K58" s="43">
        <f t="shared" si="34"/>
        <v>15.711064285978338</v>
      </c>
      <c r="L58" s="46">
        <f t="shared" si="35"/>
        <v>151.25</v>
      </c>
      <c r="M58" s="47">
        <f t="shared" si="36"/>
        <v>126.00000000000001</v>
      </c>
      <c r="N58" s="47">
        <f t="shared" si="37"/>
        <v>126.00000000000001</v>
      </c>
      <c r="O58" s="48">
        <f t="shared" si="38"/>
        <v>0</v>
      </c>
      <c r="P58" s="48">
        <f t="shared" si="39"/>
        <v>-21</v>
      </c>
      <c r="Q58" s="58">
        <f t="shared" si="40"/>
        <v>21</v>
      </c>
      <c r="R58" s="50">
        <f t="shared" si="41"/>
        <v>165.25</v>
      </c>
      <c r="S58" s="51">
        <f t="shared" si="42"/>
        <v>-17.5</v>
      </c>
      <c r="T58" s="51">
        <f t="shared" si="43"/>
        <v>165.25</v>
      </c>
      <c r="U58" s="52">
        <f t="shared" si="44"/>
        <v>17.5</v>
      </c>
      <c r="V58" s="53">
        <f t="shared" si="45"/>
        <v>-15.711064285978338</v>
      </c>
      <c r="W58" s="54">
        <f t="shared" si="46"/>
        <v>-15.711064285978338</v>
      </c>
      <c r="X58" s="54">
        <f t="shared" si="47"/>
        <v>-15.711064285978338</v>
      </c>
      <c r="Y58" s="55">
        <f t="shared" si="48"/>
        <v>0</v>
      </c>
      <c r="Z58" s="55">
        <f t="shared" si="49"/>
        <v>0</v>
      </c>
      <c r="AA58" s="56">
        <f t="shared" si="50"/>
        <v>0</v>
      </c>
      <c r="AB58" s="9"/>
      <c r="AC58" s="46">
        <f>15+80+31+14+7+18-14+K58</f>
        <v>166.71106428597835</v>
      </c>
      <c r="AD58" s="48">
        <v>3</v>
      </c>
      <c r="AE58" s="47">
        <f>15+80+31+K58</f>
        <v>141.71106428597835</v>
      </c>
      <c r="AF58" s="48">
        <v>0</v>
      </c>
      <c r="AG58" s="47">
        <f>15+80+31+K58</f>
        <v>141.71106428597835</v>
      </c>
      <c r="AH58" s="48">
        <v>0</v>
      </c>
      <c r="AI58" s="48">
        <v>0</v>
      </c>
      <c r="AJ58" s="48">
        <v>0</v>
      </c>
      <c r="AK58" s="48">
        <v>-21</v>
      </c>
      <c r="AL58" s="48">
        <v>0</v>
      </c>
      <c r="AM58" s="48">
        <v>21</v>
      </c>
      <c r="AN58" s="58">
        <v>0</v>
      </c>
      <c r="AO58" s="9"/>
      <c r="AP58" s="59">
        <f>15+80+31+14+7+18</f>
        <v>165</v>
      </c>
      <c r="AQ58" s="60">
        <v>3</v>
      </c>
      <c r="AR58" s="60">
        <v>-17</v>
      </c>
      <c r="AS58" s="60">
        <v>-6</v>
      </c>
      <c r="AT58" s="60">
        <f>15+80+31+14+7+18</f>
        <v>165</v>
      </c>
      <c r="AU58" s="60">
        <v>3</v>
      </c>
      <c r="AV58" s="60">
        <v>17</v>
      </c>
      <c r="AW58" s="62">
        <v>6</v>
      </c>
      <c r="AX58" s="9"/>
      <c r="AY58" s="63"/>
      <c r="AZ58" s="15"/>
      <c r="BA58" s="63"/>
      <c r="BB58" s="15"/>
      <c r="BC58" s="63"/>
      <c r="BD58" s="15"/>
      <c r="BE58" s="15"/>
      <c r="BF58" s="15"/>
      <c r="BG58" s="15"/>
      <c r="BH58" s="15"/>
      <c r="BI58" s="15"/>
      <c r="BJ58" s="15"/>
      <c r="BK58" s="9"/>
      <c r="BL58" s="9"/>
      <c r="BM58" s="9"/>
      <c r="BN58" s="9"/>
      <c r="BO58" s="9"/>
      <c r="BP58" s="9"/>
      <c r="BQ58" s="9"/>
      <c r="BR58" s="9"/>
      <c r="BS58" s="9"/>
    </row>
    <row r="59" spans="1:71" ht="18.75" customHeight="1" x14ac:dyDescent="0.3">
      <c r="A59" s="42" t="s">
        <v>349</v>
      </c>
      <c r="B59" t="s">
        <v>228</v>
      </c>
      <c r="E59" s="44">
        <v>1</v>
      </c>
      <c r="F59" s="44">
        <v>2</v>
      </c>
      <c r="G59" s="45">
        <v>735</v>
      </c>
      <c r="H59" s="44">
        <v>20</v>
      </c>
      <c r="I59" s="44">
        <v>355</v>
      </c>
      <c r="J59" s="44">
        <v>170</v>
      </c>
      <c r="K59" s="43">
        <f t="shared" si="34"/>
        <v>23.095264500388154</v>
      </c>
      <c r="L59" s="57">
        <f t="shared" si="35"/>
        <v>92</v>
      </c>
      <c r="M59" s="48">
        <f t="shared" si="36"/>
        <v>92</v>
      </c>
      <c r="N59" s="48">
        <f t="shared" si="37"/>
        <v>92</v>
      </c>
      <c r="O59" s="47">
        <f t="shared" si="38"/>
        <v>-44.5</v>
      </c>
      <c r="P59" s="48">
        <f t="shared" si="39"/>
        <v>0</v>
      </c>
      <c r="Q59" s="49">
        <f t="shared" si="40"/>
        <v>44.5</v>
      </c>
      <c r="R59" s="59">
        <f t="shared" si="41"/>
        <v>127</v>
      </c>
      <c r="S59" s="60">
        <f t="shared" si="42"/>
        <v>-36</v>
      </c>
      <c r="T59" s="60">
        <f t="shared" si="43"/>
        <v>127</v>
      </c>
      <c r="U59" s="62">
        <f t="shared" si="44"/>
        <v>36</v>
      </c>
      <c r="V59" s="53">
        <f t="shared" si="45"/>
        <v>-23.095264500388154</v>
      </c>
      <c r="W59" s="54">
        <f t="shared" si="46"/>
        <v>-23.095264500388154</v>
      </c>
      <c r="X59" s="54">
        <f t="shared" si="47"/>
        <v>-23.095264500388154</v>
      </c>
      <c r="Y59" s="55">
        <f t="shared" si="48"/>
        <v>0</v>
      </c>
      <c r="Z59" s="55">
        <f t="shared" si="49"/>
        <v>0</v>
      </c>
      <c r="AA59" s="56">
        <f t="shared" si="50"/>
        <v>0</v>
      </c>
      <c r="AB59" s="9"/>
      <c r="AC59" s="46">
        <f>110-18+K59</f>
        <v>115.09526450038815</v>
      </c>
      <c r="AD59" s="48">
        <v>0</v>
      </c>
      <c r="AE59" s="47">
        <f>110-18+K59</f>
        <v>115.09526450038815</v>
      </c>
      <c r="AF59" s="48">
        <v>0</v>
      </c>
      <c r="AG59" s="47">
        <f>110-18+K59</f>
        <v>115.09526450038815</v>
      </c>
      <c r="AH59" s="48">
        <v>0</v>
      </c>
      <c r="AI59" s="48">
        <v>-44</v>
      </c>
      <c r="AJ59" s="48">
        <v>-6</v>
      </c>
      <c r="AK59" s="48">
        <v>0</v>
      </c>
      <c r="AL59" s="48">
        <v>0</v>
      </c>
      <c r="AM59" s="48">
        <v>44</v>
      </c>
      <c r="AN59" s="58">
        <v>6</v>
      </c>
      <c r="AO59" s="9"/>
      <c r="AP59" s="59">
        <f>110+17</f>
        <v>127</v>
      </c>
      <c r="AQ59" s="60">
        <v>0</v>
      </c>
      <c r="AR59" s="60">
        <v>-36</v>
      </c>
      <c r="AS59" s="60">
        <v>0</v>
      </c>
      <c r="AT59" s="60">
        <v>127</v>
      </c>
      <c r="AU59" s="60">
        <v>0</v>
      </c>
      <c r="AV59" s="60">
        <v>36</v>
      </c>
      <c r="AW59" s="62">
        <v>0</v>
      </c>
      <c r="AX59" s="9"/>
      <c r="AY59" s="63"/>
      <c r="AZ59" s="15"/>
      <c r="BA59" s="63"/>
      <c r="BB59" s="15"/>
      <c r="BC59" s="63"/>
      <c r="BD59" s="15"/>
      <c r="BE59" s="15"/>
      <c r="BF59" s="15"/>
      <c r="BG59" s="15"/>
      <c r="BH59" s="15"/>
      <c r="BI59" s="15"/>
      <c r="BJ59" s="15"/>
      <c r="BK59" s="9"/>
      <c r="BL59" s="9"/>
      <c r="BM59" s="9"/>
      <c r="BN59" s="9"/>
      <c r="BO59" s="9"/>
      <c r="BP59" s="9"/>
      <c r="BQ59" s="9"/>
      <c r="BR59" s="9"/>
      <c r="BS59" s="9"/>
    </row>
    <row r="60" spans="1:71" ht="18.75" customHeight="1" x14ac:dyDescent="0.3">
      <c r="A60" s="42" t="s">
        <v>350</v>
      </c>
      <c r="B60" t="s">
        <v>228</v>
      </c>
      <c r="E60" s="44">
        <v>1</v>
      </c>
      <c r="F60" s="44">
        <v>2</v>
      </c>
      <c r="G60" s="45">
        <v>735</v>
      </c>
      <c r="H60" s="44">
        <v>20</v>
      </c>
      <c r="I60" s="44">
        <v>355</v>
      </c>
      <c r="J60" s="44">
        <v>170</v>
      </c>
      <c r="K60" s="43">
        <f t="shared" si="34"/>
        <v>23.095264500388154</v>
      </c>
      <c r="L60" s="46">
        <f t="shared" si="35"/>
        <v>86.904735499611846</v>
      </c>
      <c r="M60" s="47">
        <f t="shared" si="36"/>
        <v>86.904735499611846</v>
      </c>
      <c r="N60" s="47">
        <f t="shared" si="37"/>
        <v>86.904735499611846</v>
      </c>
      <c r="O60" s="48">
        <f t="shared" si="38"/>
        <v>-45</v>
      </c>
      <c r="P60" s="48">
        <f t="shared" si="39"/>
        <v>0</v>
      </c>
      <c r="Q60" s="58">
        <f t="shared" si="40"/>
        <v>45</v>
      </c>
      <c r="R60" s="50">
        <f t="shared" si="41"/>
        <v>138.66666666666666</v>
      </c>
      <c r="S60" s="60">
        <f t="shared" si="42"/>
        <v>-50</v>
      </c>
      <c r="T60" s="51">
        <f t="shared" si="43"/>
        <v>138.66666666666666</v>
      </c>
      <c r="U60" s="62">
        <f t="shared" si="44"/>
        <v>50</v>
      </c>
      <c r="V60" s="53">
        <f t="shared" si="45"/>
        <v>-23.095264500388154</v>
      </c>
      <c r="W60" s="54">
        <f t="shared" si="46"/>
        <v>-23.095264500388154</v>
      </c>
      <c r="X60" s="54">
        <f t="shared" si="47"/>
        <v>-23.095264500388154</v>
      </c>
      <c r="Y60" s="55">
        <f t="shared" si="48"/>
        <v>0</v>
      </c>
      <c r="Z60" s="55">
        <f t="shared" si="49"/>
        <v>0</v>
      </c>
      <c r="AA60" s="56">
        <f t="shared" si="50"/>
        <v>0</v>
      </c>
      <c r="AB60" s="9"/>
      <c r="AC60" s="57">
        <v>110</v>
      </c>
      <c r="AD60" s="48">
        <v>0</v>
      </c>
      <c r="AE60" s="48">
        <v>110</v>
      </c>
      <c r="AF60" s="48">
        <v>0</v>
      </c>
      <c r="AG60" s="48">
        <v>110</v>
      </c>
      <c r="AH60" s="48">
        <v>0</v>
      </c>
      <c r="AI60" s="48">
        <v>-45</v>
      </c>
      <c r="AJ60" s="48">
        <v>0</v>
      </c>
      <c r="AK60" s="48">
        <v>0</v>
      </c>
      <c r="AL60" s="48">
        <v>0</v>
      </c>
      <c r="AM60" s="48">
        <v>45</v>
      </c>
      <c r="AN60" s="58">
        <v>0</v>
      </c>
      <c r="AO60" s="9"/>
      <c r="AP60" s="59">
        <f>110+28</f>
        <v>138</v>
      </c>
      <c r="AQ60" s="60">
        <v>8</v>
      </c>
      <c r="AR60" s="60">
        <v>-50</v>
      </c>
      <c r="AS60" s="60">
        <v>0</v>
      </c>
      <c r="AT60" s="60">
        <v>138</v>
      </c>
      <c r="AU60" s="60">
        <v>8</v>
      </c>
      <c r="AV60" s="60">
        <v>50</v>
      </c>
      <c r="AW60" s="62">
        <v>0</v>
      </c>
      <c r="AX60" s="9"/>
      <c r="AY60" s="63"/>
      <c r="AZ60" s="15"/>
      <c r="BA60" s="63"/>
      <c r="BB60" s="15"/>
      <c r="BC60" s="63"/>
      <c r="BD60" s="15"/>
      <c r="BE60" s="15"/>
      <c r="BF60" s="15"/>
      <c r="BG60" s="15"/>
      <c r="BH60" s="15"/>
      <c r="BI60" s="15"/>
      <c r="BJ60" s="15"/>
      <c r="BK60" s="9"/>
      <c r="BL60" s="9"/>
      <c r="BM60" s="9"/>
      <c r="BN60" s="9"/>
      <c r="BO60" s="9"/>
      <c r="BP60" s="9"/>
      <c r="BQ60" s="9"/>
      <c r="BR60" s="9"/>
      <c r="BS60" s="9"/>
    </row>
    <row r="61" spans="1:71" ht="18.75" customHeight="1" x14ac:dyDescent="0.3">
      <c r="A61" s="42" t="s">
        <v>351</v>
      </c>
      <c r="B61" t="s">
        <v>228</v>
      </c>
      <c r="E61" s="44">
        <v>1</v>
      </c>
      <c r="F61" s="44">
        <v>2</v>
      </c>
      <c r="G61" s="45">
        <v>735</v>
      </c>
      <c r="H61" s="44">
        <v>20</v>
      </c>
      <c r="I61" s="44">
        <v>355</v>
      </c>
      <c r="J61" s="44">
        <v>170</v>
      </c>
      <c r="K61" s="43">
        <f t="shared" si="34"/>
        <v>23.095264500388154</v>
      </c>
      <c r="L61" s="57">
        <f t="shared" si="35"/>
        <v>135</v>
      </c>
      <c r="M61" s="48">
        <f t="shared" si="36"/>
        <v>135</v>
      </c>
      <c r="N61" s="48">
        <f t="shared" si="37"/>
        <v>135</v>
      </c>
      <c r="O61" s="47">
        <f t="shared" si="38"/>
        <v>-41.833333333333336</v>
      </c>
      <c r="P61" s="48">
        <f t="shared" si="39"/>
        <v>0</v>
      </c>
      <c r="Q61" s="49">
        <f t="shared" si="40"/>
        <v>41.833333333333336</v>
      </c>
      <c r="R61" s="59">
        <f t="shared" si="41"/>
        <v>175</v>
      </c>
      <c r="S61" s="60">
        <f t="shared" si="42"/>
        <v>-30</v>
      </c>
      <c r="T61" s="60">
        <f t="shared" si="43"/>
        <v>175</v>
      </c>
      <c r="U61" s="62">
        <f t="shared" si="44"/>
        <v>30</v>
      </c>
      <c r="V61" s="53">
        <f t="shared" si="45"/>
        <v>-23.095264500388154</v>
      </c>
      <c r="W61" s="54">
        <f t="shared" si="46"/>
        <v>-23.095264500388154</v>
      </c>
      <c r="X61" s="54">
        <f t="shared" si="47"/>
        <v>-23.095264500388154</v>
      </c>
      <c r="Y61" s="55">
        <f t="shared" si="48"/>
        <v>0</v>
      </c>
      <c r="Z61" s="55">
        <f t="shared" si="49"/>
        <v>0</v>
      </c>
      <c r="AA61" s="56">
        <f t="shared" si="50"/>
        <v>0</v>
      </c>
      <c r="AB61" s="9"/>
      <c r="AC61" s="46">
        <f>135+K61</f>
        <v>158.09526450038817</v>
      </c>
      <c r="AD61" s="48">
        <v>0</v>
      </c>
      <c r="AE61" s="47">
        <f>135+K61</f>
        <v>158.09526450038817</v>
      </c>
      <c r="AF61" s="48">
        <v>0</v>
      </c>
      <c r="AG61" s="47">
        <f>135+K61</f>
        <v>158.09526450038817</v>
      </c>
      <c r="AH61" s="48">
        <v>0</v>
      </c>
      <c r="AI61" s="48">
        <v>-41</v>
      </c>
      <c r="AJ61" s="48">
        <v>-10</v>
      </c>
      <c r="AK61" s="48">
        <v>0</v>
      </c>
      <c r="AL61" s="48">
        <v>0</v>
      </c>
      <c r="AM61" s="48">
        <v>41</v>
      </c>
      <c r="AN61" s="58">
        <v>10</v>
      </c>
      <c r="AO61" s="9"/>
      <c r="AP61" s="59">
        <f>135+40</f>
        <v>175</v>
      </c>
      <c r="AQ61" s="60">
        <v>0</v>
      </c>
      <c r="AR61" s="60">
        <v>-30</v>
      </c>
      <c r="AS61" s="60">
        <v>0</v>
      </c>
      <c r="AT61" s="60">
        <v>175</v>
      </c>
      <c r="AU61" s="60">
        <v>0</v>
      </c>
      <c r="AV61" s="60">
        <v>30</v>
      </c>
      <c r="AW61" s="62">
        <v>0</v>
      </c>
      <c r="AX61" s="9"/>
      <c r="AY61" s="63"/>
      <c r="AZ61" s="15"/>
      <c r="BA61" s="63"/>
      <c r="BB61" s="15"/>
      <c r="BC61" s="63"/>
      <c r="BD61" s="15"/>
      <c r="BE61" s="15"/>
      <c r="BF61" s="15"/>
      <c r="BG61" s="15"/>
      <c r="BH61" s="15"/>
      <c r="BI61" s="15"/>
      <c r="BJ61" s="15"/>
      <c r="BK61" s="9"/>
      <c r="BL61" s="9"/>
      <c r="BM61" s="9"/>
      <c r="BN61" s="9"/>
      <c r="BO61" s="9"/>
      <c r="BP61" s="9"/>
      <c r="BQ61" s="9"/>
      <c r="BR61" s="9"/>
      <c r="BS61" s="9"/>
    </row>
    <row r="62" spans="1:71" ht="18.75" customHeight="1" x14ac:dyDescent="0.3">
      <c r="A62" s="42" t="s">
        <v>352</v>
      </c>
      <c r="B62" t="s">
        <v>263</v>
      </c>
      <c r="E62" s="44">
        <v>1</v>
      </c>
      <c r="F62" s="44">
        <v>2</v>
      </c>
      <c r="G62" s="45">
        <v>735</v>
      </c>
      <c r="H62" s="44">
        <v>20</v>
      </c>
      <c r="I62" s="44">
        <v>355</v>
      </c>
      <c r="J62" s="44">
        <v>170</v>
      </c>
      <c r="K62" s="43">
        <f t="shared" si="34"/>
        <v>23.095264500388154</v>
      </c>
      <c r="L62" s="46">
        <f t="shared" si="35"/>
        <v>100.90473549961185</v>
      </c>
      <c r="M62" s="47">
        <f t="shared" si="36"/>
        <v>100.90473549961185</v>
      </c>
      <c r="N62" s="47">
        <f t="shared" si="37"/>
        <v>100.90473549961185</v>
      </c>
      <c r="O62" s="47">
        <f t="shared" si="38"/>
        <v>-39.333333333333336</v>
      </c>
      <c r="P62" s="48">
        <f t="shared" si="39"/>
        <v>0</v>
      </c>
      <c r="Q62" s="49">
        <f t="shared" si="40"/>
        <v>39.333333333333336</v>
      </c>
      <c r="R62" s="59">
        <f t="shared" si="41"/>
        <v>145</v>
      </c>
      <c r="S62" s="60">
        <f t="shared" si="42"/>
        <v>-66</v>
      </c>
      <c r="T62" s="60">
        <f t="shared" si="43"/>
        <v>145</v>
      </c>
      <c r="U62" s="62">
        <f t="shared" si="44"/>
        <v>66</v>
      </c>
      <c r="V62" s="53">
        <f t="shared" si="45"/>
        <v>-23.095264500388154</v>
      </c>
      <c r="W62" s="54">
        <f t="shared" si="46"/>
        <v>-23.095264500388154</v>
      </c>
      <c r="X62" s="54">
        <f t="shared" si="47"/>
        <v>-23.095264500388154</v>
      </c>
      <c r="Y62" s="55">
        <f t="shared" si="48"/>
        <v>0</v>
      </c>
      <c r="Z62" s="55">
        <f t="shared" si="49"/>
        <v>0</v>
      </c>
      <c r="AA62" s="56">
        <f t="shared" si="50"/>
        <v>0</v>
      </c>
      <c r="AB62" s="9"/>
      <c r="AC62" s="57">
        <f>145-21</f>
        <v>124</v>
      </c>
      <c r="AD62" s="48">
        <v>0</v>
      </c>
      <c r="AE62" s="48">
        <v>124</v>
      </c>
      <c r="AF62" s="48">
        <v>0</v>
      </c>
      <c r="AG62" s="48">
        <v>124</v>
      </c>
      <c r="AH62" s="48">
        <v>0</v>
      </c>
      <c r="AI62" s="48">
        <v>-39</v>
      </c>
      <c r="AJ62" s="48">
        <v>-4</v>
      </c>
      <c r="AK62" s="48">
        <v>0</v>
      </c>
      <c r="AL62" s="48">
        <v>0</v>
      </c>
      <c r="AM62" s="48">
        <v>39</v>
      </c>
      <c r="AN62" s="58">
        <v>4</v>
      </c>
      <c r="AO62" s="9"/>
      <c r="AP62" s="59">
        <v>145</v>
      </c>
      <c r="AQ62" s="60">
        <v>0</v>
      </c>
      <c r="AR62" s="60">
        <v>-66</v>
      </c>
      <c r="AS62" s="60">
        <v>0</v>
      </c>
      <c r="AT62" s="60">
        <v>145</v>
      </c>
      <c r="AU62" s="60">
        <v>0</v>
      </c>
      <c r="AV62" s="60">
        <v>66</v>
      </c>
      <c r="AW62" s="62">
        <v>0</v>
      </c>
      <c r="AX62" s="9"/>
      <c r="AY62" s="63"/>
      <c r="AZ62" s="15"/>
      <c r="BA62" s="63"/>
      <c r="BB62" s="15"/>
      <c r="BC62" s="63"/>
      <c r="BD62" s="15"/>
      <c r="BE62" s="15"/>
      <c r="BF62" s="15"/>
      <c r="BG62" s="15"/>
      <c r="BH62" s="15"/>
      <c r="BI62" s="15"/>
      <c r="BJ62" s="15"/>
      <c r="BK62" s="9"/>
      <c r="BL62" s="9"/>
      <c r="BM62" s="9"/>
      <c r="BN62" s="9"/>
      <c r="BO62" s="9"/>
      <c r="BP62" s="9"/>
      <c r="BQ62" s="9"/>
      <c r="BR62" s="9"/>
      <c r="BS62" s="9"/>
    </row>
    <row r="63" spans="1:71" ht="18.75" customHeight="1" x14ac:dyDescent="0.3">
      <c r="A63" s="42" t="s">
        <v>353</v>
      </c>
      <c r="B63" t="s">
        <v>281</v>
      </c>
      <c r="E63" s="44">
        <v>1</v>
      </c>
      <c r="F63" s="44">
        <v>2</v>
      </c>
      <c r="G63" s="45">
        <v>735</v>
      </c>
      <c r="H63" s="44">
        <v>20</v>
      </c>
      <c r="I63" s="44">
        <v>355</v>
      </c>
      <c r="J63" s="44">
        <v>170</v>
      </c>
      <c r="K63" s="43">
        <f t="shared" si="34"/>
        <v>23.095264500388154</v>
      </c>
      <c r="L63" s="57">
        <f t="shared" si="35"/>
        <v>131</v>
      </c>
      <c r="M63" s="48">
        <f t="shared" si="36"/>
        <v>131</v>
      </c>
      <c r="N63" s="48">
        <f t="shared" si="37"/>
        <v>131</v>
      </c>
      <c r="O63" s="48">
        <f t="shared" si="38"/>
        <v>-50</v>
      </c>
      <c r="P63" s="48">
        <f t="shared" si="39"/>
        <v>0</v>
      </c>
      <c r="Q63" s="58">
        <f t="shared" si="40"/>
        <v>50</v>
      </c>
      <c r="R63" s="59">
        <f t="shared" si="41"/>
        <v>175</v>
      </c>
      <c r="S63" s="60">
        <f t="shared" si="42"/>
        <v>-30</v>
      </c>
      <c r="T63" s="60">
        <f t="shared" si="43"/>
        <v>175</v>
      </c>
      <c r="U63" s="62">
        <f t="shared" si="44"/>
        <v>30</v>
      </c>
      <c r="V63" s="53">
        <f t="shared" si="45"/>
        <v>-23.095264500388154</v>
      </c>
      <c r="W63" s="54">
        <f t="shared" si="46"/>
        <v>-23.095264500388154</v>
      </c>
      <c r="X63" s="54">
        <f t="shared" si="47"/>
        <v>-23.095264500388154</v>
      </c>
      <c r="Y63" s="55">
        <f t="shared" si="48"/>
        <v>0</v>
      </c>
      <c r="Z63" s="55">
        <f t="shared" si="49"/>
        <v>0</v>
      </c>
      <c r="AA63" s="56">
        <f t="shared" si="50"/>
        <v>0</v>
      </c>
      <c r="AB63" s="9"/>
      <c r="AC63" s="46">
        <f>175-44+K63</f>
        <v>154.09526450038817</v>
      </c>
      <c r="AD63" s="48">
        <v>0</v>
      </c>
      <c r="AE63" s="47">
        <f>175-44+K63</f>
        <v>154.09526450038817</v>
      </c>
      <c r="AF63" s="48">
        <v>0</v>
      </c>
      <c r="AG63" s="47">
        <f>175-44+K63</f>
        <v>154.09526450038817</v>
      </c>
      <c r="AH63" s="48">
        <v>0</v>
      </c>
      <c r="AI63" s="48">
        <v>-50</v>
      </c>
      <c r="AJ63" s="48">
        <v>0</v>
      </c>
      <c r="AK63" s="48">
        <v>0</v>
      </c>
      <c r="AL63" s="48">
        <v>0</v>
      </c>
      <c r="AM63" s="48">
        <v>50</v>
      </c>
      <c r="AN63" s="58">
        <v>0</v>
      </c>
      <c r="AO63" s="9"/>
      <c r="AP63" s="59">
        <v>175</v>
      </c>
      <c r="AQ63" s="60">
        <v>0</v>
      </c>
      <c r="AR63" s="60">
        <v>-30</v>
      </c>
      <c r="AS63" s="60">
        <v>0</v>
      </c>
      <c r="AT63" s="60">
        <v>175</v>
      </c>
      <c r="AU63" s="60">
        <v>0</v>
      </c>
      <c r="AV63" s="60">
        <v>30</v>
      </c>
      <c r="AW63" s="62">
        <v>0</v>
      </c>
      <c r="AX63" s="9"/>
      <c r="AY63" s="63"/>
      <c r="AZ63" s="15"/>
      <c r="BA63" s="63"/>
      <c r="BB63" s="15"/>
      <c r="BC63" s="63"/>
      <c r="BD63" s="15"/>
      <c r="BE63" s="15"/>
      <c r="BF63" s="15"/>
      <c r="BG63" s="15"/>
      <c r="BH63" s="15"/>
      <c r="BI63" s="15"/>
      <c r="BJ63" s="15"/>
      <c r="BK63" s="9"/>
      <c r="BL63" s="9"/>
      <c r="BM63" s="9"/>
      <c r="BN63" s="9"/>
      <c r="BO63" s="9"/>
      <c r="BP63" s="9"/>
      <c r="BQ63" s="9"/>
      <c r="BR63" s="9"/>
      <c r="BS63" s="9"/>
    </row>
    <row r="64" spans="1:71" ht="18.75" customHeight="1" x14ac:dyDescent="0.3">
      <c r="A64" s="42" t="s">
        <v>354</v>
      </c>
      <c r="B64" t="s">
        <v>355</v>
      </c>
      <c r="E64" s="44">
        <v>1</v>
      </c>
      <c r="F64" s="44">
        <v>2</v>
      </c>
      <c r="G64" s="45">
        <v>735</v>
      </c>
      <c r="H64" s="44">
        <v>20</v>
      </c>
      <c r="I64" s="44">
        <v>355</v>
      </c>
      <c r="J64" s="44">
        <v>170</v>
      </c>
      <c r="K64" s="43">
        <f t="shared" si="34"/>
        <v>23.095264500388154</v>
      </c>
      <c r="L64" s="46">
        <f t="shared" si="35"/>
        <v>110.00000000000001</v>
      </c>
      <c r="M64" s="47">
        <f t="shared" si="36"/>
        <v>110.00000000000001</v>
      </c>
      <c r="N64" s="47">
        <f t="shared" si="37"/>
        <v>110.00000000000001</v>
      </c>
      <c r="O64" s="47">
        <f t="shared" si="38"/>
        <v>-39.333333333333336</v>
      </c>
      <c r="P64" s="48">
        <f t="shared" si="39"/>
        <v>0</v>
      </c>
      <c r="Q64" s="49">
        <f t="shared" si="40"/>
        <v>39.333333333333336</v>
      </c>
      <c r="R64" s="59">
        <f t="shared" si="41"/>
        <v>150</v>
      </c>
      <c r="S64" s="60">
        <f t="shared" si="42"/>
        <v>-30</v>
      </c>
      <c r="T64" s="60">
        <f t="shared" si="43"/>
        <v>150</v>
      </c>
      <c r="U64" s="62">
        <f t="shared" si="44"/>
        <v>30</v>
      </c>
      <c r="V64" s="53">
        <f t="shared" si="45"/>
        <v>-23.095264500388154</v>
      </c>
      <c r="W64" s="54">
        <f t="shared" si="46"/>
        <v>-23.095264500388154</v>
      </c>
      <c r="X64" s="54">
        <f t="shared" si="47"/>
        <v>-23.095264500388154</v>
      </c>
      <c r="Y64" s="55">
        <f t="shared" si="48"/>
        <v>0</v>
      </c>
      <c r="Z64" s="55">
        <f t="shared" si="49"/>
        <v>0</v>
      </c>
      <c r="AA64" s="56">
        <f t="shared" si="50"/>
        <v>0</v>
      </c>
      <c r="AB64" s="9"/>
      <c r="AC64" s="46">
        <f>110+K64</f>
        <v>133.09526450038817</v>
      </c>
      <c r="AD64" s="48">
        <v>0</v>
      </c>
      <c r="AE64" s="47">
        <f>110+K64</f>
        <v>133.09526450038817</v>
      </c>
      <c r="AF64" s="48">
        <v>0</v>
      </c>
      <c r="AG64" s="47">
        <f>110+K64</f>
        <v>133.09526450038817</v>
      </c>
      <c r="AH64" s="48">
        <v>0</v>
      </c>
      <c r="AI64" s="48">
        <v>-39</v>
      </c>
      <c r="AJ64" s="48">
        <v>-4</v>
      </c>
      <c r="AK64" s="48">
        <v>0</v>
      </c>
      <c r="AL64" s="48">
        <v>0</v>
      </c>
      <c r="AM64" s="48">
        <v>39</v>
      </c>
      <c r="AN64" s="58">
        <v>4</v>
      </c>
      <c r="AO64" s="9"/>
      <c r="AP64" s="59">
        <v>150</v>
      </c>
      <c r="AQ64" s="60">
        <v>0</v>
      </c>
      <c r="AR64" s="60">
        <v>-30</v>
      </c>
      <c r="AS64" s="60">
        <v>0</v>
      </c>
      <c r="AT64" s="60">
        <v>150</v>
      </c>
      <c r="AU64" s="60">
        <v>0</v>
      </c>
      <c r="AV64" s="60">
        <v>30</v>
      </c>
      <c r="AW64" s="62">
        <v>0</v>
      </c>
      <c r="AX64" s="9"/>
      <c r="AY64" s="63"/>
      <c r="AZ64" s="15"/>
      <c r="BA64" s="63"/>
      <c r="BB64" s="15"/>
      <c r="BC64" s="63"/>
      <c r="BD64" s="15"/>
      <c r="BE64" s="15"/>
      <c r="BF64" s="15"/>
      <c r="BG64" s="15"/>
      <c r="BH64" s="15"/>
      <c r="BI64" s="15"/>
      <c r="BJ64" s="15"/>
      <c r="BK64" s="9"/>
      <c r="BL64" s="9"/>
      <c r="BM64" s="9"/>
      <c r="BN64" s="9"/>
      <c r="BO64" s="9"/>
      <c r="BP64" s="9"/>
      <c r="BQ64" s="9"/>
      <c r="BR64" s="9"/>
      <c r="BS64" s="9"/>
    </row>
    <row r="65" spans="1:71" x14ac:dyDescent="0.3">
      <c r="A65" s="1" t="s">
        <v>634</v>
      </c>
      <c r="B65" t="s">
        <v>263</v>
      </c>
      <c r="C65" t="s">
        <v>635</v>
      </c>
      <c r="D65" t="s">
        <v>635</v>
      </c>
      <c r="E65" s="70">
        <v>1</v>
      </c>
      <c r="F65" s="70">
        <v>1</v>
      </c>
      <c r="G65" s="45">
        <v>33</v>
      </c>
      <c r="H65" s="71">
        <v>0</v>
      </c>
      <c r="I65" s="71">
        <v>0</v>
      </c>
      <c r="J65" s="71">
        <v>0</v>
      </c>
      <c r="K65" s="72">
        <v>0</v>
      </c>
      <c r="L65" s="46">
        <f>AC65+(AD65*(1/12))-K65</f>
        <v>29</v>
      </c>
      <c r="M65" s="47">
        <f>AE65+(AF65*(1/12))-K65</f>
        <v>29</v>
      </c>
      <c r="N65" s="47">
        <f>AG65+(AH65*(1/12))-K65</f>
        <v>29</v>
      </c>
      <c r="O65" s="47">
        <f>AI65+(AJ65*(1/12))</f>
        <v>-4</v>
      </c>
      <c r="P65" s="101">
        <f>AK65+(AL65*(1/12))</f>
        <v>-1.5</v>
      </c>
      <c r="Q65" s="49">
        <f>AM65+(AN65*(1/12))</f>
        <v>3</v>
      </c>
      <c r="R65" s="59">
        <f>AP65+((1/12)*AQ65)</f>
        <v>25</v>
      </c>
      <c r="S65" s="60">
        <f>AR65+((1/12)*AS65)</f>
        <v>0</v>
      </c>
      <c r="T65" s="60">
        <f>AT65+((1/12)*AU65)</f>
        <v>0</v>
      </c>
      <c r="U65" s="62">
        <f>AV65+((1/12)*AW65)</f>
        <v>0</v>
      </c>
      <c r="V65" s="53">
        <f>AY65+(AZ65*(1/12))-K65</f>
        <v>0</v>
      </c>
      <c r="W65" s="54">
        <f>BA65+(BB65*(1/12))-K65</f>
        <v>0</v>
      </c>
      <c r="X65" s="54">
        <f>BC65+(BD65*(1/12))-K65</f>
        <v>0</v>
      </c>
      <c r="Y65" s="55">
        <f>BE65+(BF65*(1/12))</f>
        <v>0</v>
      </c>
      <c r="Z65" s="55">
        <f>BG65+(BH65*(1/12))</f>
        <v>0</v>
      </c>
      <c r="AA65" s="56">
        <f>BI65+(BJ65*(1/12))</f>
        <v>0</v>
      </c>
      <c r="AC65" s="18">
        <v>29</v>
      </c>
      <c r="AD65" s="18">
        <v>0</v>
      </c>
      <c r="AE65" s="18">
        <v>29</v>
      </c>
      <c r="AF65" s="18">
        <v>0</v>
      </c>
      <c r="AG65" s="18">
        <v>29</v>
      </c>
      <c r="AH65" s="18">
        <v>0</v>
      </c>
      <c r="AI65" s="18">
        <v>-4</v>
      </c>
      <c r="AJ65" s="18">
        <v>0</v>
      </c>
      <c r="AK65" s="18">
        <v>-1</v>
      </c>
      <c r="AL65" s="18">
        <v>-6</v>
      </c>
      <c r="AM65" s="18">
        <v>3</v>
      </c>
      <c r="AN65" s="18">
        <v>0</v>
      </c>
      <c r="AP65" s="18">
        <v>25</v>
      </c>
      <c r="AQ65" s="18">
        <v>0</v>
      </c>
      <c r="AR65" s="18">
        <v>0</v>
      </c>
      <c r="AS65" s="18">
        <v>0</v>
      </c>
    </row>
    <row r="66" spans="1:71" ht="18.75" customHeight="1" x14ac:dyDescent="0.3">
      <c r="A66" s="42" t="s">
        <v>356</v>
      </c>
      <c r="E66" s="69"/>
      <c r="F66" s="69"/>
      <c r="G66" s="45">
        <v>735</v>
      </c>
      <c r="H66" s="44">
        <v>20</v>
      </c>
      <c r="I66" s="44">
        <v>355</v>
      </c>
      <c r="J66" s="44">
        <v>170</v>
      </c>
      <c r="K66" s="43">
        <f t="shared" si="34"/>
        <v>23.095264500388154</v>
      </c>
      <c r="L66" s="46">
        <f t="shared" ref="L66:L72" si="51">AC66+(AD66*(1/12))-K66</f>
        <v>-23.095264500388154</v>
      </c>
      <c r="M66" s="47">
        <f t="shared" ref="M66:M72" si="52">AE66+(AF66*(1/12))-K66</f>
        <v>-23.095264500388154</v>
      </c>
      <c r="N66" s="47">
        <f t="shared" ref="N66:N72" si="53">AG66+(AH66*(1/12))-K66</f>
        <v>-23.095264500388154</v>
      </c>
      <c r="O66" s="47">
        <f t="shared" ref="O66:O72" si="54">AI66+(AJ66*(1/12))</f>
        <v>0</v>
      </c>
      <c r="P66" s="48">
        <f t="shared" ref="P66:P72" si="55">AK66+(AL66*(1/12))</f>
        <v>0</v>
      </c>
      <c r="Q66" s="49">
        <f t="shared" ref="Q66:Q72" si="56">AM66+(AN66*(1/12))</f>
        <v>0</v>
      </c>
      <c r="R66" s="59">
        <f t="shared" ref="R66:R72" si="57">AP66+((1/12)*AQ66)</f>
        <v>0</v>
      </c>
      <c r="S66" s="60">
        <f t="shared" ref="S66:S72" si="58">AR66+((1/12)*AS66)</f>
        <v>0</v>
      </c>
      <c r="T66" s="60">
        <f t="shared" ref="T66:T72" si="59">AT66+((1/12)*AU66)</f>
        <v>0</v>
      </c>
      <c r="U66" s="62">
        <f t="shared" ref="U66:U72" si="60">AV66+((1/12)*AW66)</f>
        <v>0</v>
      </c>
      <c r="V66" s="53">
        <f t="shared" ref="V66:V72" si="61">AY66+(AZ66*(1/12))-K66</f>
        <v>-23.095264500388154</v>
      </c>
      <c r="W66" s="54">
        <f t="shared" ref="W66:W72" si="62">BA66+(BB66*(1/12))-K66</f>
        <v>-23.095264500388154</v>
      </c>
      <c r="X66" s="54">
        <f t="shared" ref="X66:X72" si="63">BC66+(BD66*(1/12))-K66</f>
        <v>-23.095264500388154</v>
      </c>
      <c r="Y66" s="55">
        <f t="shared" ref="Y66:Y72" si="64">BE66+(BF66*(1/12))</f>
        <v>0</v>
      </c>
      <c r="Z66" s="55">
        <f t="shared" ref="Z66:Z72" si="65">BG66+(BH66*(1/12))</f>
        <v>0</v>
      </c>
      <c r="AA66" s="56">
        <f t="shared" ref="AA66:AA72" si="66">BI66+(BJ66*(1/12))</f>
        <v>0</v>
      </c>
      <c r="AB66" s="9"/>
      <c r="AC66" s="63"/>
      <c r="AD66" s="15"/>
      <c r="AE66" s="63"/>
      <c r="AF66" s="15"/>
      <c r="AG66" s="63"/>
      <c r="AH66" s="15"/>
      <c r="AI66" s="15"/>
      <c r="AJ66" s="15"/>
      <c r="AK66" s="15"/>
      <c r="AL66" s="15"/>
      <c r="AM66" s="15"/>
      <c r="AN66" s="15"/>
      <c r="AO66" s="9"/>
      <c r="AP66" s="15"/>
      <c r="AQ66" s="15"/>
      <c r="AR66" s="15"/>
      <c r="AS66" s="15"/>
      <c r="AT66" s="15"/>
      <c r="AU66" s="15"/>
      <c r="AV66" s="15"/>
      <c r="AW66" s="15"/>
      <c r="AX66" s="9"/>
      <c r="AY66" s="63"/>
      <c r="AZ66" s="15"/>
      <c r="BA66" s="63"/>
      <c r="BB66" s="15"/>
      <c r="BC66" s="63"/>
      <c r="BD66" s="15"/>
      <c r="BE66" s="15"/>
      <c r="BF66" s="15"/>
      <c r="BG66" s="15"/>
      <c r="BH66" s="15"/>
      <c r="BI66" s="15"/>
      <c r="BJ66" s="15"/>
      <c r="BK66" s="9"/>
      <c r="BL66" s="9"/>
      <c r="BM66" s="9"/>
      <c r="BN66" s="9"/>
      <c r="BO66" s="9"/>
      <c r="BP66" s="9"/>
      <c r="BQ66" s="9"/>
      <c r="BR66" s="9"/>
      <c r="BS66" s="9"/>
    </row>
    <row r="67" spans="1:71" ht="18.75" customHeight="1" x14ac:dyDescent="0.3">
      <c r="A67" s="42" t="s">
        <v>357</v>
      </c>
      <c r="E67" s="69"/>
      <c r="F67" s="69"/>
      <c r="G67" s="45">
        <v>735</v>
      </c>
      <c r="H67" s="44">
        <v>20</v>
      </c>
      <c r="I67" s="44">
        <v>355</v>
      </c>
      <c r="J67" s="44">
        <v>170</v>
      </c>
      <c r="K67" s="43">
        <f t="shared" si="34"/>
        <v>23.095264500388154</v>
      </c>
      <c r="L67" s="46">
        <f t="shared" si="51"/>
        <v>-23.095264500388154</v>
      </c>
      <c r="M67" s="47">
        <f t="shared" si="52"/>
        <v>-23.095264500388154</v>
      </c>
      <c r="N67" s="47">
        <f t="shared" si="53"/>
        <v>-23.095264500388154</v>
      </c>
      <c r="O67" s="47">
        <f t="shared" si="54"/>
        <v>0</v>
      </c>
      <c r="P67" s="48">
        <f t="shared" si="55"/>
        <v>0</v>
      </c>
      <c r="Q67" s="49">
        <f>AM67+(AN67*(1/12))</f>
        <v>0</v>
      </c>
      <c r="R67" s="59">
        <f t="shared" si="57"/>
        <v>0</v>
      </c>
      <c r="S67" s="60">
        <f t="shared" si="58"/>
        <v>0</v>
      </c>
      <c r="T67" s="60">
        <f t="shared" si="59"/>
        <v>0</v>
      </c>
      <c r="U67" s="62">
        <f t="shared" si="60"/>
        <v>0</v>
      </c>
      <c r="V67" s="53">
        <f t="shared" si="61"/>
        <v>-23.095264500388154</v>
      </c>
      <c r="W67" s="54">
        <f t="shared" si="62"/>
        <v>-23.095264500388154</v>
      </c>
      <c r="X67" s="54">
        <f t="shared" si="63"/>
        <v>-23.095264500388154</v>
      </c>
      <c r="Y67" s="55">
        <f t="shared" si="64"/>
        <v>0</v>
      </c>
      <c r="Z67" s="55">
        <f t="shared" si="65"/>
        <v>0</v>
      </c>
      <c r="AA67" s="56">
        <f t="shared" si="66"/>
        <v>0</v>
      </c>
      <c r="AB67" s="9"/>
      <c r="AC67" s="63"/>
      <c r="AD67" s="15"/>
      <c r="AE67" s="63"/>
      <c r="AF67" s="15"/>
      <c r="AG67" s="63"/>
      <c r="AH67" s="15"/>
      <c r="AI67" s="15"/>
      <c r="AJ67" s="15"/>
      <c r="AK67" s="15"/>
      <c r="AL67" s="15"/>
      <c r="AM67" s="15"/>
      <c r="AN67" s="15"/>
      <c r="AO67" s="9"/>
      <c r="AP67" s="15"/>
      <c r="AQ67" s="15"/>
      <c r="AR67" s="15"/>
      <c r="AS67" s="15"/>
      <c r="AT67" s="15"/>
      <c r="AU67" s="15"/>
      <c r="AV67" s="15"/>
      <c r="AW67" s="15"/>
      <c r="AX67" s="9"/>
      <c r="AY67" s="63"/>
      <c r="AZ67" s="15"/>
      <c r="BA67" s="63"/>
      <c r="BB67" s="15"/>
      <c r="BC67" s="63"/>
      <c r="BD67" s="15"/>
      <c r="BE67" s="15"/>
      <c r="BF67" s="15"/>
      <c r="BG67" s="15"/>
      <c r="BH67" s="15"/>
      <c r="BI67" s="15"/>
      <c r="BJ67" s="15"/>
      <c r="BK67" s="9"/>
      <c r="BL67" s="9"/>
      <c r="BM67" s="9"/>
      <c r="BN67" s="9"/>
      <c r="BO67" s="9"/>
      <c r="BP67" s="9"/>
      <c r="BQ67" s="9"/>
      <c r="BR67" s="9"/>
      <c r="BS67" s="9"/>
    </row>
    <row r="68" spans="1:71" x14ac:dyDescent="0.3">
      <c r="L68" s="46"/>
      <c r="M68" s="47"/>
      <c r="N68" s="47"/>
      <c r="O68" s="47"/>
      <c r="P68" s="48"/>
      <c r="Q68" s="49"/>
      <c r="R68" s="59"/>
      <c r="S68" s="60"/>
      <c r="T68" s="60"/>
      <c r="U68" s="62"/>
      <c r="V68" s="53"/>
      <c r="W68" s="54"/>
      <c r="X68" s="54"/>
      <c r="Y68" s="55"/>
      <c r="Z68" s="55"/>
      <c r="AA68" s="56"/>
    </row>
    <row r="69" spans="1:71" x14ac:dyDescent="0.3">
      <c r="L69" s="46"/>
      <c r="M69" s="47"/>
      <c r="N69" s="47"/>
      <c r="O69" s="47"/>
      <c r="P69" s="48"/>
      <c r="Q69" s="49"/>
      <c r="R69" s="59"/>
      <c r="S69" s="60"/>
      <c r="T69" s="60"/>
      <c r="U69" s="62"/>
      <c r="V69" s="53"/>
      <c r="W69" s="54"/>
      <c r="X69" s="54"/>
      <c r="Y69" s="55"/>
      <c r="Z69" s="55"/>
      <c r="AA69" s="56"/>
    </row>
    <row r="70" spans="1:71" x14ac:dyDescent="0.3">
      <c r="L70" s="46"/>
      <c r="M70" s="47"/>
      <c r="N70" s="47"/>
      <c r="O70" s="47"/>
      <c r="P70" s="48"/>
      <c r="Q70" s="49"/>
      <c r="R70" s="59"/>
      <c r="S70" s="60"/>
      <c r="T70" s="60"/>
      <c r="U70" s="62"/>
      <c r="V70" s="53"/>
      <c r="W70" s="54"/>
      <c r="X70" s="54"/>
      <c r="Y70" s="55"/>
      <c r="Z70" s="55"/>
      <c r="AA70" s="56"/>
    </row>
    <row r="71" spans="1:71" x14ac:dyDescent="0.3">
      <c r="L71" s="46"/>
      <c r="M71" s="47"/>
      <c r="N71" s="47"/>
      <c r="O71" s="47"/>
      <c r="P71" s="48"/>
      <c r="Q71" s="49"/>
      <c r="R71" s="59"/>
      <c r="S71" s="60"/>
      <c r="T71" s="60"/>
      <c r="U71" s="62"/>
      <c r="V71" s="53"/>
      <c r="W71" s="54"/>
      <c r="X71" s="54"/>
      <c r="Y71" s="55"/>
      <c r="Z71" s="55"/>
      <c r="AA71" s="56"/>
    </row>
    <row r="72" spans="1:71" x14ac:dyDescent="0.3">
      <c r="L72" s="46"/>
      <c r="M72" s="47"/>
      <c r="N72" s="47"/>
      <c r="O72" s="47"/>
      <c r="P72" s="48"/>
      <c r="Q72" s="49"/>
      <c r="R72" s="59"/>
      <c r="S72" s="60"/>
      <c r="T72" s="60"/>
      <c r="U72" s="62"/>
      <c r="V72" s="53"/>
      <c r="W72" s="54"/>
      <c r="X72" s="54"/>
      <c r="Y72" s="55"/>
      <c r="Z72" s="55"/>
      <c r="AA72" s="5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56"/>
  <sheetViews>
    <sheetView workbookViewId="0">
      <selection activeCell="C1" sqref="C1"/>
    </sheetView>
  </sheetViews>
  <sheetFormatPr defaultRowHeight="14.4" x14ac:dyDescent="0.3"/>
  <cols>
    <col min="1" max="1" width="13.5546875" style="17" bestFit="1" customWidth="1"/>
    <col min="2" max="2" width="14.6640625" style="5" bestFit="1" customWidth="1"/>
    <col min="3" max="3" width="11.109375" style="5" bestFit="1" customWidth="1"/>
    <col min="4" max="4" width="34.6640625" style="5" bestFit="1" customWidth="1"/>
    <col min="5" max="5" width="11.6640625" style="18" bestFit="1" customWidth="1"/>
    <col min="6" max="10" width="13.5546875" style="5" bestFit="1" customWidth="1"/>
  </cols>
  <sheetData>
    <row r="1" spans="1:10" s="5" customFormat="1" ht="32.25" customHeight="1" x14ac:dyDescent="0.3">
      <c r="A1" s="6" t="s">
        <v>7</v>
      </c>
      <c r="B1" s="7" t="s">
        <v>8</v>
      </c>
      <c r="C1" s="8" t="s">
        <v>9</v>
      </c>
      <c r="D1" s="7" t="s">
        <v>10</v>
      </c>
      <c r="E1" s="6" t="s">
        <v>11</v>
      </c>
      <c r="F1" s="9"/>
      <c r="G1" s="9"/>
      <c r="H1" s="9"/>
      <c r="I1" s="9"/>
      <c r="J1" s="9"/>
    </row>
    <row r="2" spans="1:10" s="5" customFormat="1" ht="18.75" customHeight="1" x14ac:dyDescent="0.3">
      <c r="A2" s="10">
        <v>1</v>
      </c>
      <c r="B2" s="9" t="s">
        <v>12</v>
      </c>
      <c r="C2" s="11" t="s">
        <v>13</v>
      </c>
      <c r="D2" s="12" t="s">
        <v>14</v>
      </c>
      <c r="E2" s="13">
        <v>4</v>
      </c>
      <c r="F2" s="9"/>
      <c r="G2" s="9"/>
      <c r="H2" s="9"/>
      <c r="I2" s="9"/>
      <c r="J2" s="9"/>
    </row>
    <row r="3" spans="1:10" s="5" customFormat="1" ht="18.75" customHeight="1" x14ac:dyDescent="0.3">
      <c r="A3" s="10">
        <v>2</v>
      </c>
      <c r="B3" s="9" t="s">
        <v>15</v>
      </c>
      <c r="C3" s="11" t="s">
        <v>16</v>
      </c>
      <c r="D3" s="12" t="s">
        <v>17</v>
      </c>
      <c r="E3" s="13">
        <v>0</v>
      </c>
      <c r="F3" s="9"/>
      <c r="G3" s="9"/>
      <c r="H3" s="9"/>
      <c r="I3" s="9"/>
      <c r="J3" s="9"/>
    </row>
    <row r="4" spans="1:10" s="5" customFormat="1" ht="32.25" customHeight="1" x14ac:dyDescent="0.3">
      <c r="A4" s="10">
        <v>3</v>
      </c>
      <c r="B4" s="9" t="s">
        <v>18</v>
      </c>
      <c r="C4" s="11" t="s">
        <v>19</v>
      </c>
      <c r="D4" s="12" t="s">
        <v>20</v>
      </c>
      <c r="E4" s="13">
        <v>5</v>
      </c>
      <c r="F4" s="9"/>
      <c r="G4" s="9"/>
      <c r="H4" s="9"/>
      <c r="I4" s="9"/>
      <c r="J4" s="9"/>
    </row>
    <row r="5" spans="1:10" s="5" customFormat="1" ht="32.25" customHeight="1" x14ac:dyDescent="0.3">
      <c r="A5" s="10">
        <v>4</v>
      </c>
      <c r="B5" s="9" t="s">
        <v>21</v>
      </c>
      <c r="C5" s="11" t="s">
        <v>22</v>
      </c>
      <c r="D5" s="12" t="s">
        <v>23</v>
      </c>
      <c r="E5" s="13">
        <v>6</v>
      </c>
      <c r="F5" s="9"/>
      <c r="G5" s="9"/>
      <c r="H5" s="9"/>
      <c r="I5" s="9"/>
      <c r="J5" s="9"/>
    </row>
    <row r="6" spans="1:10" s="5" customFormat="1" ht="18.75" customHeight="1" x14ac:dyDescent="0.3">
      <c r="A6" s="10">
        <v>5</v>
      </c>
      <c r="B6" s="9" t="s">
        <v>24</v>
      </c>
      <c r="C6" s="11" t="s">
        <v>25</v>
      </c>
      <c r="D6" s="12" t="s">
        <v>26</v>
      </c>
      <c r="E6" s="13">
        <v>3</v>
      </c>
      <c r="F6" s="9"/>
      <c r="G6" s="9"/>
      <c r="H6" s="9"/>
      <c r="I6" s="9"/>
      <c r="J6" s="9"/>
    </row>
    <row r="7" spans="1:10" s="5" customFormat="1" ht="32.25" customHeight="1" x14ac:dyDescent="0.3">
      <c r="A7" s="10">
        <v>6</v>
      </c>
      <c r="B7" s="9" t="s">
        <v>27</v>
      </c>
      <c r="C7" s="11" t="s">
        <v>28</v>
      </c>
      <c r="D7" s="12" t="s">
        <v>29</v>
      </c>
      <c r="E7" s="13">
        <v>7</v>
      </c>
      <c r="F7" s="9"/>
      <c r="G7" s="9"/>
      <c r="H7" s="9"/>
      <c r="I7" s="9"/>
      <c r="J7" s="9"/>
    </row>
    <row r="8" spans="1:10" s="5" customFormat="1" ht="18.75" customHeight="1" x14ac:dyDescent="0.3">
      <c r="A8" s="10">
        <v>7</v>
      </c>
      <c r="B8" s="9" t="s">
        <v>30</v>
      </c>
      <c r="C8" s="11" t="s">
        <v>31</v>
      </c>
      <c r="D8" s="12" t="s">
        <v>32</v>
      </c>
      <c r="E8" s="13">
        <v>3</v>
      </c>
      <c r="F8" s="9"/>
      <c r="G8" s="9"/>
      <c r="H8" s="9"/>
      <c r="I8" s="9"/>
      <c r="J8" s="9"/>
    </row>
    <row r="9" spans="1:10" s="5" customFormat="1" ht="18.75" customHeight="1" x14ac:dyDescent="0.3">
      <c r="A9" s="10">
        <v>8</v>
      </c>
      <c r="B9" s="9" t="s">
        <v>33</v>
      </c>
      <c r="C9" s="11" t="s">
        <v>34</v>
      </c>
      <c r="D9" s="12" t="s">
        <v>35</v>
      </c>
      <c r="E9" s="13">
        <v>3</v>
      </c>
      <c r="F9" s="9"/>
      <c r="G9" s="9"/>
      <c r="H9" s="9"/>
      <c r="I9" s="9"/>
      <c r="J9" s="9"/>
    </row>
    <row r="10" spans="1:10" s="5" customFormat="1" ht="18.75" customHeight="1" x14ac:dyDescent="0.3">
      <c r="A10" s="10">
        <v>9</v>
      </c>
      <c r="B10" s="9" t="s">
        <v>36</v>
      </c>
      <c r="C10" s="11" t="s">
        <v>37</v>
      </c>
      <c r="D10" s="12" t="s">
        <v>38</v>
      </c>
      <c r="E10" s="13">
        <v>2</v>
      </c>
      <c r="F10" s="9"/>
      <c r="G10" s="9"/>
      <c r="H10" s="14"/>
      <c r="I10" s="14"/>
      <c r="J10" s="14"/>
    </row>
    <row r="11" spans="1:10" s="5" customFormat="1" ht="32.25" customHeight="1" x14ac:dyDescent="0.3">
      <c r="A11" s="10">
        <v>10</v>
      </c>
      <c r="B11" s="9" t="s">
        <v>39</v>
      </c>
      <c r="C11" s="11" t="s">
        <v>40</v>
      </c>
      <c r="D11" s="12" t="s">
        <v>41</v>
      </c>
      <c r="E11" s="13">
        <v>5</v>
      </c>
      <c r="F11" s="9"/>
      <c r="G11" s="9"/>
      <c r="H11" s="9"/>
      <c r="I11" s="9"/>
      <c r="J11" s="9"/>
    </row>
    <row r="12" spans="1:10" s="5" customFormat="1" ht="18.75" customHeight="1" x14ac:dyDescent="0.3">
      <c r="A12" s="10">
        <v>11</v>
      </c>
      <c r="B12" s="9" t="s">
        <v>42</v>
      </c>
      <c r="C12" s="11" t="s">
        <v>43</v>
      </c>
      <c r="D12" s="12" t="s">
        <v>17</v>
      </c>
      <c r="E12" s="13">
        <v>0</v>
      </c>
      <c r="F12" s="9"/>
      <c r="G12" s="9"/>
      <c r="H12" s="9"/>
      <c r="I12" s="9"/>
      <c r="J12" s="9"/>
    </row>
    <row r="13" spans="1:10" s="5" customFormat="1" ht="32.25" customHeight="1" x14ac:dyDescent="0.3">
      <c r="A13" s="10">
        <v>12</v>
      </c>
      <c r="B13" s="9" t="s">
        <v>44</v>
      </c>
      <c r="C13" s="11" t="s">
        <v>45</v>
      </c>
      <c r="D13" s="12" t="s">
        <v>46</v>
      </c>
      <c r="E13" s="13">
        <v>6</v>
      </c>
      <c r="F13" s="9"/>
      <c r="G13" s="9"/>
      <c r="H13" s="9"/>
      <c r="I13" s="9"/>
      <c r="J13" s="9"/>
    </row>
    <row r="14" spans="1:10" s="5" customFormat="1" ht="32.25" customHeight="1" x14ac:dyDescent="0.3">
      <c r="A14" s="10">
        <v>13</v>
      </c>
      <c r="B14" s="9" t="s">
        <v>47</v>
      </c>
      <c r="C14" s="11" t="s">
        <v>48</v>
      </c>
      <c r="D14" s="12" t="s">
        <v>49</v>
      </c>
      <c r="E14" s="13">
        <v>6</v>
      </c>
      <c r="F14" s="9"/>
      <c r="G14" s="9"/>
      <c r="H14" s="9"/>
      <c r="I14" s="9"/>
      <c r="J14" s="9"/>
    </row>
    <row r="15" spans="1:10" s="5" customFormat="1" ht="18.75" customHeight="1" x14ac:dyDescent="0.3">
      <c r="A15" s="10">
        <v>14</v>
      </c>
      <c r="B15" s="9" t="s">
        <v>50</v>
      </c>
      <c r="C15" s="11" t="s">
        <v>51</v>
      </c>
      <c r="D15" s="12" t="s">
        <v>52</v>
      </c>
      <c r="E15" s="13">
        <v>4</v>
      </c>
      <c r="F15" s="9"/>
      <c r="G15" s="9"/>
      <c r="H15" s="9"/>
      <c r="I15" s="9"/>
      <c r="J15" s="9"/>
    </row>
    <row r="16" spans="1:10" s="5" customFormat="1" ht="32.25" customHeight="1" x14ac:dyDescent="0.3">
      <c r="A16" s="10">
        <v>15</v>
      </c>
      <c r="B16" s="9" t="s">
        <v>53</v>
      </c>
      <c r="C16" s="11" t="s">
        <v>54</v>
      </c>
      <c r="D16" s="12" t="s">
        <v>55</v>
      </c>
      <c r="E16" s="13">
        <v>6</v>
      </c>
      <c r="F16" s="9"/>
      <c r="G16" s="9"/>
      <c r="H16" s="9"/>
      <c r="I16" s="9"/>
      <c r="J16" s="9"/>
    </row>
    <row r="17" spans="1:10" s="5" customFormat="1" ht="29.4" customHeight="1" x14ac:dyDescent="0.3">
      <c r="A17" s="10">
        <v>16</v>
      </c>
      <c r="B17" s="9" t="s">
        <v>56</v>
      </c>
      <c r="C17" s="11" t="s">
        <v>57</v>
      </c>
      <c r="D17" s="12" t="s">
        <v>58</v>
      </c>
      <c r="E17" s="13">
        <v>4</v>
      </c>
      <c r="F17" s="9"/>
      <c r="G17" s="9"/>
      <c r="H17" s="9"/>
      <c r="I17" s="9"/>
      <c r="J17" s="9"/>
    </row>
    <row r="18" spans="1:10" s="5" customFormat="1" ht="18.75" customHeight="1" x14ac:dyDescent="0.3">
      <c r="A18" s="10">
        <v>17</v>
      </c>
      <c r="B18" s="9" t="s">
        <v>59</v>
      </c>
      <c r="C18" s="11" t="s">
        <v>60</v>
      </c>
      <c r="D18" s="12" t="s">
        <v>61</v>
      </c>
      <c r="E18" s="13">
        <v>7</v>
      </c>
      <c r="F18" s="9"/>
      <c r="G18" s="9"/>
      <c r="H18" s="9"/>
      <c r="I18" s="9"/>
      <c r="J18" s="9"/>
    </row>
    <row r="19" spans="1:10" s="5" customFormat="1" ht="18.75" customHeight="1" x14ac:dyDescent="0.3">
      <c r="A19" s="10">
        <v>18</v>
      </c>
      <c r="B19" s="9" t="s">
        <v>62</v>
      </c>
      <c r="C19" s="11" t="s">
        <v>63</v>
      </c>
      <c r="D19" s="12" t="s">
        <v>64</v>
      </c>
      <c r="E19" s="13">
        <v>3</v>
      </c>
      <c r="F19" s="9"/>
      <c r="G19" s="9"/>
      <c r="H19" s="9"/>
      <c r="I19" s="9"/>
      <c r="J19" s="9"/>
    </row>
    <row r="20" spans="1:10" s="5" customFormat="1" ht="18.75" customHeight="1" x14ac:dyDescent="0.3">
      <c r="A20" s="10">
        <v>19</v>
      </c>
      <c r="B20" s="9" t="s">
        <v>65</v>
      </c>
      <c r="C20" s="11" t="s">
        <v>66</v>
      </c>
      <c r="D20" s="12" t="s">
        <v>67</v>
      </c>
      <c r="E20" s="13">
        <v>1</v>
      </c>
      <c r="F20" s="9"/>
      <c r="G20" s="9"/>
      <c r="H20" s="9"/>
      <c r="I20" s="9"/>
      <c r="J20" s="9"/>
    </row>
    <row r="21" spans="1:10" s="5" customFormat="1" ht="18.75" customHeight="1" x14ac:dyDescent="0.3">
      <c r="A21" s="10">
        <v>20</v>
      </c>
      <c r="B21" s="9" t="s">
        <v>68</v>
      </c>
      <c r="C21" s="11" t="s">
        <v>69</v>
      </c>
      <c r="D21" s="12" t="s">
        <v>70</v>
      </c>
      <c r="E21" s="13">
        <v>4</v>
      </c>
      <c r="F21" s="9"/>
      <c r="G21" s="9"/>
      <c r="H21" s="9"/>
      <c r="I21" s="9"/>
      <c r="J21" s="9"/>
    </row>
    <row r="22" spans="1:10" s="5" customFormat="1" ht="18.75" customHeight="1" x14ac:dyDescent="0.3">
      <c r="A22" s="10">
        <v>21</v>
      </c>
      <c r="B22" s="9" t="s">
        <v>71</v>
      </c>
      <c r="C22" s="11" t="s">
        <v>72</v>
      </c>
      <c r="D22" s="12" t="s">
        <v>73</v>
      </c>
      <c r="E22" s="13">
        <v>5</v>
      </c>
      <c r="F22" s="9"/>
      <c r="G22" s="9"/>
      <c r="H22" s="9"/>
      <c r="I22" s="9"/>
      <c r="J22" s="9"/>
    </row>
    <row r="23" spans="1:10" s="5" customFormat="1" ht="18.75" customHeight="1" x14ac:dyDescent="0.3">
      <c r="A23" s="10">
        <v>22</v>
      </c>
      <c r="B23" s="9" t="s">
        <v>74</v>
      </c>
      <c r="C23" s="11" t="s">
        <v>75</v>
      </c>
      <c r="D23" s="12" t="s">
        <v>76</v>
      </c>
      <c r="E23" s="13">
        <v>5</v>
      </c>
      <c r="F23" s="9"/>
      <c r="G23" s="9"/>
      <c r="H23" s="9"/>
      <c r="I23" s="9"/>
      <c r="J23" s="9"/>
    </row>
    <row r="24" spans="1:10" s="5" customFormat="1" ht="18.75" customHeight="1" x14ac:dyDescent="0.3">
      <c r="A24" s="10">
        <v>23</v>
      </c>
      <c r="B24" s="9" t="s">
        <v>77</v>
      </c>
      <c r="C24" s="11" t="s">
        <v>78</v>
      </c>
      <c r="D24" s="12" t="s">
        <v>79</v>
      </c>
      <c r="E24" s="13">
        <v>5</v>
      </c>
      <c r="F24" s="9"/>
      <c r="G24" s="9"/>
      <c r="H24" s="9"/>
      <c r="I24" s="9"/>
      <c r="J24" s="9"/>
    </row>
    <row r="25" spans="1:10" s="5" customFormat="1" ht="18.75" customHeight="1" x14ac:dyDescent="0.3">
      <c r="A25" s="10">
        <v>24</v>
      </c>
      <c r="B25" s="9" t="s">
        <v>80</v>
      </c>
      <c r="C25" s="11" t="s">
        <v>81</v>
      </c>
      <c r="D25" s="12" t="s">
        <v>82</v>
      </c>
      <c r="E25" s="13">
        <v>4</v>
      </c>
      <c r="F25" s="9"/>
      <c r="G25" s="9"/>
      <c r="H25" s="9"/>
      <c r="I25" s="9"/>
      <c r="J25" s="9"/>
    </row>
    <row r="26" spans="1:10" s="5" customFormat="1" ht="18.75" customHeight="1" x14ac:dyDescent="0.3">
      <c r="A26" s="10">
        <v>25</v>
      </c>
      <c r="B26" s="9" t="s">
        <v>83</v>
      </c>
      <c r="C26" s="11" t="s">
        <v>84</v>
      </c>
      <c r="D26" s="12" t="s">
        <v>85</v>
      </c>
      <c r="E26" s="13">
        <v>8</v>
      </c>
      <c r="F26" s="9"/>
      <c r="G26" s="9"/>
      <c r="H26" s="9"/>
      <c r="I26" s="9"/>
      <c r="J26" s="9"/>
    </row>
    <row r="27" spans="1:10" s="5" customFormat="1" ht="18.75" customHeight="1" x14ac:dyDescent="0.3">
      <c r="A27" s="10">
        <v>26</v>
      </c>
      <c r="B27" s="9" t="s">
        <v>86</v>
      </c>
      <c r="C27" s="11" t="s">
        <v>87</v>
      </c>
      <c r="D27" s="12" t="s">
        <v>88</v>
      </c>
      <c r="E27" s="13">
        <v>4</v>
      </c>
      <c r="F27" s="9"/>
      <c r="G27" s="9"/>
      <c r="H27" s="9"/>
      <c r="I27" s="9"/>
      <c r="J27" s="9"/>
    </row>
    <row r="28" spans="1:10" s="5" customFormat="1" ht="18.75" customHeight="1" x14ac:dyDescent="0.3">
      <c r="A28" s="10">
        <v>27</v>
      </c>
      <c r="B28" s="9" t="s">
        <v>89</v>
      </c>
      <c r="C28" s="11" t="s">
        <v>90</v>
      </c>
      <c r="D28" s="12" t="s">
        <v>91</v>
      </c>
      <c r="E28" s="13">
        <v>6</v>
      </c>
      <c r="F28" s="9"/>
      <c r="G28" s="9"/>
      <c r="H28" s="9"/>
      <c r="I28" s="9"/>
      <c r="J28" s="9"/>
    </row>
    <row r="29" spans="1:10" s="5" customFormat="1" ht="18.75" customHeight="1" x14ac:dyDescent="0.3">
      <c r="A29" s="10">
        <v>28</v>
      </c>
      <c r="B29" s="9" t="s">
        <v>92</v>
      </c>
      <c r="C29" s="11" t="s">
        <v>93</v>
      </c>
      <c r="D29" s="12" t="s">
        <v>94</v>
      </c>
      <c r="E29" s="13">
        <v>5</v>
      </c>
      <c r="F29" s="9"/>
      <c r="G29" s="9"/>
      <c r="H29" s="9"/>
      <c r="I29" s="9"/>
      <c r="J29" s="9"/>
    </row>
    <row r="30" spans="1:10" s="5" customFormat="1" ht="25.8" customHeight="1" x14ac:dyDescent="0.3">
      <c r="A30" s="10">
        <v>29</v>
      </c>
      <c r="B30" s="9" t="s">
        <v>67</v>
      </c>
      <c r="C30" s="11" t="s">
        <v>95</v>
      </c>
      <c r="D30" s="12" t="s">
        <v>96</v>
      </c>
      <c r="E30" s="13">
        <v>3</v>
      </c>
      <c r="F30" s="9"/>
      <c r="G30" s="9"/>
      <c r="H30" s="9"/>
      <c r="I30" s="9"/>
      <c r="J30" s="9"/>
    </row>
    <row r="31" spans="1:10" s="5" customFormat="1" ht="28.8" customHeight="1" x14ac:dyDescent="0.3">
      <c r="A31" s="10">
        <v>30</v>
      </c>
      <c r="B31" s="9" t="s">
        <v>97</v>
      </c>
      <c r="C31" s="11" t="s">
        <v>98</v>
      </c>
      <c r="D31" s="12" t="s">
        <v>99</v>
      </c>
      <c r="E31" s="13">
        <v>3</v>
      </c>
      <c r="F31" s="9"/>
      <c r="G31" s="9"/>
      <c r="H31" s="9"/>
      <c r="I31" s="9"/>
      <c r="J31" s="9"/>
    </row>
    <row r="32" spans="1:10" s="5" customFormat="1" ht="18.75" customHeight="1" x14ac:dyDescent="0.3">
      <c r="A32" s="10">
        <v>31</v>
      </c>
      <c r="B32" s="9" t="s">
        <v>100</v>
      </c>
      <c r="C32" s="11" t="s">
        <v>101</v>
      </c>
      <c r="D32" s="12" t="s">
        <v>102</v>
      </c>
      <c r="E32" s="13">
        <v>5</v>
      </c>
      <c r="F32" s="9"/>
      <c r="G32" s="9"/>
      <c r="H32" s="9"/>
      <c r="I32" s="9"/>
      <c r="J32" s="9"/>
    </row>
    <row r="33" spans="1:10" s="5" customFormat="1" ht="18.75" customHeight="1" x14ac:dyDescent="0.3">
      <c r="A33" s="10">
        <v>32</v>
      </c>
      <c r="B33" s="9" t="s">
        <v>103</v>
      </c>
      <c r="C33" s="11" t="s">
        <v>104</v>
      </c>
      <c r="D33" s="12" t="s">
        <v>105</v>
      </c>
      <c r="E33" s="13">
        <v>6</v>
      </c>
      <c r="F33" s="9"/>
      <c r="G33" s="9"/>
      <c r="H33" s="9"/>
      <c r="I33" s="9"/>
      <c r="J33" s="9"/>
    </row>
    <row r="34" spans="1:10" s="5" customFormat="1" ht="18.75" customHeight="1" x14ac:dyDescent="0.3">
      <c r="A34" s="10">
        <v>33</v>
      </c>
      <c r="B34" s="9" t="s">
        <v>106</v>
      </c>
      <c r="C34" s="11" t="s">
        <v>107</v>
      </c>
      <c r="D34" s="12" t="s">
        <v>108</v>
      </c>
      <c r="E34" s="13">
        <v>4</v>
      </c>
      <c r="F34" s="9"/>
      <c r="G34" s="9"/>
      <c r="H34" s="9"/>
      <c r="I34" s="9"/>
      <c r="J34" s="9"/>
    </row>
    <row r="35" spans="1:10" s="5" customFormat="1" ht="18.75" customHeight="1" x14ac:dyDescent="0.3">
      <c r="A35" s="10">
        <v>34</v>
      </c>
      <c r="B35" s="9" t="s">
        <v>109</v>
      </c>
      <c r="C35" s="11" t="s">
        <v>110</v>
      </c>
      <c r="D35" s="12" t="s">
        <v>111</v>
      </c>
      <c r="E35" s="13">
        <v>3</v>
      </c>
      <c r="F35" s="9"/>
      <c r="G35" s="9"/>
      <c r="H35" s="9"/>
      <c r="I35" s="9"/>
      <c r="J35" s="9"/>
    </row>
    <row r="36" spans="1:10" s="5" customFormat="1" ht="18.75" customHeight="1" x14ac:dyDescent="0.3">
      <c r="A36" s="10">
        <v>35</v>
      </c>
      <c r="B36" s="9" t="s">
        <v>112</v>
      </c>
      <c r="C36" s="11" t="s">
        <v>113</v>
      </c>
      <c r="D36" s="12" t="s">
        <v>114</v>
      </c>
      <c r="E36" s="13">
        <v>5</v>
      </c>
      <c r="F36" s="9"/>
      <c r="G36" s="9"/>
      <c r="H36" s="9"/>
      <c r="I36" s="9"/>
      <c r="J36" s="9"/>
    </row>
    <row r="37" spans="1:10" s="5" customFormat="1" ht="18.75" customHeight="1" x14ac:dyDescent="0.3">
      <c r="A37" s="10">
        <v>36</v>
      </c>
      <c r="B37" s="9" t="s">
        <v>115</v>
      </c>
      <c r="C37" s="11" t="s">
        <v>116</v>
      </c>
      <c r="D37" s="12" t="s">
        <v>117</v>
      </c>
      <c r="E37" s="13">
        <v>6</v>
      </c>
      <c r="F37" s="9"/>
      <c r="G37" s="9"/>
      <c r="H37" s="9"/>
      <c r="I37" s="9"/>
      <c r="J37" s="9"/>
    </row>
    <row r="38" spans="1:10" s="5" customFormat="1" ht="18.75" customHeight="1" x14ac:dyDescent="0.3">
      <c r="A38" s="10">
        <v>37</v>
      </c>
      <c r="B38" s="9" t="s">
        <v>118</v>
      </c>
      <c r="C38" s="11" t="s">
        <v>119</v>
      </c>
      <c r="D38" s="12" t="s">
        <v>120</v>
      </c>
      <c r="E38" s="13">
        <v>4</v>
      </c>
      <c r="F38" s="9"/>
      <c r="G38" s="9"/>
      <c r="H38" s="9"/>
      <c r="I38" s="9"/>
      <c r="J38" s="9"/>
    </row>
    <row r="39" spans="1:10" s="5" customFormat="1" ht="18.75" customHeight="1" x14ac:dyDescent="0.3">
      <c r="A39" s="10">
        <v>38</v>
      </c>
      <c r="B39" s="9" t="s">
        <v>121</v>
      </c>
      <c r="C39" s="11" t="s">
        <v>122</v>
      </c>
      <c r="D39" s="12" t="s">
        <v>123</v>
      </c>
      <c r="E39" s="13">
        <v>6</v>
      </c>
      <c r="F39" s="9"/>
      <c r="G39" s="9"/>
      <c r="H39" s="9"/>
      <c r="I39" s="9"/>
      <c r="J39" s="9"/>
    </row>
    <row r="40" spans="1:10" s="5" customFormat="1" ht="60" customHeight="1" x14ac:dyDescent="0.3">
      <c r="A40" s="10">
        <v>39</v>
      </c>
      <c r="B40" s="9" t="s">
        <v>124</v>
      </c>
      <c r="C40" s="11" t="s">
        <v>125</v>
      </c>
      <c r="D40" s="12" t="s">
        <v>126</v>
      </c>
      <c r="E40" s="13">
        <v>3</v>
      </c>
      <c r="F40" s="9"/>
      <c r="G40" s="9"/>
      <c r="H40" s="9"/>
      <c r="I40" s="9"/>
      <c r="J40" s="9"/>
    </row>
    <row r="41" spans="1:10" s="5" customFormat="1" ht="28.8" customHeight="1" x14ac:dyDescent="0.3">
      <c r="A41" s="10">
        <v>40</v>
      </c>
      <c r="B41" s="9" t="s">
        <v>127</v>
      </c>
      <c r="C41" s="11" t="s">
        <v>128</v>
      </c>
      <c r="D41" s="12" t="s">
        <v>129</v>
      </c>
      <c r="E41" s="13">
        <v>2</v>
      </c>
      <c r="F41" s="9"/>
      <c r="G41" s="9"/>
      <c r="H41" s="9"/>
      <c r="I41" s="9"/>
      <c r="J41" s="9"/>
    </row>
    <row r="42" spans="1:10" s="5" customFormat="1" ht="18.75" customHeight="1" x14ac:dyDescent="0.3">
      <c r="A42" s="10">
        <v>41</v>
      </c>
      <c r="B42" s="9" t="s">
        <v>130</v>
      </c>
      <c r="C42" s="11" t="s">
        <v>131</v>
      </c>
      <c r="D42" s="12" t="s">
        <v>132</v>
      </c>
      <c r="E42" s="13">
        <v>6</v>
      </c>
      <c r="F42" s="9"/>
      <c r="G42" s="9"/>
      <c r="H42" s="9"/>
      <c r="I42" s="9"/>
      <c r="J42" s="9"/>
    </row>
    <row r="43" spans="1:10" s="5" customFormat="1" ht="62.4" customHeight="1" x14ac:dyDescent="0.3">
      <c r="A43" s="10">
        <v>42</v>
      </c>
      <c r="B43" s="9" t="s">
        <v>133</v>
      </c>
      <c r="C43" s="11" t="s">
        <v>134</v>
      </c>
      <c r="D43" s="12" t="s">
        <v>135</v>
      </c>
      <c r="E43" s="13">
        <v>8</v>
      </c>
      <c r="F43" s="9"/>
      <c r="G43" s="9"/>
      <c r="H43" s="9"/>
      <c r="I43" s="9"/>
      <c r="J43" s="9"/>
    </row>
    <row r="44" spans="1:10" s="5" customFormat="1" ht="18.75" customHeight="1" x14ac:dyDescent="0.3">
      <c r="A44" s="10">
        <v>43</v>
      </c>
      <c r="B44" s="9" t="s">
        <v>136</v>
      </c>
      <c r="C44" s="11" t="s">
        <v>137</v>
      </c>
      <c r="D44" s="12" t="s">
        <v>138</v>
      </c>
      <c r="E44" s="13">
        <v>4</v>
      </c>
      <c r="F44" s="9"/>
      <c r="G44" s="9"/>
      <c r="H44" s="9"/>
      <c r="I44" s="9"/>
      <c r="J44" s="9"/>
    </row>
    <row r="45" spans="1:10" s="5" customFormat="1" ht="18.75" customHeight="1" x14ac:dyDescent="0.3">
      <c r="A45" s="10">
        <v>44</v>
      </c>
      <c r="B45" s="9" t="s">
        <v>139</v>
      </c>
      <c r="C45" s="11" t="s">
        <v>140</v>
      </c>
      <c r="D45" s="12" t="s">
        <v>141</v>
      </c>
      <c r="E45" s="13">
        <v>6</v>
      </c>
      <c r="F45" s="9"/>
      <c r="G45" s="9"/>
      <c r="H45" s="9"/>
      <c r="I45" s="9"/>
      <c r="J45" s="9"/>
    </row>
    <row r="46" spans="1:10" s="5" customFormat="1" ht="18.75" customHeight="1" x14ac:dyDescent="0.3">
      <c r="A46" s="10">
        <v>45</v>
      </c>
      <c r="B46" s="9" t="s">
        <v>142</v>
      </c>
      <c r="C46" s="11" t="s">
        <v>143</v>
      </c>
      <c r="D46" s="12" t="s">
        <v>144</v>
      </c>
      <c r="E46" s="13">
        <v>3</v>
      </c>
      <c r="F46" s="9"/>
      <c r="G46" s="9"/>
      <c r="H46" s="9"/>
      <c r="I46" s="9"/>
      <c r="J46" s="9"/>
    </row>
    <row r="47" spans="1:10" s="5" customFormat="1" ht="18.75" customHeight="1" x14ac:dyDescent="0.3">
      <c r="A47" s="10">
        <v>46</v>
      </c>
      <c r="B47" s="9" t="s">
        <v>145</v>
      </c>
      <c r="C47" s="11" t="s">
        <v>146</v>
      </c>
      <c r="D47" s="12" t="s">
        <v>147</v>
      </c>
      <c r="E47" s="13">
        <v>5</v>
      </c>
      <c r="F47" s="9"/>
      <c r="G47" s="9"/>
      <c r="H47" s="9"/>
      <c r="I47" s="9"/>
      <c r="J47" s="9"/>
    </row>
    <row r="48" spans="1:10" s="5" customFormat="1" ht="18.75" customHeight="1" x14ac:dyDescent="0.3">
      <c r="A48" s="10">
        <v>47</v>
      </c>
      <c r="B48" s="9" t="s">
        <v>148</v>
      </c>
      <c r="C48" s="11" t="s">
        <v>149</v>
      </c>
      <c r="D48" s="12" t="s">
        <v>150</v>
      </c>
      <c r="E48" s="13">
        <v>2</v>
      </c>
      <c r="F48" s="9"/>
      <c r="G48" s="9"/>
      <c r="H48" s="9"/>
      <c r="I48" s="9"/>
      <c r="J48" s="9"/>
    </row>
    <row r="49" spans="1:10" s="5" customFormat="1" ht="18.75" customHeight="1" x14ac:dyDescent="0.3">
      <c r="A49" s="10">
        <v>48</v>
      </c>
      <c r="B49" s="9" t="s">
        <v>151</v>
      </c>
      <c r="C49" s="11" t="s">
        <v>152</v>
      </c>
      <c r="D49" s="12" t="s">
        <v>153</v>
      </c>
      <c r="E49" s="13">
        <v>5</v>
      </c>
      <c r="F49" s="9"/>
      <c r="G49" s="9"/>
      <c r="H49" s="9"/>
      <c r="I49" s="9"/>
      <c r="J49" s="9"/>
    </row>
    <row r="50" spans="1:10" s="5" customFormat="1" ht="18.75" customHeight="1" x14ac:dyDescent="0.3">
      <c r="A50" s="10">
        <v>49</v>
      </c>
      <c r="B50" s="9" t="s">
        <v>154</v>
      </c>
      <c r="C50" s="11" t="s">
        <v>155</v>
      </c>
      <c r="D50" s="12" t="s">
        <v>156</v>
      </c>
      <c r="E50" s="13">
        <v>4</v>
      </c>
      <c r="F50" s="9"/>
      <c r="G50" s="9"/>
      <c r="H50" s="9"/>
      <c r="I50" s="9"/>
      <c r="J50" s="9"/>
    </row>
    <row r="51" spans="1:10" s="5" customFormat="1" ht="18.75" customHeight="1" x14ac:dyDescent="0.3">
      <c r="A51" s="10">
        <v>50</v>
      </c>
      <c r="B51" s="9" t="s">
        <v>157</v>
      </c>
      <c r="C51" s="11" t="s">
        <v>158</v>
      </c>
      <c r="D51" s="12" t="s">
        <v>159</v>
      </c>
      <c r="E51" s="13">
        <v>6</v>
      </c>
      <c r="F51" s="9"/>
      <c r="G51" s="9"/>
      <c r="H51" s="9"/>
      <c r="I51" s="9"/>
      <c r="J51" s="9"/>
    </row>
    <row r="52" spans="1:10" s="5" customFormat="1" ht="18.75" customHeight="1" x14ac:dyDescent="0.3">
      <c r="A52" s="15"/>
      <c r="C52" s="9"/>
      <c r="D52" s="9"/>
      <c r="E52" s="15"/>
      <c r="H52" s="9"/>
      <c r="I52" s="9"/>
      <c r="J52" s="9"/>
    </row>
    <row r="53" spans="1:10" s="5" customFormat="1" ht="18.75" customHeight="1" x14ac:dyDescent="0.3">
      <c r="A53" s="15"/>
      <c r="C53" s="9"/>
      <c r="D53" s="9"/>
      <c r="E53" s="15"/>
      <c r="H53" s="9"/>
      <c r="I53" s="9"/>
      <c r="J53" s="9"/>
    </row>
    <row r="54" spans="1:10" s="5" customFormat="1" ht="18.75" customHeight="1" x14ac:dyDescent="0.3">
      <c r="A54" s="15"/>
      <c r="C54" s="9"/>
      <c r="D54" s="9"/>
      <c r="E54" s="15"/>
      <c r="H54" s="9"/>
      <c r="I54" s="9"/>
      <c r="J54" s="9"/>
    </row>
    <row r="55" spans="1:10" s="5" customFormat="1" ht="18.75" customHeight="1" x14ac:dyDescent="0.3">
      <c r="A55" s="15"/>
      <c r="C55" s="9"/>
      <c r="D55" s="9"/>
      <c r="E55" s="15"/>
      <c r="H55" s="9"/>
      <c r="I55" s="9"/>
      <c r="J55" s="9"/>
    </row>
    <row r="56" spans="1:10" s="5" customFormat="1" ht="18.75" customHeight="1" x14ac:dyDescent="0.3">
      <c r="A56" s="16"/>
      <c r="B56" s="9"/>
      <c r="C56" s="9"/>
      <c r="D56" s="9"/>
      <c r="E56" s="15"/>
      <c r="F56" s="9"/>
      <c r="G56" s="9"/>
      <c r="H56" s="9"/>
      <c r="I56" s="9"/>
      <c r="J5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I24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13" sqref="P13"/>
    </sheetView>
  </sheetViews>
  <sheetFormatPr defaultRowHeight="14.4" x14ac:dyDescent="0.3"/>
  <cols>
    <col min="1" max="1" width="5.21875" bestFit="1" customWidth="1"/>
    <col min="2" max="5" width="13.5546875" bestFit="1" customWidth="1"/>
    <col min="6" max="6" width="6.88671875" customWidth="1"/>
    <col min="7" max="7" width="13.5546875" bestFit="1" customWidth="1"/>
    <col min="8" max="8" width="11.6640625" customWidth="1"/>
    <col min="9" max="9" width="5.109375" customWidth="1"/>
    <col min="10" max="10" width="9.21875" customWidth="1"/>
    <col min="11" max="11" width="10.5546875" customWidth="1"/>
    <col min="12" max="16" width="13.5546875" bestFit="1" customWidth="1"/>
  </cols>
  <sheetData>
    <row r="1" spans="1:87" ht="32.25" customHeight="1" x14ac:dyDescent="0.3">
      <c r="A1" s="19" t="s">
        <v>160</v>
      </c>
      <c r="B1" s="20" t="s">
        <v>161</v>
      </c>
      <c r="C1" s="20" t="s">
        <v>162</v>
      </c>
      <c r="D1" s="20" t="s">
        <v>8</v>
      </c>
      <c r="E1" s="20" t="s">
        <v>163</v>
      </c>
      <c r="F1" s="20" t="s">
        <v>174</v>
      </c>
      <c r="G1" s="19" t="s">
        <v>164</v>
      </c>
      <c r="H1" s="74" t="s">
        <v>165</v>
      </c>
      <c r="I1" s="20" t="s">
        <v>464</v>
      </c>
      <c r="J1" s="7" t="s">
        <v>166</v>
      </c>
      <c r="K1" s="7" t="s">
        <v>408</v>
      </c>
      <c r="L1" t="s">
        <v>167</v>
      </c>
      <c r="M1" s="7" t="s">
        <v>168</v>
      </c>
      <c r="N1" s="21" t="s">
        <v>169</v>
      </c>
      <c r="O1" s="19" t="s">
        <v>170</v>
      </c>
      <c r="P1" s="7" t="s">
        <v>171</v>
      </c>
      <c r="Q1" s="7" t="s">
        <v>416</v>
      </c>
      <c r="T1" s="74" t="s">
        <v>497</v>
      </c>
      <c r="X1" s="42" t="s">
        <v>227</v>
      </c>
      <c r="Y1" s="42" t="s">
        <v>231</v>
      </c>
      <c r="Z1" s="42" t="s">
        <v>234</v>
      </c>
      <c r="AA1" s="42" t="s">
        <v>236</v>
      </c>
      <c r="AB1" s="42" t="s">
        <v>239</v>
      </c>
      <c r="AC1" s="42" t="s">
        <v>241</v>
      </c>
      <c r="AD1" s="42" t="s">
        <v>243</v>
      </c>
      <c r="AE1" s="42" t="s">
        <v>245</v>
      </c>
      <c r="AF1" s="42" t="s">
        <v>248</v>
      </c>
      <c r="AG1" s="42" t="s">
        <v>251</v>
      </c>
      <c r="AH1" s="42" t="s">
        <v>363</v>
      </c>
      <c r="AI1" s="42" t="s">
        <v>364</v>
      </c>
      <c r="AJ1" s="42" t="s">
        <v>253</v>
      </c>
      <c r="AK1" s="42" t="s">
        <v>256</v>
      </c>
      <c r="AL1" s="42" t="s">
        <v>258</v>
      </c>
      <c r="AM1" s="42" t="s">
        <v>262</v>
      </c>
      <c r="AN1" s="42" t="s">
        <v>265</v>
      </c>
      <c r="AO1" s="42" t="s">
        <v>268</v>
      </c>
      <c r="AP1" s="42" t="s">
        <v>271</v>
      </c>
      <c r="AQ1" s="42" t="s">
        <v>274</v>
      </c>
      <c r="AR1" s="42" t="s">
        <v>276</v>
      </c>
      <c r="AS1" s="42" t="s">
        <v>277</v>
      </c>
      <c r="AT1" s="42" t="s">
        <v>279</v>
      </c>
      <c r="AU1" s="42" t="s">
        <v>280</v>
      </c>
      <c r="AV1" s="65" t="s">
        <v>284</v>
      </c>
      <c r="AW1" s="65" t="s">
        <v>285</v>
      </c>
      <c r="AX1" s="65" t="s">
        <v>288</v>
      </c>
      <c r="AY1" s="42" t="s">
        <v>291</v>
      </c>
      <c r="AZ1" s="42" t="s">
        <v>294</v>
      </c>
      <c r="BA1" s="65" t="s">
        <v>297</v>
      </c>
      <c r="BB1" s="65" t="s">
        <v>299</v>
      </c>
      <c r="BC1" s="42" t="s">
        <v>300</v>
      </c>
      <c r="BD1" s="42" t="s">
        <v>304</v>
      </c>
      <c r="BE1" s="42" t="s">
        <v>307</v>
      </c>
      <c r="BF1" s="42" t="s">
        <v>310</v>
      </c>
      <c r="BG1" s="42" t="s">
        <v>312</v>
      </c>
      <c r="BH1" s="66" t="s">
        <v>315</v>
      </c>
      <c r="BI1" s="42" t="s">
        <v>316</v>
      </c>
      <c r="BJ1" s="42" t="s">
        <v>319</v>
      </c>
      <c r="BK1" s="42" t="s">
        <v>320</v>
      </c>
      <c r="BL1" s="42" t="s">
        <v>323</v>
      </c>
      <c r="BM1" s="42" t="s">
        <v>325</v>
      </c>
      <c r="BN1" s="42" t="s">
        <v>326</v>
      </c>
      <c r="BO1" s="42" t="s">
        <v>329</v>
      </c>
      <c r="BP1" s="42" t="s">
        <v>330</v>
      </c>
      <c r="BQ1" s="42" t="s">
        <v>333</v>
      </c>
      <c r="BR1" s="42" t="s">
        <v>334</v>
      </c>
      <c r="BS1" s="42" t="s">
        <v>335</v>
      </c>
      <c r="BT1" s="42" t="s">
        <v>336</v>
      </c>
      <c r="BU1" s="42" t="s">
        <v>337</v>
      </c>
      <c r="BV1" s="42" t="s">
        <v>338</v>
      </c>
      <c r="BW1" s="42" t="s">
        <v>339</v>
      </c>
      <c r="BX1" s="42" t="s">
        <v>340</v>
      </c>
      <c r="BY1" s="42" t="s">
        <v>343</v>
      </c>
      <c r="BZ1" s="42" t="s">
        <v>344</v>
      </c>
      <c r="CA1" s="42" t="s">
        <v>345</v>
      </c>
      <c r="CB1" s="42" t="s">
        <v>347</v>
      </c>
      <c r="CC1" s="42" t="s">
        <v>349</v>
      </c>
      <c r="CD1" s="42" t="s">
        <v>350</v>
      </c>
      <c r="CE1" s="42" t="s">
        <v>351</v>
      </c>
      <c r="CF1" s="42" t="s">
        <v>352</v>
      </c>
      <c r="CG1" s="42" t="s">
        <v>353</v>
      </c>
      <c r="CH1" s="42" t="s">
        <v>354</v>
      </c>
      <c r="CI1" s="42"/>
    </row>
    <row r="2" spans="1:87" x14ac:dyDescent="0.3">
      <c r="A2" t="s">
        <v>245</v>
      </c>
      <c r="B2" t="s">
        <v>228</v>
      </c>
      <c r="C2" t="s">
        <v>405</v>
      </c>
      <c r="D2" t="s">
        <v>74</v>
      </c>
      <c r="E2">
        <v>188</v>
      </c>
      <c r="F2">
        <v>345</v>
      </c>
      <c r="G2" t="s">
        <v>230</v>
      </c>
      <c r="H2" t="s">
        <v>379</v>
      </c>
      <c r="I2" cm="1">
        <f t="array" ref="I2">IF(OR(COUNTIF(T2,"*"&amp;Conductors!$Q$2:$Q$200&amp;"*")), 1, 0)</f>
        <v>1</v>
      </c>
      <c r="J2">
        <v>1.165</v>
      </c>
      <c r="K2">
        <v>954</v>
      </c>
      <c r="L2" t="s">
        <v>406</v>
      </c>
      <c r="M2">
        <v>2</v>
      </c>
      <c r="N2">
        <v>18</v>
      </c>
      <c r="O2" t="s">
        <v>407</v>
      </c>
      <c r="P2">
        <v>0.38500000000000001</v>
      </c>
      <c r="Q2">
        <f>(P2^2)*1000</f>
        <v>148.22499999999999</v>
      </c>
      <c r="T2" t="str">
        <f>_xlfn.CONCAT(G2,H2)</f>
        <v>ACSRRail</v>
      </c>
      <c r="X2" t="str">
        <f>IF(X$1=$A2,$D2,"")</f>
        <v/>
      </c>
      <c r="Y2" t="str">
        <f t="shared" ref="Y2:CH6" si="0">IF(Y$1=$A2,$D2,"")</f>
        <v/>
      </c>
      <c r="Z2" t="str">
        <f t="shared" si="0"/>
        <v/>
      </c>
      <c r="AA2" t="str">
        <f t="shared" si="0"/>
        <v/>
      </c>
      <c r="AB2" t="str">
        <f t="shared" si="0"/>
        <v/>
      </c>
      <c r="AC2" t="str">
        <f t="shared" si="0"/>
        <v/>
      </c>
      <c r="AD2" t="str">
        <f t="shared" si="0"/>
        <v/>
      </c>
      <c r="AE2" t="str">
        <f t="shared" si="0"/>
        <v>Michigan</v>
      </c>
      <c r="AF2" t="str">
        <f t="shared" si="0"/>
        <v/>
      </c>
      <c r="AG2" t="str">
        <f t="shared" si="0"/>
        <v/>
      </c>
      <c r="AH2" t="str">
        <f t="shared" si="0"/>
        <v/>
      </c>
      <c r="AI2" t="str">
        <f t="shared" si="0"/>
        <v/>
      </c>
      <c r="AJ2" t="str">
        <f t="shared" si="0"/>
        <v/>
      </c>
      <c r="AK2" t="str">
        <f t="shared" si="0"/>
        <v/>
      </c>
      <c r="AL2" t="str">
        <f t="shared" si="0"/>
        <v/>
      </c>
      <c r="AM2" t="str">
        <f t="shared" si="0"/>
        <v/>
      </c>
      <c r="AN2" t="str">
        <f t="shared" si="0"/>
        <v/>
      </c>
      <c r="AO2" t="str">
        <f t="shared" si="0"/>
        <v/>
      </c>
      <c r="AP2" t="str">
        <f t="shared" si="0"/>
        <v/>
      </c>
      <c r="AQ2" t="str">
        <f t="shared" si="0"/>
        <v/>
      </c>
      <c r="AR2" t="str">
        <f t="shared" si="0"/>
        <v/>
      </c>
      <c r="AS2" t="str">
        <f t="shared" si="0"/>
        <v/>
      </c>
      <c r="AT2" t="str">
        <f t="shared" si="0"/>
        <v/>
      </c>
      <c r="AU2" t="str">
        <f t="shared" si="0"/>
        <v/>
      </c>
      <c r="AV2" t="str">
        <f t="shared" si="0"/>
        <v/>
      </c>
      <c r="AW2" t="str">
        <f t="shared" si="0"/>
        <v/>
      </c>
      <c r="AX2" t="str">
        <f t="shared" si="0"/>
        <v/>
      </c>
      <c r="AY2" t="str">
        <f t="shared" si="0"/>
        <v/>
      </c>
      <c r="AZ2" t="str">
        <f t="shared" si="0"/>
        <v/>
      </c>
      <c r="BA2" t="str">
        <f t="shared" si="0"/>
        <v/>
      </c>
      <c r="BB2" t="str">
        <f t="shared" si="0"/>
        <v/>
      </c>
      <c r="BC2" t="str">
        <f t="shared" si="0"/>
        <v/>
      </c>
      <c r="BD2" t="str">
        <f t="shared" si="0"/>
        <v/>
      </c>
      <c r="BE2" t="str">
        <f t="shared" si="0"/>
        <v/>
      </c>
      <c r="BF2" t="str">
        <f t="shared" si="0"/>
        <v/>
      </c>
      <c r="BG2" t="str">
        <f t="shared" si="0"/>
        <v/>
      </c>
      <c r="BH2" t="str">
        <f t="shared" si="0"/>
        <v/>
      </c>
      <c r="BI2" t="str">
        <f t="shared" si="0"/>
        <v/>
      </c>
      <c r="BJ2" t="str">
        <f t="shared" si="0"/>
        <v/>
      </c>
      <c r="BK2" t="str">
        <f t="shared" si="0"/>
        <v/>
      </c>
      <c r="BL2" t="str">
        <f t="shared" si="0"/>
        <v/>
      </c>
      <c r="BM2" t="str">
        <f t="shared" si="0"/>
        <v/>
      </c>
      <c r="BN2" t="str">
        <f t="shared" si="0"/>
        <v/>
      </c>
      <c r="BO2" t="str">
        <f t="shared" si="0"/>
        <v/>
      </c>
      <c r="BP2" t="str">
        <f t="shared" si="0"/>
        <v/>
      </c>
      <c r="BQ2" t="str">
        <f t="shared" si="0"/>
        <v/>
      </c>
      <c r="BR2" t="str">
        <f t="shared" si="0"/>
        <v/>
      </c>
      <c r="BS2" t="str">
        <f t="shared" si="0"/>
        <v/>
      </c>
      <c r="BT2" t="str">
        <f t="shared" si="0"/>
        <v/>
      </c>
      <c r="BU2" t="str">
        <f t="shared" si="0"/>
        <v/>
      </c>
      <c r="BV2" t="str">
        <f t="shared" si="0"/>
        <v/>
      </c>
      <c r="BW2" t="str">
        <f t="shared" si="0"/>
        <v/>
      </c>
      <c r="BX2" t="str">
        <f t="shared" si="0"/>
        <v/>
      </c>
      <c r="BY2" t="str">
        <f t="shared" si="0"/>
        <v/>
      </c>
      <c r="BZ2" t="str">
        <f t="shared" si="0"/>
        <v/>
      </c>
      <c r="CA2" t="str">
        <f t="shared" si="0"/>
        <v/>
      </c>
      <c r="CB2" t="str">
        <f t="shared" si="0"/>
        <v/>
      </c>
      <c r="CC2" t="str">
        <f t="shared" si="0"/>
        <v/>
      </c>
      <c r="CD2" t="str">
        <f t="shared" si="0"/>
        <v/>
      </c>
      <c r="CE2" t="str">
        <f t="shared" si="0"/>
        <v/>
      </c>
      <c r="CF2" t="str">
        <f t="shared" si="0"/>
        <v/>
      </c>
      <c r="CG2" t="str">
        <f t="shared" si="0"/>
        <v/>
      </c>
      <c r="CH2" t="str">
        <f t="shared" si="0"/>
        <v/>
      </c>
    </row>
    <row r="3" spans="1:87" x14ac:dyDescent="0.3">
      <c r="A3" t="s">
        <v>363</v>
      </c>
      <c r="B3" t="s">
        <v>228</v>
      </c>
      <c r="C3" t="s">
        <v>305</v>
      </c>
      <c r="D3" t="s">
        <v>71</v>
      </c>
      <c r="E3" s="79">
        <v>18</v>
      </c>
      <c r="F3" s="79">
        <v>345</v>
      </c>
      <c r="G3" s="79" t="s">
        <v>261</v>
      </c>
      <c r="H3" s="79" t="s">
        <v>384</v>
      </c>
      <c r="I3" cm="1">
        <f t="array" ref="I3">IF(OR(COUNTIF(T3,"*"&amp;Conductors!$Q$2:$Q$200&amp;"*")), 1, 0)</f>
        <v>1</v>
      </c>
      <c r="J3" s="79">
        <v>1.504</v>
      </c>
      <c r="K3" s="79">
        <v>1703</v>
      </c>
      <c r="L3" s="79" t="s">
        <v>409</v>
      </c>
      <c r="M3">
        <v>2</v>
      </c>
      <c r="N3">
        <v>18</v>
      </c>
      <c r="O3" t="s">
        <v>407</v>
      </c>
      <c r="P3">
        <v>0.34300000000000003</v>
      </c>
      <c r="Q3">
        <f t="shared" ref="Q3:Q35" si="1">(P3^2)*1000</f>
        <v>117.64900000000002</v>
      </c>
      <c r="T3" t="str">
        <f t="shared" ref="T3:T66" si="2">_xlfn.CONCAT(G3,H3)</f>
        <v>ACARLapwing</v>
      </c>
      <c r="X3" t="str">
        <f t="shared" ref="X3:AM66" si="3">IF(X$1=$A3,$D3,"")</f>
        <v/>
      </c>
      <c r="Y3" t="str">
        <f t="shared" si="3"/>
        <v/>
      </c>
      <c r="Z3" t="str">
        <f t="shared" si="3"/>
        <v/>
      </c>
      <c r="AA3" t="str">
        <f t="shared" si="3"/>
        <v/>
      </c>
      <c r="AB3" t="str">
        <f t="shared" si="3"/>
        <v/>
      </c>
      <c r="AC3" t="str">
        <f t="shared" si="3"/>
        <v/>
      </c>
      <c r="AD3" t="str">
        <f t="shared" si="3"/>
        <v/>
      </c>
      <c r="AE3" t="str">
        <f t="shared" si="3"/>
        <v/>
      </c>
      <c r="AF3" t="str">
        <f t="shared" si="3"/>
        <v/>
      </c>
      <c r="AG3" t="str">
        <f t="shared" si="3"/>
        <v/>
      </c>
      <c r="AH3" t="str">
        <f t="shared" si="3"/>
        <v>Massachusetts</v>
      </c>
      <c r="AI3" t="str">
        <f t="shared" si="3"/>
        <v/>
      </c>
      <c r="AJ3" t="str">
        <f t="shared" si="3"/>
        <v/>
      </c>
      <c r="AK3" t="str">
        <f t="shared" si="3"/>
        <v/>
      </c>
      <c r="AL3" t="str">
        <f t="shared" si="3"/>
        <v/>
      </c>
      <c r="AM3" t="str">
        <f t="shared" si="3"/>
        <v/>
      </c>
      <c r="AN3" t="str">
        <f t="shared" si="0"/>
        <v/>
      </c>
      <c r="AO3" t="str">
        <f t="shared" si="0"/>
        <v/>
      </c>
      <c r="AP3" t="str">
        <f t="shared" si="0"/>
        <v/>
      </c>
      <c r="AQ3" t="str">
        <f t="shared" si="0"/>
        <v/>
      </c>
      <c r="AR3" t="str">
        <f t="shared" si="0"/>
        <v/>
      </c>
      <c r="AS3" t="str">
        <f t="shared" si="0"/>
        <v/>
      </c>
      <c r="AT3" t="str">
        <f t="shared" si="0"/>
        <v/>
      </c>
      <c r="AU3" t="str">
        <f t="shared" si="0"/>
        <v/>
      </c>
      <c r="AV3" t="str">
        <f t="shared" si="0"/>
        <v/>
      </c>
      <c r="AW3" t="str">
        <f t="shared" si="0"/>
        <v/>
      </c>
      <c r="AX3" t="str">
        <f t="shared" si="0"/>
        <v/>
      </c>
      <c r="AY3" t="str">
        <f t="shared" si="0"/>
        <v/>
      </c>
      <c r="AZ3" t="str">
        <f t="shared" si="0"/>
        <v/>
      </c>
      <c r="BA3" t="str">
        <f t="shared" si="0"/>
        <v/>
      </c>
      <c r="BB3" t="str">
        <f t="shared" si="0"/>
        <v/>
      </c>
      <c r="BC3" t="str">
        <f t="shared" si="0"/>
        <v/>
      </c>
      <c r="BD3" t="str">
        <f t="shared" si="0"/>
        <v/>
      </c>
      <c r="BE3" t="str">
        <f t="shared" si="0"/>
        <v/>
      </c>
      <c r="BF3" t="str">
        <f t="shared" si="0"/>
        <v/>
      </c>
      <c r="BG3" t="str">
        <f t="shared" si="0"/>
        <v/>
      </c>
      <c r="BH3" t="str">
        <f t="shared" si="0"/>
        <v/>
      </c>
      <c r="BI3" t="str">
        <f t="shared" si="0"/>
        <v/>
      </c>
      <c r="BJ3" t="str">
        <f t="shared" si="0"/>
        <v/>
      </c>
      <c r="BK3" t="str">
        <f t="shared" si="0"/>
        <v/>
      </c>
      <c r="BL3" t="str">
        <f t="shared" si="0"/>
        <v/>
      </c>
      <c r="BM3" t="str">
        <f t="shared" si="0"/>
        <v/>
      </c>
      <c r="BN3" t="str">
        <f t="shared" si="0"/>
        <v/>
      </c>
      <c r="BO3" t="str">
        <f t="shared" si="0"/>
        <v/>
      </c>
      <c r="BP3" t="str">
        <f t="shared" si="0"/>
        <v/>
      </c>
      <c r="BQ3" t="str">
        <f t="shared" si="0"/>
        <v/>
      </c>
      <c r="BR3" t="str">
        <f t="shared" si="0"/>
        <v/>
      </c>
      <c r="BS3" t="str">
        <f t="shared" si="0"/>
        <v/>
      </c>
      <c r="BT3" t="str">
        <f t="shared" si="0"/>
        <v/>
      </c>
      <c r="BU3" t="str">
        <f t="shared" si="0"/>
        <v/>
      </c>
      <c r="BV3" t="str">
        <f t="shared" si="0"/>
        <v/>
      </c>
      <c r="BW3" t="str">
        <f t="shared" si="0"/>
        <v/>
      </c>
      <c r="BX3" t="str">
        <f t="shared" si="0"/>
        <v/>
      </c>
      <c r="BY3" t="str">
        <f t="shared" si="0"/>
        <v/>
      </c>
      <c r="BZ3" t="str">
        <f t="shared" si="0"/>
        <v/>
      </c>
      <c r="CA3" t="str">
        <f t="shared" si="0"/>
        <v/>
      </c>
      <c r="CB3" t="str">
        <f t="shared" si="0"/>
        <v/>
      </c>
      <c r="CC3" t="str">
        <f t="shared" si="0"/>
        <v/>
      </c>
      <c r="CD3" t="str">
        <f t="shared" si="0"/>
        <v/>
      </c>
      <c r="CE3" t="str">
        <f t="shared" si="0"/>
        <v/>
      </c>
      <c r="CF3" t="str">
        <f t="shared" si="0"/>
        <v/>
      </c>
      <c r="CG3" t="str">
        <f t="shared" si="0"/>
        <v/>
      </c>
      <c r="CH3" t="str">
        <f t="shared" si="0"/>
        <v/>
      </c>
    </row>
    <row r="4" spans="1:87" x14ac:dyDescent="0.3">
      <c r="A4" t="s">
        <v>304</v>
      </c>
      <c r="B4" t="s">
        <v>361</v>
      </c>
      <c r="C4" t="s">
        <v>305</v>
      </c>
      <c r="D4" t="s">
        <v>71</v>
      </c>
      <c r="E4">
        <v>33</v>
      </c>
      <c r="F4">
        <v>345</v>
      </c>
      <c r="G4" t="s">
        <v>230</v>
      </c>
      <c r="H4" s="79" t="s">
        <v>385</v>
      </c>
      <c r="I4" cm="1">
        <f t="array" ref="I4">IF(OR(COUNTIF(T4,"*"&amp;Conductors!$Q$2:$Q$200&amp;"*")), 1, 0)</f>
        <v>1</v>
      </c>
      <c r="J4" s="79">
        <v>1.5449999999999999</v>
      </c>
      <c r="K4" s="79">
        <v>1590</v>
      </c>
      <c r="L4" s="79" t="s">
        <v>410</v>
      </c>
      <c r="M4">
        <v>2</v>
      </c>
      <c r="N4">
        <v>18</v>
      </c>
      <c r="O4" t="s">
        <v>407</v>
      </c>
      <c r="P4">
        <v>0.34300000000000003</v>
      </c>
      <c r="Q4" s="78">
        <f t="shared" si="1"/>
        <v>117.64900000000002</v>
      </c>
      <c r="T4" t="str">
        <f t="shared" si="2"/>
        <v>ACSRFalcon</v>
      </c>
      <c r="X4" t="str">
        <f t="shared" si="3"/>
        <v/>
      </c>
      <c r="Y4" t="str">
        <f t="shared" si="0"/>
        <v/>
      </c>
      <c r="Z4" t="str">
        <f t="shared" si="0"/>
        <v/>
      </c>
      <c r="AA4" t="str">
        <f t="shared" si="0"/>
        <v/>
      </c>
      <c r="AB4" t="str">
        <f t="shared" si="0"/>
        <v/>
      </c>
      <c r="AC4" t="str">
        <f t="shared" si="0"/>
        <v/>
      </c>
      <c r="AD4" t="str">
        <f t="shared" si="0"/>
        <v/>
      </c>
      <c r="AE4" t="str">
        <f t="shared" si="0"/>
        <v/>
      </c>
      <c r="AF4" t="str">
        <f t="shared" si="0"/>
        <v/>
      </c>
      <c r="AG4" t="str">
        <f t="shared" si="0"/>
        <v/>
      </c>
      <c r="AH4" t="str">
        <f t="shared" si="0"/>
        <v/>
      </c>
      <c r="AI4" t="str">
        <f t="shared" si="0"/>
        <v/>
      </c>
      <c r="AJ4" t="str">
        <f t="shared" si="0"/>
        <v/>
      </c>
      <c r="AK4" t="str">
        <f t="shared" si="0"/>
        <v/>
      </c>
      <c r="AL4" t="str">
        <f t="shared" si="0"/>
        <v/>
      </c>
      <c r="AM4" t="str">
        <f t="shared" si="0"/>
        <v/>
      </c>
      <c r="AN4" t="str">
        <f t="shared" si="0"/>
        <v/>
      </c>
      <c r="AO4" t="str">
        <f t="shared" si="0"/>
        <v/>
      </c>
      <c r="AP4" t="str">
        <f t="shared" si="0"/>
        <v/>
      </c>
      <c r="AQ4" t="str">
        <f t="shared" si="0"/>
        <v/>
      </c>
      <c r="AR4" t="str">
        <f t="shared" si="0"/>
        <v/>
      </c>
      <c r="AS4" t="str">
        <f t="shared" si="0"/>
        <v/>
      </c>
      <c r="AT4" t="str">
        <f t="shared" si="0"/>
        <v/>
      </c>
      <c r="AU4" t="str">
        <f t="shared" si="0"/>
        <v/>
      </c>
      <c r="AV4" t="str">
        <f t="shared" si="0"/>
        <v/>
      </c>
      <c r="AW4" t="str">
        <f t="shared" si="0"/>
        <v/>
      </c>
      <c r="AX4" t="str">
        <f t="shared" si="0"/>
        <v/>
      </c>
      <c r="AY4" t="str">
        <f t="shared" si="0"/>
        <v/>
      </c>
      <c r="AZ4" t="str">
        <f t="shared" si="0"/>
        <v/>
      </c>
      <c r="BA4" t="str">
        <f t="shared" si="0"/>
        <v/>
      </c>
      <c r="BB4" t="str">
        <f t="shared" si="0"/>
        <v/>
      </c>
      <c r="BC4" t="str">
        <f t="shared" si="0"/>
        <v/>
      </c>
      <c r="BD4" t="str">
        <f t="shared" si="0"/>
        <v>Massachusetts</v>
      </c>
      <c r="BE4" t="str">
        <f t="shared" si="0"/>
        <v/>
      </c>
      <c r="BF4" t="str">
        <f t="shared" si="0"/>
        <v/>
      </c>
      <c r="BG4" t="str">
        <f t="shared" si="0"/>
        <v/>
      </c>
      <c r="BH4" t="str">
        <f t="shared" si="0"/>
        <v/>
      </c>
      <c r="BI4" t="str">
        <f t="shared" si="0"/>
        <v/>
      </c>
      <c r="BJ4" t="str">
        <f t="shared" si="0"/>
        <v/>
      </c>
      <c r="BK4" t="str">
        <f t="shared" si="0"/>
        <v/>
      </c>
      <c r="BL4" t="str">
        <f t="shared" si="0"/>
        <v/>
      </c>
      <c r="BM4" t="str">
        <f t="shared" si="0"/>
        <v/>
      </c>
      <c r="BN4" t="str">
        <f t="shared" si="0"/>
        <v/>
      </c>
      <c r="BO4" t="str">
        <f t="shared" si="0"/>
        <v/>
      </c>
      <c r="BP4" t="str">
        <f t="shared" si="0"/>
        <v/>
      </c>
      <c r="BQ4" t="str">
        <f t="shared" si="0"/>
        <v/>
      </c>
      <c r="BR4" t="str">
        <f t="shared" si="0"/>
        <v/>
      </c>
      <c r="BS4" t="str">
        <f t="shared" si="0"/>
        <v/>
      </c>
      <c r="BT4" t="str">
        <f t="shared" si="0"/>
        <v/>
      </c>
      <c r="BU4" t="str">
        <f t="shared" si="0"/>
        <v/>
      </c>
      <c r="BV4" t="str">
        <f t="shared" si="0"/>
        <v/>
      </c>
      <c r="BW4" t="str">
        <f t="shared" si="0"/>
        <v/>
      </c>
      <c r="BX4" t="str">
        <f t="shared" si="0"/>
        <v/>
      </c>
      <c r="BY4" t="str">
        <f t="shared" si="0"/>
        <v/>
      </c>
      <c r="BZ4" t="str">
        <f t="shared" si="0"/>
        <v/>
      </c>
      <c r="CA4" t="str">
        <f t="shared" si="0"/>
        <v/>
      </c>
      <c r="CB4" t="str">
        <f t="shared" si="0"/>
        <v/>
      </c>
      <c r="CC4" t="str">
        <f t="shared" si="0"/>
        <v/>
      </c>
      <c r="CD4" t="str">
        <f t="shared" si="0"/>
        <v/>
      </c>
      <c r="CE4" t="str">
        <f t="shared" si="0"/>
        <v/>
      </c>
      <c r="CF4" t="str">
        <f t="shared" si="0"/>
        <v/>
      </c>
      <c r="CG4" t="str">
        <f t="shared" si="0"/>
        <v/>
      </c>
      <c r="CH4" t="str">
        <f t="shared" si="0"/>
        <v/>
      </c>
    </row>
    <row r="5" spans="1:87" x14ac:dyDescent="0.3">
      <c r="A5" t="s">
        <v>285</v>
      </c>
      <c r="B5" t="s">
        <v>361</v>
      </c>
      <c r="C5" t="s">
        <v>411</v>
      </c>
      <c r="D5" t="s">
        <v>65</v>
      </c>
      <c r="E5">
        <v>86.8</v>
      </c>
      <c r="F5">
        <v>345</v>
      </c>
      <c r="G5" t="s">
        <v>303</v>
      </c>
      <c r="H5" s="81" t="s">
        <v>438</v>
      </c>
      <c r="I5" cm="1">
        <f t="array" ref="I5">IF(OR(COUNTIF(T5,"*"&amp;Conductors!$Q$2:$Q$200&amp;"*")), 1, 0)</f>
        <v>1</v>
      </c>
      <c r="J5" s="79">
        <v>1.1000000000000001</v>
      </c>
      <c r="K5" s="81">
        <v>1192.5</v>
      </c>
      <c r="L5" s="79" t="s">
        <v>412</v>
      </c>
      <c r="M5">
        <v>2</v>
      </c>
      <c r="N5">
        <v>18</v>
      </c>
      <c r="O5" t="s">
        <v>407</v>
      </c>
      <c r="P5">
        <v>0.38500000000000001</v>
      </c>
      <c r="Q5" s="79">
        <f t="shared" si="1"/>
        <v>148.22499999999999</v>
      </c>
      <c r="T5" t="str">
        <f t="shared" si="2"/>
        <v>AACHawthorn</v>
      </c>
      <c r="X5" t="str">
        <f t="shared" si="3"/>
        <v/>
      </c>
      <c r="Y5" t="str">
        <f t="shared" si="0"/>
        <v/>
      </c>
      <c r="Z5" t="str">
        <f t="shared" si="0"/>
        <v/>
      </c>
      <c r="AA5" t="str">
        <f t="shared" si="0"/>
        <v/>
      </c>
      <c r="AB5" t="str">
        <f t="shared" si="0"/>
        <v/>
      </c>
      <c r="AC5" t="str">
        <f t="shared" si="0"/>
        <v/>
      </c>
      <c r="AD5" t="str">
        <f t="shared" si="0"/>
        <v/>
      </c>
      <c r="AE5" t="str">
        <f t="shared" si="0"/>
        <v/>
      </c>
      <c r="AF5" t="str">
        <f t="shared" si="0"/>
        <v/>
      </c>
      <c r="AG5" t="str">
        <f t="shared" si="0"/>
        <v/>
      </c>
      <c r="AH5" t="str">
        <f t="shared" si="0"/>
        <v/>
      </c>
      <c r="AI5" t="str">
        <f t="shared" si="0"/>
        <v/>
      </c>
      <c r="AJ5" t="str">
        <f t="shared" si="0"/>
        <v/>
      </c>
      <c r="AK5" t="str">
        <f t="shared" si="0"/>
        <v/>
      </c>
      <c r="AL5" t="str">
        <f t="shared" si="0"/>
        <v/>
      </c>
      <c r="AM5" t="str">
        <f t="shared" si="0"/>
        <v/>
      </c>
      <c r="AN5" t="str">
        <f t="shared" si="0"/>
        <v/>
      </c>
      <c r="AO5" t="str">
        <f t="shared" si="0"/>
        <v/>
      </c>
      <c r="AP5" t="str">
        <f t="shared" si="0"/>
        <v/>
      </c>
      <c r="AQ5" t="str">
        <f t="shared" si="0"/>
        <v/>
      </c>
      <c r="AR5" t="str">
        <f t="shared" si="0"/>
        <v/>
      </c>
      <c r="AS5" t="str">
        <f t="shared" si="0"/>
        <v/>
      </c>
      <c r="AT5" t="str">
        <f t="shared" si="0"/>
        <v/>
      </c>
      <c r="AU5" t="str">
        <f t="shared" si="0"/>
        <v/>
      </c>
      <c r="AV5" t="str">
        <f t="shared" si="0"/>
        <v/>
      </c>
      <c r="AW5" t="str">
        <f t="shared" si="0"/>
        <v>Maine</v>
      </c>
      <c r="AX5" t="str">
        <f t="shared" si="0"/>
        <v/>
      </c>
      <c r="AY5" t="str">
        <f t="shared" si="0"/>
        <v/>
      </c>
      <c r="AZ5" t="str">
        <f t="shared" si="0"/>
        <v/>
      </c>
      <c r="BA5" t="str">
        <f t="shared" si="0"/>
        <v/>
      </c>
      <c r="BB5" t="str">
        <f t="shared" si="0"/>
        <v/>
      </c>
      <c r="BC5" t="str">
        <f t="shared" si="0"/>
        <v/>
      </c>
      <c r="BD5" t="str">
        <f t="shared" si="0"/>
        <v/>
      </c>
      <c r="BE5" t="str">
        <f t="shared" si="0"/>
        <v/>
      </c>
      <c r="BF5" t="str">
        <f t="shared" si="0"/>
        <v/>
      </c>
      <c r="BG5" t="str">
        <f t="shared" si="0"/>
        <v/>
      </c>
      <c r="BH5" t="str">
        <f t="shared" si="0"/>
        <v/>
      </c>
      <c r="BI5" t="str">
        <f t="shared" si="0"/>
        <v/>
      </c>
      <c r="BJ5" t="str">
        <f t="shared" si="0"/>
        <v/>
      </c>
      <c r="BK5" t="str">
        <f t="shared" si="0"/>
        <v/>
      </c>
      <c r="BL5" t="str">
        <f t="shared" si="0"/>
        <v/>
      </c>
      <c r="BM5" t="str">
        <f t="shared" si="0"/>
        <v/>
      </c>
      <c r="BN5" t="str">
        <f t="shared" si="0"/>
        <v/>
      </c>
      <c r="BO5" t="str">
        <f t="shared" si="0"/>
        <v/>
      </c>
      <c r="BP5" t="str">
        <f t="shared" si="0"/>
        <v/>
      </c>
      <c r="BQ5" t="str">
        <f t="shared" si="0"/>
        <v/>
      </c>
      <c r="BR5" t="str">
        <f t="shared" si="0"/>
        <v/>
      </c>
      <c r="BS5" t="str">
        <f t="shared" si="0"/>
        <v/>
      </c>
      <c r="BT5" t="str">
        <f t="shared" si="0"/>
        <v/>
      </c>
      <c r="BU5" t="str">
        <f t="shared" si="0"/>
        <v/>
      </c>
      <c r="BV5" t="str">
        <f t="shared" si="0"/>
        <v/>
      </c>
      <c r="BW5" t="str">
        <f t="shared" si="0"/>
        <v/>
      </c>
      <c r="BX5" t="str">
        <f t="shared" si="0"/>
        <v/>
      </c>
      <c r="BY5" t="str">
        <f t="shared" si="0"/>
        <v/>
      </c>
      <c r="BZ5" t="str">
        <f t="shared" si="0"/>
        <v/>
      </c>
      <c r="CA5" t="str">
        <f t="shared" si="0"/>
        <v/>
      </c>
      <c r="CB5" t="str">
        <f t="shared" si="0"/>
        <v/>
      </c>
      <c r="CC5" t="str">
        <f t="shared" si="0"/>
        <v/>
      </c>
      <c r="CD5" t="str">
        <f t="shared" si="0"/>
        <v/>
      </c>
      <c r="CE5" t="str">
        <f t="shared" si="0"/>
        <v/>
      </c>
      <c r="CF5" t="str">
        <f t="shared" si="0"/>
        <v/>
      </c>
      <c r="CG5" t="str">
        <f t="shared" si="0"/>
        <v/>
      </c>
      <c r="CH5" t="str">
        <f t="shared" si="0"/>
        <v/>
      </c>
    </row>
    <row r="6" spans="1:87" x14ac:dyDescent="0.3">
      <c r="A6" t="s">
        <v>265</v>
      </c>
      <c r="B6" t="s">
        <v>263</v>
      </c>
      <c r="C6" t="s">
        <v>413</v>
      </c>
      <c r="D6" t="s">
        <v>112</v>
      </c>
      <c r="E6">
        <v>18</v>
      </c>
      <c r="F6">
        <v>345</v>
      </c>
      <c r="G6" t="s">
        <v>230</v>
      </c>
      <c r="H6" s="81" t="s">
        <v>380</v>
      </c>
      <c r="I6" cm="1">
        <f t="array" ref="I6">IF(OR(COUNTIF(T6,"*"&amp;Conductors!$Q$2:$Q$200&amp;"*")), 1, 0)</f>
        <v>1</v>
      </c>
      <c r="J6">
        <v>1.175</v>
      </c>
      <c r="K6" s="79">
        <v>954</v>
      </c>
      <c r="L6" s="81" t="s">
        <v>414</v>
      </c>
      <c r="M6">
        <v>2</v>
      </c>
      <c r="N6">
        <v>18</v>
      </c>
      <c r="O6" t="s">
        <v>407</v>
      </c>
      <c r="P6">
        <v>0.38500000000000001</v>
      </c>
      <c r="Q6" s="79">
        <f t="shared" si="1"/>
        <v>148.22499999999999</v>
      </c>
      <c r="T6" t="str">
        <f t="shared" si="2"/>
        <v>ACSRCardinal</v>
      </c>
      <c r="X6" t="str">
        <f t="shared" si="3"/>
        <v/>
      </c>
      <c r="Y6" t="str">
        <f t="shared" si="0"/>
        <v/>
      </c>
      <c r="Z6" t="str">
        <f t="shared" si="0"/>
        <v/>
      </c>
      <c r="AA6" t="str">
        <f t="shared" si="0"/>
        <v/>
      </c>
      <c r="AB6" t="str">
        <f t="shared" si="0"/>
        <v/>
      </c>
      <c r="AC6" t="str">
        <f t="shared" si="0"/>
        <v/>
      </c>
      <c r="AD6" t="str">
        <f t="shared" si="0"/>
        <v/>
      </c>
      <c r="AE6" t="str">
        <f t="shared" si="0"/>
        <v/>
      </c>
      <c r="AF6" t="str">
        <f t="shared" si="0"/>
        <v/>
      </c>
      <c r="AG6" t="str">
        <f t="shared" si="0"/>
        <v/>
      </c>
      <c r="AH6" t="str">
        <f t="shared" si="0"/>
        <v/>
      </c>
      <c r="AI6" t="str">
        <f t="shared" si="0"/>
        <v/>
      </c>
      <c r="AJ6" t="str">
        <f t="shared" si="0"/>
        <v/>
      </c>
      <c r="AK6" t="str">
        <f t="shared" si="0"/>
        <v/>
      </c>
      <c r="AL6" t="str">
        <f t="shared" si="0"/>
        <v/>
      </c>
      <c r="AM6" t="str">
        <f t="shared" si="0"/>
        <v/>
      </c>
      <c r="AN6" t="str">
        <f t="shared" si="0"/>
        <v>Ohio</v>
      </c>
      <c r="AO6" t="str">
        <f t="shared" si="0"/>
        <v/>
      </c>
      <c r="AP6" t="str">
        <f t="shared" si="0"/>
        <v/>
      </c>
      <c r="AQ6" t="str">
        <f t="shared" ref="Y6:CH10" si="4">IF(AQ$1=$A6,$D6,"")</f>
        <v/>
      </c>
      <c r="AR6" t="str">
        <f t="shared" si="4"/>
        <v/>
      </c>
      <c r="AS6" t="str">
        <f t="shared" si="4"/>
        <v/>
      </c>
      <c r="AT6" t="str">
        <f t="shared" si="4"/>
        <v/>
      </c>
      <c r="AU6" t="str">
        <f t="shared" si="4"/>
        <v/>
      </c>
      <c r="AV6" t="str">
        <f t="shared" si="4"/>
        <v/>
      </c>
      <c r="AW6" t="str">
        <f t="shared" si="4"/>
        <v/>
      </c>
      <c r="AX6" t="str">
        <f t="shared" si="4"/>
        <v/>
      </c>
      <c r="AY6" t="str">
        <f t="shared" si="4"/>
        <v/>
      </c>
      <c r="AZ6" t="str">
        <f t="shared" si="4"/>
        <v/>
      </c>
      <c r="BA6" t="str">
        <f t="shared" si="4"/>
        <v/>
      </c>
      <c r="BB6" t="str">
        <f t="shared" si="4"/>
        <v/>
      </c>
      <c r="BC6" t="str">
        <f t="shared" si="4"/>
        <v/>
      </c>
      <c r="BD6" t="str">
        <f t="shared" si="4"/>
        <v/>
      </c>
      <c r="BE6" t="str">
        <f t="shared" si="4"/>
        <v/>
      </c>
      <c r="BF6" t="str">
        <f t="shared" si="4"/>
        <v/>
      </c>
      <c r="BG6" t="str">
        <f t="shared" si="4"/>
        <v/>
      </c>
      <c r="BH6" t="str">
        <f t="shared" si="4"/>
        <v/>
      </c>
      <c r="BI6" t="str">
        <f t="shared" si="4"/>
        <v/>
      </c>
      <c r="BJ6" t="str">
        <f t="shared" si="4"/>
        <v/>
      </c>
      <c r="BK6" t="str">
        <f t="shared" si="4"/>
        <v/>
      </c>
      <c r="BL6" t="str">
        <f t="shared" si="4"/>
        <v/>
      </c>
      <c r="BM6" t="str">
        <f t="shared" si="4"/>
        <v/>
      </c>
      <c r="BN6" t="str">
        <f t="shared" si="4"/>
        <v/>
      </c>
      <c r="BO6" t="str">
        <f t="shared" si="4"/>
        <v/>
      </c>
      <c r="BP6" t="str">
        <f t="shared" si="4"/>
        <v/>
      </c>
      <c r="BQ6" t="str">
        <f t="shared" si="4"/>
        <v/>
      </c>
      <c r="BR6" t="str">
        <f t="shared" si="4"/>
        <v/>
      </c>
      <c r="BS6" t="str">
        <f t="shared" si="4"/>
        <v/>
      </c>
      <c r="BT6" t="str">
        <f t="shared" si="4"/>
        <v/>
      </c>
      <c r="BU6" t="str">
        <f t="shared" si="4"/>
        <v/>
      </c>
      <c r="BV6" t="str">
        <f t="shared" si="4"/>
        <v/>
      </c>
      <c r="BW6" t="str">
        <f t="shared" si="4"/>
        <v/>
      </c>
      <c r="BX6" t="str">
        <f t="shared" si="4"/>
        <v/>
      </c>
      <c r="BY6" t="str">
        <f t="shared" si="4"/>
        <v/>
      </c>
      <c r="BZ6" t="str">
        <f t="shared" si="4"/>
        <v/>
      </c>
      <c r="CA6" t="str">
        <f t="shared" si="4"/>
        <v/>
      </c>
      <c r="CB6" t="str">
        <f t="shared" si="4"/>
        <v/>
      </c>
      <c r="CC6" t="str">
        <f t="shared" si="4"/>
        <v/>
      </c>
      <c r="CD6" t="str">
        <f t="shared" si="4"/>
        <v/>
      </c>
      <c r="CE6" t="str">
        <f t="shared" si="4"/>
        <v/>
      </c>
      <c r="CF6" t="str">
        <f t="shared" si="4"/>
        <v/>
      </c>
      <c r="CG6" t="str">
        <f t="shared" si="4"/>
        <v/>
      </c>
      <c r="CH6" t="str">
        <f t="shared" si="4"/>
        <v/>
      </c>
    </row>
    <row r="7" spans="1:87" x14ac:dyDescent="0.3">
      <c r="A7" t="s">
        <v>241</v>
      </c>
      <c r="B7" t="s">
        <v>228</v>
      </c>
      <c r="C7" t="s">
        <v>413</v>
      </c>
      <c r="D7" t="s">
        <v>112</v>
      </c>
      <c r="E7">
        <v>44</v>
      </c>
      <c r="F7">
        <v>345</v>
      </c>
      <c r="G7" t="s">
        <v>230</v>
      </c>
      <c r="H7" s="81" t="s">
        <v>380</v>
      </c>
      <c r="I7" cm="1">
        <f t="array" ref="I7">IF(OR(COUNTIF(T7,"*"&amp;Conductors!$Q$2:$Q$200&amp;"*")), 1, 0)</f>
        <v>1</v>
      </c>
      <c r="J7">
        <v>1.175</v>
      </c>
      <c r="K7" s="79">
        <v>957</v>
      </c>
      <c r="L7" s="81" t="s">
        <v>414</v>
      </c>
      <c r="M7">
        <v>2</v>
      </c>
      <c r="N7">
        <v>18</v>
      </c>
      <c r="O7" t="s">
        <v>407</v>
      </c>
      <c r="P7">
        <v>0.38500000000000001</v>
      </c>
      <c r="Q7" s="79">
        <f t="shared" si="1"/>
        <v>148.22499999999999</v>
      </c>
      <c r="T7" t="str">
        <f t="shared" si="2"/>
        <v>ACSRCardinal</v>
      </c>
      <c r="X7" t="str">
        <f t="shared" si="3"/>
        <v/>
      </c>
      <c r="Y7" t="str">
        <f t="shared" si="4"/>
        <v/>
      </c>
      <c r="Z7" t="str">
        <f t="shared" si="4"/>
        <v/>
      </c>
      <c r="AA7" t="str">
        <f t="shared" si="4"/>
        <v/>
      </c>
      <c r="AB7" t="str">
        <f t="shared" si="4"/>
        <v/>
      </c>
      <c r="AC7" t="str">
        <f t="shared" si="4"/>
        <v>Ohio</v>
      </c>
      <c r="AD7" t="str">
        <f t="shared" si="4"/>
        <v/>
      </c>
      <c r="AE7" t="str">
        <f t="shared" si="4"/>
        <v/>
      </c>
      <c r="AF7" t="str">
        <f t="shared" si="4"/>
        <v/>
      </c>
      <c r="AG7" t="str">
        <f t="shared" si="4"/>
        <v/>
      </c>
      <c r="AH7" t="str">
        <f t="shared" si="4"/>
        <v/>
      </c>
      <c r="AI7" t="str">
        <f t="shared" si="4"/>
        <v/>
      </c>
      <c r="AJ7" t="str">
        <f t="shared" si="4"/>
        <v/>
      </c>
      <c r="AK7" t="str">
        <f t="shared" si="4"/>
        <v/>
      </c>
      <c r="AL7" t="str">
        <f t="shared" si="4"/>
        <v/>
      </c>
      <c r="AM7" t="str">
        <f t="shared" si="4"/>
        <v/>
      </c>
      <c r="AN7" t="str">
        <f t="shared" si="4"/>
        <v/>
      </c>
      <c r="AO7" t="str">
        <f t="shared" si="4"/>
        <v/>
      </c>
      <c r="AP7" t="str">
        <f t="shared" si="4"/>
        <v/>
      </c>
      <c r="AQ7" t="str">
        <f t="shared" si="4"/>
        <v/>
      </c>
      <c r="AR7" t="str">
        <f t="shared" si="4"/>
        <v/>
      </c>
      <c r="AS7" t="str">
        <f t="shared" si="4"/>
        <v/>
      </c>
      <c r="AT7" t="str">
        <f t="shared" si="4"/>
        <v/>
      </c>
      <c r="AU7" t="str">
        <f t="shared" si="4"/>
        <v/>
      </c>
      <c r="AV7" t="str">
        <f t="shared" si="4"/>
        <v/>
      </c>
      <c r="AW7" t="str">
        <f t="shared" si="4"/>
        <v/>
      </c>
      <c r="AX7" t="str">
        <f t="shared" si="4"/>
        <v/>
      </c>
      <c r="AY7" t="str">
        <f t="shared" si="4"/>
        <v/>
      </c>
      <c r="AZ7" t="str">
        <f t="shared" si="4"/>
        <v/>
      </c>
      <c r="BA7" t="str">
        <f t="shared" si="4"/>
        <v/>
      </c>
      <c r="BB7" t="str">
        <f t="shared" si="4"/>
        <v/>
      </c>
      <c r="BC7" t="str">
        <f t="shared" si="4"/>
        <v/>
      </c>
      <c r="BD7" t="str">
        <f t="shared" si="4"/>
        <v/>
      </c>
      <c r="BE7" t="str">
        <f t="shared" si="4"/>
        <v/>
      </c>
      <c r="BF7" t="str">
        <f t="shared" si="4"/>
        <v/>
      </c>
      <c r="BG7" t="str">
        <f t="shared" si="4"/>
        <v/>
      </c>
      <c r="BH7" t="str">
        <f t="shared" si="4"/>
        <v/>
      </c>
      <c r="BI7" t="str">
        <f t="shared" si="4"/>
        <v/>
      </c>
      <c r="BJ7" t="str">
        <f t="shared" si="4"/>
        <v/>
      </c>
      <c r="BK7" t="str">
        <f t="shared" si="4"/>
        <v/>
      </c>
      <c r="BL7" t="str">
        <f t="shared" si="4"/>
        <v/>
      </c>
      <c r="BM7" t="str">
        <f t="shared" si="4"/>
        <v/>
      </c>
      <c r="BN7" t="str">
        <f t="shared" si="4"/>
        <v/>
      </c>
      <c r="BO7" t="str">
        <f t="shared" si="4"/>
        <v/>
      </c>
      <c r="BP7" t="str">
        <f t="shared" si="4"/>
        <v/>
      </c>
      <c r="BQ7" t="str">
        <f t="shared" si="4"/>
        <v/>
      </c>
      <c r="BR7" t="str">
        <f t="shared" si="4"/>
        <v/>
      </c>
      <c r="BS7" t="str">
        <f t="shared" si="4"/>
        <v/>
      </c>
      <c r="BT7" t="str">
        <f t="shared" si="4"/>
        <v/>
      </c>
      <c r="BU7" t="str">
        <f t="shared" si="4"/>
        <v/>
      </c>
      <c r="BV7" t="str">
        <f t="shared" si="4"/>
        <v/>
      </c>
      <c r="BW7" t="str">
        <f t="shared" si="4"/>
        <v/>
      </c>
      <c r="BX7" t="str">
        <f t="shared" si="4"/>
        <v/>
      </c>
      <c r="BY7" t="str">
        <f t="shared" si="4"/>
        <v/>
      </c>
      <c r="BZ7" t="str">
        <f t="shared" si="4"/>
        <v/>
      </c>
      <c r="CA7" t="str">
        <f t="shared" si="4"/>
        <v/>
      </c>
      <c r="CB7" t="str">
        <f t="shared" si="4"/>
        <v/>
      </c>
      <c r="CC7" t="str">
        <f t="shared" si="4"/>
        <v/>
      </c>
      <c r="CD7" t="str">
        <f t="shared" si="4"/>
        <v/>
      </c>
      <c r="CE7" t="str">
        <f t="shared" si="4"/>
        <v/>
      </c>
      <c r="CF7" t="str">
        <f t="shared" si="4"/>
        <v/>
      </c>
      <c r="CG7" t="str">
        <f t="shared" si="4"/>
        <v/>
      </c>
      <c r="CH7" t="str">
        <f t="shared" si="4"/>
        <v/>
      </c>
    </row>
    <row r="8" spans="1:87" x14ac:dyDescent="0.3">
      <c r="A8" t="s">
        <v>258</v>
      </c>
      <c r="B8" t="s">
        <v>228</v>
      </c>
      <c r="C8" t="s">
        <v>259</v>
      </c>
      <c r="D8" t="s">
        <v>47</v>
      </c>
      <c r="E8">
        <v>104</v>
      </c>
      <c r="F8">
        <v>345</v>
      </c>
      <c r="G8" t="s">
        <v>261</v>
      </c>
      <c r="H8" t="s">
        <v>432</v>
      </c>
      <c r="I8" cm="1">
        <f t="array" ref="I8">IF(OR(COUNTIF(T8,"*"&amp;Conductors!$Q$2:$Q$200&amp;"*")), 1, 0)</f>
        <v>1</v>
      </c>
      <c r="J8">
        <v>1.302</v>
      </c>
      <c r="K8" s="79">
        <v>1277</v>
      </c>
      <c r="L8" s="79" t="s">
        <v>415</v>
      </c>
      <c r="M8">
        <v>2</v>
      </c>
      <c r="N8">
        <v>18</v>
      </c>
      <c r="O8" t="s">
        <v>407</v>
      </c>
      <c r="P8">
        <v>0.34899999999999998</v>
      </c>
      <c r="Q8" s="79">
        <f t="shared" si="1"/>
        <v>121.80099999999997</v>
      </c>
      <c r="T8" t="str">
        <f t="shared" si="2"/>
        <v>ACARBunting</v>
      </c>
      <c r="X8" t="str">
        <f t="shared" si="3"/>
        <v/>
      </c>
      <c r="Y8" t="str">
        <f t="shared" si="4"/>
        <v/>
      </c>
      <c r="Z8" t="str">
        <f t="shared" si="4"/>
        <v/>
      </c>
      <c r="AA8" t="str">
        <f t="shared" si="4"/>
        <v/>
      </c>
      <c r="AB8" t="str">
        <f t="shared" si="4"/>
        <v/>
      </c>
      <c r="AC8" t="str">
        <f t="shared" si="4"/>
        <v/>
      </c>
      <c r="AD8" t="str">
        <f t="shared" si="4"/>
        <v/>
      </c>
      <c r="AE8" t="str">
        <f t="shared" si="4"/>
        <v/>
      </c>
      <c r="AF8" t="str">
        <f t="shared" si="4"/>
        <v/>
      </c>
      <c r="AG8" t="str">
        <f t="shared" si="4"/>
        <v/>
      </c>
      <c r="AH8" t="str">
        <f t="shared" si="4"/>
        <v/>
      </c>
      <c r="AI8" t="str">
        <f t="shared" si="4"/>
        <v/>
      </c>
      <c r="AJ8" t="str">
        <f t="shared" si="4"/>
        <v/>
      </c>
      <c r="AK8" t="str">
        <f t="shared" si="4"/>
        <v/>
      </c>
      <c r="AL8" t="str">
        <f t="shared" si="4"/>
        <v>Illinois</v>
      </c>
      <c r="AM8" t="str">
        <f t="shared" si="4"/>
        <v/>
      </c>
      <c r="AN8" t="str">
        <f t="shared" si="4"/>
        <v/>
      </c>
      <c r="AO8" t="str">
        <f t="shared" si="4"/>
        <v/>
      </c>
      <c r="AP8" t="str">
        <f t="shared" si="4"/>
        <v/>
      </c>
      <c r="AQ8" t="str">
        <f t="shared" si="4"/>
        <v/>
      </c>
      <c r="AR8" t="str">
        <f t="shared" si="4"/>
        <v/>
      </c>
      <c r="AS8" t="str">
        <f t="shared" si="4"/>
        <v/>
      </c>
      <c r="AT8" t="str">
        <f t="shared" si="4"/>
        <v/>
      </c>
      <c r="AU8" t="str">
        <f t="shared" si="4"/>
        <v/>
      </c>
      <c r="AV8" t="str">
        <f t="shared" si="4"/>
        <v/>
      </c>
      <c r="AW8" t="str">
        <f t="shared" si="4"/>
        <v/>
      </c>
      <c r="AX8" t="str">
        <f t="shared" si="4"/>
        <v/>
      </c>
      <c r="AY8" t="str">
        <f t="shared" si="4"/>
        <v/>
      </c>
      <c r="AZ8" t="str">
        <f t="shared" si="4"/>
        <v/>
      </c>
      <c r="BA8" t="str">
        <f t="shared" si="4"/>
        <v/>
      </c>
      <c r="BB8" t="str">
        <f t="shared" si="4"/>
        <v/>
      </c>
      <c r="BC8" t="str">
        <f t="shared" si="4"/>
        <v/>
      </c>
      <c r="BD8" t="str">
        <f t="shared" si="4"/>
        <v/>
      </c>
      <c r="BE8" t="str">
        <f t="shared" si="4"/>
        <v/>
      </c>
      <c r="BF8" t="str">
        <f t="shared" si="4"/>
        <v/>
      </c>
      <c r="BG8" t="str">
        <f t="shared" si="4"/>
        <v/>
      </c>
      <c r="BH8" t="str">
        <f t="shared" si="4"/>
        <v/>
      </c>
      <c r="BI8" t="str">
        <f t="shared" si="4"/>
        <v/>
      </c>
      <c r="BJ8" t="str">
        <f t="shared" si="4"/>
        <v/>
      </c>
      <c r="BK8" t="str">
        <f t="shared" si="4"/>
        <v/>
      </c>
      <c r="BL8" t="str">
        <f t="shared" si="4"/>
        <v/>
      </c>
      <c r="BM8" t="str">
        <f t="shared" si="4"/>
        <v/>
      </c>
      <c r="BN8" t="str">
        <f t="shared" si="4"/>
        <v/>
      </c>
      <c r="BO8" t="str">
        <f t="shared" si="4"/>
        <v/>
      </c>
      <c r="BP8" t="str">
        <f t="shared" si="4"/>
        <v/>
      </c>
      <c r="BQ8" t="str">
        <f t="shared" si="4"/>
        <v/>
      </c>
      <c r="BR8" t="str">
        <f t="shared" si="4"/>
        <v/>
      </c>
      <c r="BS8" t="str">
        <f t="shared" si="4"/>
        <v/>
      </c>
      <c r="BT8" t="str">
        <f t="shared" si="4"/>
        <v/>
      </c>
      <c r="BU8" t="str">
        <f t="shared" si="4"/>
        <v/>
      </c>
      <c r="BV8" t="str">
        <f t="shared" si="4"/>
        <v/>
      </c>
      <c r="BW8" t="str">
        <f t="shared" si="4"/>
        <v/>
      </c>
      <c r="BX8" t="str">
        <f t="shared" si="4"/>
        <v/>
      </c>
      <c r="BY8" t="str">
        <f t="shared" si="4"/>
        <v/>
      </c>
      <c r="BZ8" t="str">
        <f t="shared" si="4"/>
        <v/>
      </c>
      <c r="CA8" t="str">
        <f t="shared" si="4"/>
        <v/>
      </c>
      <c r="CB8" t="str">
        <f t="shared" si="4"/>
        <v/>
      </c>
      <c r="CC8" t="str">
        <f t="shared" si="4"/>
        <v/>
      </c>
      <c r="CD8" t="str">
        <f t="shared" si="4"/>
        <v/>
      </c>
      <c r="CE8" t="str">
        <f t="shared" si="4"/>
        <v/>
      </c>
      <c r="CF8" t="str">
        <f t="shared" si="4"/>
        <v/>
      </c>
      <c r="CG8" t="str">
        <f t="shared" si="4"/>
        <v/>
      </c>
      <c r="CH8" t="str">
        <f t="shared" si="4"/>
        <v/>
      </c>
    </row>
    <row r="9" spans="1:87" x14ac:dyDescent="0.3">
      <c r="A9" t="s">
        <v>279</v>
      </c>
      <c r="B9" t="s">
        <v>263</v>
      </c>
      <c r="C9" t="s">
        <v>259</v>
      </c>
      <c r="D9" t="s">
        <v>47</v>
      </c>
      <c r="E9">
        <v>54</v>
      </c>
      <c r="F9">
        <v>345</v>
      </c>
      <c r="G9" t="s">
        <v>261</v>
      </c>
      <c r="H9" t="s">
        <v>432</v>
      </c>
      <c r="I9" cm="1">
        <f t="array" ref="I9">IF(OR(COUNTIF(T9,"*"&amp;Conductors!$Q$2:$Q$200&amp;"*")), 1, 0)</f>
        <v>1</v>
      </c>
      <c r="J9">
        <v>1.302</v>
      </c>
      <c r="K9" s="79">
        <v>1277</v>
      </c>
      <c r="L9" s="79" t="s">
        <v>415</v>
      </c>
      <c r="M9">
        <v>2</v>
      </c>
      <c r="N9">
        <v>18</v>
      </c>
      <c r="O9" t="s">
        <v>407</v>
      </c>
      <c r="P9">
        <v>0.38500000000000001</v>
      </c>
      <c r="Q9" s="79">
        <f t="shared" si="1"/>
        <v>148.22499999999999</v>
      </c>
      <c r="T9" t="str">
        <f t="shared" si="2"/>
        <v>ACARBunting</v>
      </c>
      <c r="X9" t="str">
        <f t="shared" si="3"/>
        <v/>
      </c>
      <c r="Y9" t="str">
        <f t="shared" si="4"/>
        <v/>
      </c>
      <c r="Z9" t="str">
        <f t="shared" si="4"/>
        <v/>
      </c>
      <c r="AA9" t="str">
        <f t="shared" si="4"/>
        <v/>
      </c>
      <c r="AB9" t="str">
        <f t="shared" si="4"/>
        <v/>
      </c>
      <c r="AC9" t="str">
        <f t="shared" si="4"/>
        <v/>
      </c>
      <c r="AD9" t="str">
        <f t="shared" si="4"/>
        <v/>
      </c>
      <c r="AE9" t="str">
        <f t="shared" si="4"/>
        <v/>
      </c>
      <c r="AF9" t="str">
        <f t="shared" si="4"/>
        <v/>
      </c>
      <c r="AG9" t="str">
        <f t="shared" si="4"/>
        <v/>
      </c>
      <c r="AH9" t="str">
        <f t="shared" si="4"/>
        <v/>
      </c>
      <c r="AI9" t="str">
        <f t="shared" si="4"/>
        <v/>
      </c>
      <c r="AJ9" t="str">
        <f t="shared" si="4"/>
        <v/>
      </c>
      <c r="AK9" t="str">
        <f t="shared" si="4"/>
        <v/>
      </c>
      <c r="AL9" t="str">
        <f t="shared" si="4"/>
        <v/>
      </c>
      <c r="AM9" t="str">
        <f t="shared" si="4"/>
        <v/>
      </c>
      <c r="AN9" t="str">
        <f t="shared" si="4"/>
        <v/>
      </c>
      <c r="AO9" t="str">
        <f t="shared" si="4"/>
        <v/>
      </c>
      <c r="AP9" t="str">
        <f t="shared" si="4"/>
        <v/>
      </c>
      <c r="AQ9" t="str">
        <f t="shared" si="4"/>
        <v/>
      </c>
      <c r="AR9" t="str">
        <f t="shared" si="4"/>
        <v/>
      </c>
      <c r="AS9" t="str">
        <f t="shared" si="4"/>
        <v/>
      </c>
      <c r="AT9" t="str">
        <f t="shared" si="4"/>
        <v>Illinois</v>
      </c>
      <c r="AU9" t="str">
        <f t="shared" si="4"/>
        <v/>
      </c>
      <c r="AV9" t="str">
        <f t="shared" si="4"/>
        <v/>
      </c>
      <c r="AW9" t="str">
        <f t="shared" si="4"/>
        <v/>
      </c>
      <c r="AX9" t="str">
        <f t="shared" si="4"/>
        <v/>
      </c>
      <c r="AY9" t="str">
        <f t="shared" si="4"/>
        <v/>
      </c>
      <c r="AZ9" t="str">
        <f t="shared" si="4"/>
        <v/>
      </c>
      <c r="BA9" t="str">
        <f t="shared" si="4"/>
        <v/>
      </c>
      <c r="BB9" t="str">
        <f t="shared" si="4"/>
        <v/>
      </c>
      <c r="BC9" t="str">
        <f t="shared" si="4"/>
        <v/>
      </c>
      <c r="BD9" t="str">
        <f t="shared" si="4"/>
        <v/>
      </c>
      <c r="BE9" t="str">
        <f t="shared" si="4"/>
        <v/>
      </c>
      <c r="BF9" t="str">
        <f t="shared" si="4"/>
        <v/>
      </c>
      <c r="BG9" t="str">
        <f t="shared" si="4"/>
        <v/>
      </c>
      <c r="BH9" t="str">
        <f t="shared" si="4"/>
        <v/>
      </c>
      <c r="BI9" t="str">
        <f t="shared" si="4"/>
        <v/>
      </c>
      <c r="BJ9" t="str">
        <f t="shared" si="4"/>
        <v/>
      </c>
      <c r="BK9" t="str">
        <f t="shared" si="4"/>
        <v/>
      </c>
      <c r="BL9" t="str">
        <f t="shared" si="4"/>
        <v/>
      </c>
      <c r="BM9" t="str">
        <f t="shared" si="4"/>
        <v/>
      </c>
      <c r="BN9" t="str">
        <f t="shared" si="4"/>
        <v/>
      </c>
      <c r="BO9" t="str">
        <f t="shared" si="4"/>
        <v/>
      </c>
      <c r="BP9" t="str">
        <f t="shared" si="4"/>
        <v/>
      </c>
      <c r="BQ9" t="str">
        <f t="shared" si="4"/>
        <v/>
      </c>
      <c r="BR9" t="str">
        <f t="shared" si="4"/>
        <v/>
      </c>
      <c r="BS9" t="str">
        <f t="shared" si="4"/>
        <v/>
      </c>
      <c r="BT9" t="str">
        <f t="shared" si="4"/>
        <v/>
      </c>
      <c r="BU9" t="str">
        <f t="shared" si="4"/>
        <v/>
      </c>
      <c r="BV9" t="str">
        <f t="shared" si="4"/>
        <v/>
      </c>
      <c r="BW9" t="str">
        <f t="shared" si="4"/>
        <v/>
      </c>
      <c r="BX9" t="str">
        <f t="shared" si="4"/>
        <v/>
      </c>
      <c r="BY9" t="str">
        <f t="shared" si="4"/>
        <v/>
      </c>
      <c r="BZ9" t="str">
        <f t="shared" si="4"/>
        <v/>
      </c>
      <c r="CA9" t="str">
        <f t="shared" si="4"/>
        <v/>
      </c>
      <c r="CB9" t="str">
        <f t="shared" si="4"/>
        <v/>
      </c>
      <c r="CC9" t="str">
        <f t="shared" si="4"/>
        <v/>
      </c>
      <c r="CD9" t="str">
        <f t="shared" si="4"/>
        <v/>
      </c>
      <c r="CE9" t="str">
        <f t="shared" si="4"/>
        <v/>
      </c>
      <c r="CF9" t="str">
        <f t="shared" si="4"/>
        <v/>
      </c>
      <c r="CG9" t="str">
        <f t="shared" si="4"/>
        <v/>
      </c>
      <c r="CH9" t="str">
        <f t="shared" si="4"/>
        <v/>
      </c>
    </row>
    <row r="10" spans="1:87" x14ac:dyDescent="0.3">
      <c r="A10" t="s">
        <v>271</v>
      </c>
      <c r="B10" t="s">
        <v>263</v>
      </c>
      <c r="C10" t="s">
        <v>417</v>
      </c>
      <c r="D10" t="s">
        <v>103</v>
      </c>
      <c r="E10">
        <v>19</v>
      </c>
      <c r="F10">
        <v>345</v>
      </c>
      <c r="G10" t="s">
        <v>261</v>
      </c>
      <c r="H10" t="s">
        <v>493</v>
      </c>
      <c r="I10" cm="1">
        <f t="array" ref="I10">IF(OR(COUNTIF(T10,"*"&amp;Conductors!$Q$2:$Q$200&amp;"*")), 1, 0)</f>
        <v>1</v>
      </c>
      <c r="J10">
        <v>1.821</v>
      </c>
      <c r="K10">
        <v>2500</v>
      </c>
      <c r="L10" s="79" t="s">
        <v>418</v>
      </c>
      <c r="M10">
        <v>2</v>
      </c>
      <c r="N10">
        <v>18</v>
      </c>
      <c r="O10" t="s">
        <v>407</v>
      </c>
      <c r="P10">
        <v>0.5625</v>
      </c>
      <c r="Q10" s="79">
        <f t="shared" si="1"/>
        <v>316.40625</v>
      </c>
      <c r="T10" t="str">
        <f t="shared" si="2"/>
        <v>ACARKingfisher</v>
      </c>
      <c r="X10" t="str">
        <f t="shared" si="3"/>
        <v/>
      </c>
      <c r="Y10" t="str">
        <f t="shared" si="4"/>
        <v/>
      </c>
      <c r="Z10" t="str">
        <f t="shared" si="4"/>
        <v/>
      </c>
      <c r="AA10" t="str">
        <f t="shared" si="4"/>
        <v/>
      </c>
      <c r="AB10" t="str">
        <f t="shared" si="4"/>
        <v/>
      </c>
      <c r="AC10" t="str">
        <f t="shared" si="4"/>
        <v/>
      </c>
      <c r="AD10" t="str">
        <f t="shared" si="4"/>
        <v/>
      </c>
      <c r="AE10" t="str">
        <f t="shared" si="4"/>
        <v/>
      </c>
      <c r="AF10" t="str">
        <f t="shared" si="4"/>
        <v/>
      </c>
      <c r="AG10" t="str">
        <f t="shared" si="4"/>
        <v/>
      </c>
      <c r="AH10" t="str">
        <f t="shared" si="4"/>
        <v/>
      </c>
      <c r="AI10" t="str">
        <f t="shared" si="4"/>
        <v/>
      </c>
      <c r="AJ10" t="str">
        <f t="shared" si="4"/>
        <v/>
      </c>
      <c r="AK10" t="str">
        <f t="shared" si="4"/>
        <v/>
      </c>
      <c r="AL10" t="str">
        <f t="shared" si="4"/>
        <v/>
      </c>
      <c r="AM10" t="str">
        <f t="shared" si="4"/>
        <v/>
      </c>
      <c r="AN10" t="str">
        <f t="shared" si="4"/>
        <v/>
      </c>
      <c r="AO10" t="str">
        <f t="shared" si="4"/>
        <v/>
      </c>
      <c r="AP10" t="str">
        <f t="shared" si="4"/>
        <v>New York</v>
      </c>
      <c r="AQ10" t="str">
        <f t="shared" si="4"/>
        <v/>
      </c>
      <c r="AR10" t="str">
        <f t="shared" si="4"/>
        <v/>
      </c>
      <c r="AS10" t="str">
        <f t="shared" si="4"/>
        <v/>
      </c>
      <c r="AT10" t="str">
        <f t="shared" ref="Y10:CH14" si="5">IF(AT$1=$A10,$D10,"")</f>
        <v/>
      </c>
      <c r="AU10" t="str">
        <f t="shared" si="5"/>
        <v/>
      </c>
      <c r="AV10" t="str">
        <f t="shared" si="5"/>
        <v/>
      </c>
      <c r="AW10" t="str">
        <f t="shared" si="5"/>
        <v/>
      </c>
      <c r="AX10" t="str">
        <f t="shared" si="5"/>
        <v/>
      </c>
      <c r="AY10" t="str">
        <f t="shared" si="5"/>
        <v/>
      </c>
      <c r="AZ10" t="str">
        <f t="shared" si="5"/>
        <v/>
      </c>
      <c r="BA10" t="str">
        <f t="shared" si="5"/>
        <v/>
      </c>
      <c r="BB10" t="str">
        <f t="shared" si="5"/>
        <v/>
      </c>
      <c r="BC10" t="str">
        <f t="shared" si="5"/>
        <v/>
      </c>
      <c r="BD10" t="str">
        <f t="shared" si="5"/>
        <v/>
      </c>
      <c r="BE10" t="str">
        <f t="shared" si="5"/>
        <v/>
      </c>
      <c r="BF10" t="str">
        <f t="shared" si="5"/>
        <v/>
      </c>
      <c r="BG10" t="str">
        <f t="shared" si="5"/>
        <v/>
      </c>
      <c r="BH10" t="str">
        <f t="shared" si="5"/>
        <v/>
      </c>
      <c r="BI10" t="str">
        <f t="shared" si="5"/>
        <v/>
      </c>
      <c r="BJ10" t="str">
        <f t="shared" si="5"/>
        <v/>
      </c>
      <c r="BK10" t="str">
        <f t="shared" si="5"/>
        <v/>
      </c>
      <c r="BL10" t="str">
        <f t="shared" si="5"/>
        <v/>
      </c>
      <c r="BM10" t="str">
        <f t="shared" si="5"/>
        <v/>
      </c>
      <c r="BN10" t="str">
        <f t="shared" si="5"/>
        <v/>
      </c>
      <c r="BO10" t="str">
        <f t="shared" si="5"/>
        <v/>
      </c>
      <c r="BP10" t="str">
        <f t="shared" si="5"/>
        <v/>
      </c>
      <c r="BQ10" t="str">
        <f t="shared" si="5"/>
        <v/>
      </c>
      <c r="BR10" t="str">
        <f t="shared" si="5"/>
        <v/>
      </c>
      <c r="BS10" t="str">
        <f t="shared" si="5"/>
        <v/>
      </c>
      <c r="BT10" t="str">
        <f t="shared" si="5"/>
        <v/>
      </c>
      <c r="BU10" t="str">
        <f t="shared" si="5"/>
        <v/>
      </c>
      <c r="BV10" t="str">
        <f t="shared" si="5"/>
        <v/>
      </c>
      <c r="BW10" t="str">
        <f t="shared" si="5"/>
        <v/>
      </c>
      <c r="BX10" t="str">
        <f t="shared" si="5"/>
        <v/>
      </c>
      <c r="BY10" t="str">
        <f t="shared" si="5"/>
        <v/>
      </c>
      <c r="BZ10" t="str">
        <f t="shared" si="5"/>
        <v/>
      </c>
      <c r="CA10" t="str">
        <f t="shared" si="5"/>
        <v/>
      </c>
      <c r="CB10" t="str">
        <f t="shared" si="5"/>
        <v/>
      </c>
      <c r="CC10" t="str">
        <f t="shared" si="5"/>
        <v/>
      </c>
      <c r="CD10" t="str">
        <f t="shared" si="5"/>
        <v/>
      </c>
      <c r="CE10" t="str">
        <f t="shared" si="5"/>
        <v/>
      </c>
      <c r="CF10" t="str">
        <f t="shared" si="5"/>
        <v/>
      </c>
      <c r="CG10" t="str">
        <f t="shared" si="5"/>
        <v/>
      </c>
      <c r="CH10" t="str">
        <f t="shared" si="5"/>
        <v/>
      </c>
    </row>
    <row r="11" spans="1:87" x14ac:dyDescent="0.3">
      <c r="A11" t="s">
        <v>363</v>
      </c>
      <c r="B11" t="s">
        <v>228</v>
      </c>
      <c r="C11" t="s">
        <v>417</v>
      </c>
      <c r="D11" t="s">
        <v>103</v>
      </c>
      <c r="E11">
        <v>25</v>
      </c>
      <c r="F11">
        <v>345</v>
      </c>
      <c r="G11" t="s">
        <v>261</v>
      </c>
      <c r="H11" t="s">
        <v>493</v>
      </c>
      <c r="I11" cm="1">
        <f t="array" ref="I11">IF(OR(COUNTIF(T11,"*"&amp;Conductors!$Q$2:$Q$200&amp;"*")), 1, 0)</f>
        <v>1</v>
      </c>
      <c r="J11">
        <v>1.821</v>
      </c>
      <c r="K11">
        <v>2500</v>
      </c>
      <c r="L11" s="79" t="s">
        <v>418</v>
      </c>
      <c r="M11">
        <v>2</v>
      </c>
      <c r="N11">
        <v>18</v>
      </c>
      <c r="O11" t="s">
        <v>407</v>
      </c>
      <c r="P11">
        <v>0.5625</v>
      </c>
      <c r="Q11" s="79">
        <f t="shared" si="1"/>
        <v>316.40625</v>
      </c>
      <c r="T11" t="str">
        <f t="shared" si="2"/>
        <v>ACARKingfisher</v>
      </c>
      <c r="X11" t="str">
        <f t="shared" si="3"/>
        <v/>
      </c>
      <c r="Y11" t="str">
        <f t="shared" si="5"/>
        <v/>
      </c>
      <c r="Z11" t="str">
        <f t="shared" si="5"/>
        <v/>
      </c>
      <c r="AA11" t="str">
        <f t="shared" si="5"/>
        <v/>
      </c>
      <c r="AB11" t="str">
        <f t="shared" si="5"/>
        <v/>
      </c>
      <c r="AC11" t="str">
        <f t="shared" si="5"/>
        <v/>
      </c>
      <c r="AD11" t="str">
        <f t="shared" si="5"/>
        <v/>
      </c>
      <c r="AE11" t="str">
        <f t="shared" si="5"/>
        <v/>
      </c>
      <c r="AF11" t="str">
        <f t="shared" si="5"/>
        <v/>
      </c>
      <c r="AG11" t="str">
        <f t="shared" si="5"/>
        <v/>
      </c>
      <c r="AH11" t="str">
        <f t="shared" si="5"/>
        <v>New York</v>
      </c>
      <c r="AI11" t="str">
        <f t="shared" si="5"/>
        <v/>
      </c>
      <c r="AJ11" t="str">
        <f t="shared" si="5"/>
        <v/>
      </c>
      <c r="AK11" t="str">
        <f t="shared" si="5"/>
        <v/>
      </c>
      <c r="AL11" t="str">
        <f t="shared" si="5"/>
        <v/>
      </c>
      <c r="AM11" t="str">
        <f t="shared" si="5"/>
        <v/>
      </c>
      <c r="AN11" t="str">
        <f t="shared" si="5"/>
        <v/>
      </c>
      <c r="AO11" t="str">
        <f t="shared" si="5"/>
        <v/>
      </c>
      <c r="AP11" t="str">
        <f t="shared" si="5"/>
        <v/>
      </c>
      <c r="AQ11" t="str">
        <f t="shared" si="5"/>
        <v/>
      </c>
      <c r="AR11" t="str">
        <f t="shared" si="5"/>
        <v/>
      </c>
      <c r="AS11" t="str">
        <f t="shared" si="5"/>
        <v/>
      </c>
      <c r="AT11" t="str">
        <f t="shared" si="5"/>
        <v/>
      </c>
      <c r="AU11" t="str">
        <f t="shared" si="5"/>
        <v/>
      </c>
      <c r="AV11" t="str">
        <f t="shared" si="5"/>
        <v/>
      </c>
      <c r="AW11" t="str">
        <f t="shared" si="5"/>
        <v/>
      </c>
      <c r="AX11" t="str">
        <f t="shared" si="5"/>
        <v/>
      </c>
      <c r="AY11" t="str">
        <f t="shared" si="5"/>
        <v/>
      </c>
      <c r="AZ11" t="str">
        <f t="shared" si="5"/>
        <v/>
      </c>
      <c r="BA11" t="str">
        <f t="shared" si="5"/>
        <v/>
      </c>
      <c r="BB11" t="str">
        <f t="shared" si="5"/>
        <v/>
      </c>
      <c r="BC11" t="str">
        <f t="shared" si="5"/>
        <v/>
      </c>
      <c r="BD11" t="str">
        <f t="shared" si="5"/>
        <v/>
      </c>
      <c r="BE11" t="str">
        <f t="shared" si="5"/>
        <v/>
      </c>
      <c r="BF11" t="str">
        <f t="shared" si="5"/>
        <v/>
      </c>
      <c r="BG11" t="str">
        <f t="shared" si="5"/>
        <v/>
      </c>
      <c r="BH11" t="str">
        <f t="shared" si="5"/>
        <v/>
      </c>
      <c r="BI11" t="str">
        <f t="shared" si="5"/>
        <v/>
      </c>
      <c r="BJ11" t="str">
        <f t="shared" si="5"/>
        <v/>
      </c>
      <c r="BK11" t="str">
        <f t="shared" si="5"/>
        <v/>
      </c>
      <c r="BL11" t="str">
        <f t="shared" si="5"/>
        <v/>
      </c>
      <c r="BM11" t="str">
        <f t="shared" si="5"/>
        <v/>
      </c>
      <c r="BN11" t="str">
        <f t="shared" si="5"/>
        <v/>
      </c>
      <c r="BO11" t="str">
        <f t="shared" si="5"/>
        <v/>
      </c>
      <c r="BP11" t="str">
        <f t="shared" si="5"/>
        <v/>
      </c>
      <c r="BQ11" t="str">
        <f t="shared" si="5"/>
        <v/>
      </c>
      <c r="BR11" t="str">
        <f t="shared" si="5"/>
        <v/>
      </c>
      <c r="BS11" t="str">
        <f t="shared" si="5"/>
        <v/>
      </c>
      <c r="BT11" t="str">
        <f t="shared" si="5"/>
        <v/>
      </c>
      <c r="BU11" t="str">
        <f t="shared" si="5"/>
        <v/>
      </c>
      <c r="BV11" t="str">
        <f t="shared" si="5"/>
        <v/>
      </c>
      <c r="BW11" t="str">
        <f t="shared" si="5"/>
        <v/>
      </c>
      <c r="BX11" t="str">
        <f t="shared" si="5"/>
        <v/>
      </c>
      <c r="BY11" t="str">
        <f t="shared" si="5"/>
        <v/>
      </c>
      <c r="BZ11" t="str">
        <f t="shared" si="5"/>
        <v/>
      </c>
      <c r="CA11" t="str">
        <f t="shared" si="5"/>
        <v/>
      </c>
      <c r="CB11" t="str">
        <f t="shared" si="5"/>
        <v/>
      </c>
      <c r="CC11" t="str">
        <f t="shared" si="5"/>
        <v/>
      </c>
      <c r="CD11" t="str">
        <f t="shared" si="5"/>
        <v/>
      </c>
      <c r="CE11" t="str">
        <f t="shared" si="5"/>
        <v/>
      </c>
      <c r="CF11" t="str">
        <f t="shared" si="5"/>
        <v/>
      </c>
      <c r="CG11" t="str">
        <f t="shared" si="5"/>
        <v/>
      </c>
      <c r="CH11" t="str">
        <f t="shared" si="5"/>
        <v/>
      </c>
    </row>
    <row r="12" spans="1:87" x14ac:dyDescent="0.3">
      <c r="A12" t="s">
        <v>243</v>
      </c>
      <c r="B12" t="s">
        <v>228</v>
      </c>
      <c r="C12" t="s">
        <v>417</v>
      </c>
      <c r="D12" t="s">
        <v>103</v>
      </c>
      <c r="E12">
        <v>150</v>
      </c>
      <c r="F12">
        <v>345</v>
      </c>
      <c r="G12" t="s">
        <v>230</v>
      </c>
      <c r="H12" s="81" t="s">
        <v>446</v>
      </c>
      <c r="I12" cm="1">
        <f t="array" ref="I12">IF(OR(COUNTIF(T12,"*"&amp;Conductors!$Q$2:$Q$200&amp;"*")), 1, 0)</f>
        <v>1</v>
      </c>
      <c r="J12" s="81">
        <v>1.82</v>
      </c>
      <c r="K12" s="78">
        <v>2167</v>
      </c>
      <c r="L12" s="79" t="s">
        <v>419</v>
      </c>
      <c r="M12">
        <v>2</v>
      </c>
      <c r="N12">
        <v>18</v>
      </c>
      <c r="O12" t="s">
        <v>407</v>
      </c>
      <c r="P12">
        <v>0.5625</v>
      </c>
      <c r="Q12" s="79">
        <f t="shared" si="1"/>
        <v>316.40625</v>
      </c>
      <c r="T12" t="str">
        <f t="shared" si="2"/>
        <v>ACSRKiwi</v>
      </c>
      <c r="X12" t="str">
        <f t="shared" si="3"/>
        <v/>
      </c>
      <c r="Y12" t="str">
        <f t="shared" si="5"/>
        <v/>
      </c>
      <c r="Z12" t="str">
        <f t="shared" si="5"/>
        <v/>
      </c>
      <c r="AA12" t="str">
        <f t="shared" si="5"/>
        <v/>
      </c>
      <c r="AB12" t="str">
        <f t="shared" si="5"/>
        <v/>
      </c>
      <c r="AC12" t="str">
        <f t="shared" si="5"/>
        <v/>
      </c>
      <c r="AD12" t="str">
        <f t="shared" si="5"/>
        <v>New York</v>
      </c>
      <c r="AE12" t="str">
        <f t="shared" si="5"/>
        <v/>
      </c>
      <c r="AF12" t="str">
        <f t="shared" si="5"/>
        <v/>
      </c>
      <c r="AG12" t="str">
        <f t="shared" si="5"/>
        <v/>
      </c>
      <c r="AH12" t="str">
        <f t="shared" si="5"/>
        <v/>
      </c>
      <c r="AI12" t="str">
        <f t="shared" si="5"/>
        <v/>
      </c>
      <c r="AJ12" t="str">
        <f t="shared" si="5"/>
        <v/>
      </c>
      <c r="AK12" t="str">
        <f t="shared" si="5"/>
        <v/>
      </c>
      <c r="AL12" t="str">
        <f t="shared" si="5"/>
        <v/>
      </c>
      <c r="AM12" t="str">
        <f t="shared" si="5"/>
        <v/>
      </c>
      <c r="AN12" t="str">
        <f t="shared" si="5"/>
        <v/>
      </c>
      <c r="AO12" t="str">
        <f t="shared" si="5"/>
        <v/>
      </c>
      <c r="AP12" t="str">
        <f t="shared" si="5"/>
        <v/>
      </c>
      <c r="AQ12" t="str">
        <f t="shared" si="5"/>
        <v/>
      </c>
      <c r="AR12" t="str">
        <f t="shared" si="5"/>
        <v/>
      </c>
      <c r="AS12" t="str">
        <f t="shared" si="5"/>
        <v/>
      </c>
      <c r="AT12" t="str">
        <f t="shared" si="5"/>
        <v/>
      </c>
      <c r="AU12" t="str">
        <f t="shared" si="5"/>
        <v/>
      </c>
      <c r="AV12" t="str">
        <f t="shared" si="5"/>
        <v/>
      </c>
      <c r="AW12" t="str">
        <f t="shared" si="5"/>
        <v/>
      </c>
      <c r="AX12" t="str">
        <f t="shared" si="5"/>
        <v/>
      </c>
      <c r="AY12" t="str">
        <f t="shared" si="5"/>
        <v/>
      </c>
      <c r="AZ12" t="str">
        <f t="shared" si="5"/>
        <v/>
      </c>
      <c r="BA12" t="str">
        <f t="shared" si="5"/>
        <v/>
      </c>
      <c r="BB12" t="str">
        <f t="shared" si="5"/>
        <v/>
      </c>
      <c r="BC12" t="str">
        <f t="shared" si="5"/>
        <v/>
      </c>
      <c r="BD12" t="str">
        <f t="shared" si="5"/>
        <v/>
      </c>
      <c r="BE12" t="str">
        <f t="shared" si="5"/>
        <v/>
      </c>
      <c r="BF12" t="str">
        <f t="shared" si="5"/>
        <v/>
      </c>
      <c r="BG12" t="str">
        <f t="shared" si="5"/>
        <v/>
      </c>
      <c r="BH12" t="str">
        <f t="shared" si="5"/>
        <v/>
      </c>
      <c r="BI12" t="str">
        <f t="shared" si="5"/>
        <v/>
      </c>
      <c r="BJ12" t="str">
        <f t="shared" si="5"/>
        <v/>
      </c>
      <c r="BK12" t="str">
        <f t="shared" si="5"/>
        <v/>
      </c>
      <c r="BL12" t="str">
        <f t="shared" si="5"/>
        <v/>
      </c>
      <c r="BM12" t="str">
        <f t="shared" si="5"/>
        <v/>
      </c>
      <c r="BN12" t="str">
        <f t="shared" si="5"/>
        <v/>
      </c>
      <c r="BO12" t="str">
        <f t="shared" si="5"/>
        <v/>
      </c>
      <c r="BP12" t="str">
        <f t="shared" si="5"/>
        <v/>
      </c>
      <c r="BQ12" t="str">
        <f t="shared" si="5"/>
        <v/>
      </c>
      <c r="BR12" t="str">
        <f t="shared" si="5"/>
        <v/>
      </c>
      <c r="BS12" t="str">
        <f t="shared" si="5"/>
        <v/>
      </c>
      <c r="BT12" t="str">
        <f t="shared" si="5"/>
        <v/>
      </c>
      <c r="BU12" t="str">
        <f t="shared" si="5"/>
        <v/>
      </c>
      <c r="BV12" t="str">
        <f t="shared" si="5"/>
        <v/>
      </c>
      <c r="BW12" t="str">
        <f t="shared" si="5"/>
        <v/>
      </c>
      <c r="BX12" t="str">
        <f t="shared" si="5"/>
        <v/>
      </c>
      <c r="BY12" t="str">
        <f t="shared" si="5"/>
        <v/>
      </c>
      <c r="BZ12" t="str">
        <f t="shared" si="5"/>
        <v/>
      </c>
      <c r="CA12" t="str">
        <f t="shared" si="5"/>
        <v/>
      </c>
      <c r="CB12" t="str">
        <f t="shared" si="5"/>
        <v/>
      </c>
      <c r="CC12" t="str">
        <f t="shared" si="5"/>
        <v/>
      </c>
      <c r="CD12" t="str">
        <f t="shared" si="5"/>
        <v/>
      </c>
      <c r="CE12" t="str">
        <f t="shared" si="5"/>
        <v/>
      </c>
      <c r="CF12" t="str">
        <f t="shared" si="5"/>
        <v/>
      </c>
      <c r="CG12" t="str">
        <f t="shared" si="5"/>
        <v/>
      </c>
      <c r="CH12" t="str">
        <f t="shared" si="5"/>
        <v/>
      </c>
    </row>
    <row r="13" spans="1:87" x14ac:dyDescent="0.3">
      <c r="A13" s="79" t="s">
        <v>234</v>
      </c>
      <c r="B13" s="79" t="s">
        <v>228</v>
      </c>
      <c r="C13" s="79" t="s">
        <v>235</v>
      </c>
      <c r="D13" s="79" t="s">
        <v>74</v>
      </c>
      <c r="E13" s="79">
        <v>253</v>
      </c>
      <c r="F13">
        <v>345</v>
      </c>
      <c r="G13" s="79" t="s">
        <v>230</v>
      </c>
      <c r="H13" s="79" t="s">
        <v>386</v>
      </c>
      <c r="I13" cm="1">
        <f t="array" ref="I13">IF(OR(COUNTIF(T13,"*"&amp;Conductors!$Q$2:$Q$200&amp;"*")), 1, 0)</f>
        <v>1</v>
      </c>
      <c r="J13" s="79">
        <v>1.762</v>
      </c>
      <c r="K13" s="79">
        <v>2156</v>
      </c>
      <c r="L13" s="79" t="s">
        <v>421</v>
      </c>
      <c r="M13">
        <v>1</v>
      </c>
      <c r="N13">
        <v>0</v>
      </c>
      <c r="O13" t="s">
        <v>423</v>
      </c>
      <c r="P13">
        <f>7/16</f>
        <v>0.4375</v>
      </c>
      <c r="Q13" s="79">
        <f t="shared" si="1"/>
        <v>191.40625</v>
      </c>
      <c r="R13" s="80" t="s">
        <v>424</v>
      </c>
      <c r="T13" t="str">
        <f t="shared" si="2"/>
        <v>ACSRBluebird</v>
      </c>
      <c r="X13" t="str">
        <f t="shared" si="3"/>
        <v/>
      </c>
      <c r="Y13" t="str">
        <f t="shared" si="5"/>
        <v/>
      </c>
      <c r="Z13" t="str">
        <f t="shared" si="5"/>
        <v>Michigan</v>
      </c>
      <c r="AA13" t="str">
        <f t="shared" si="5"/>
        <v/>
      </c>
      <c r="AB13" t="str">
        <f t="shared" si="5"/>
        <v/>
      </c>
      <c r="AC13" t="str">
        <f t="shared" si="5"/>
        <v/>
      </c>
      <c r="AD13" t="str">
        <f t="shared" si="5"/>
        <v/>
      </c>
      <c r="AE13" t="str">
        <f t="shared" si="5"/>
        <v/>
      </c>
      <c r="AF13" t="str">
        <f t="shared" si="5"/>
        <v/>
      </c>
      <c r="AG13" t="str">
        <f t="shared" si="5"/>
        <v/>
      </c>
      <c r="AH13" t="str">
        <f t="shared" si="5"/>
        <v/>
      </c>
      <c r="AI13" t="str">
        <f t="shared" si="5"/>
        <v/>
      </c>
      <c r="AJ13" t="str">
        <f t="shared" si="5"/>
        <v/>
      </c>
      <c r="AK13" t="str">
        <f t="shared" si="5"/>
        <v/>
      </c>
      <c r="AL13" t="str">
        <f t="shared" si="5"/>
        <v/>
      </c>
      <c r="AM13" t="str">
        <f t="shared" si="5"/>
        <v/>
      </c>
      <c r="AN13" t="str">
        <f t="shared" si="5"/>
        <v/>
      </c>
      <c r="AO13" t="str">
        <f t="shared" si="5"/>
        <v/>
      </c>
      <c r="AP13" t="str">
        <f t="shared" si="5"/>
        <v/>
      </c>
      <c r="AQ13" t="str">
        <f t="shared" si="5"/>
        <v/>
      </c>
      <c r="AR13" t="str">
        <f t="shared" si="5"/>
        <v/>
      </c>
      <c r="AS13" t="str">
        <f t="shared" si="5"/>
        <v/>
      </c>
      <c r="AT13" t="str">
        <f t="shared" si="5"/>
        <v/>
      </c>
      <c r="AU13" t="str">
        <f t="shared" si="5"/>
        <v/>
      </c>
      <c r="AV13" t="str">
        <f t="shared" si="5"/>
        <v/>
      </c>
      <c r="AW13" t="str">
        <f t="shared" si="5"/>
        <v/>
      </c>
      <c r="AX13" t="str">
        <f t="shared" si="5"/>
        <v/>
      </c>
      <c r="AY13" t="str">
        <f t="shared" si="5"/>
        <v/>
      </c>
      <c r="AZ13" t="str">
        <f t="shared" si="5"/>
        <v/>
      </c>
      <c r="BA13" t="str">
        <f t="shared" si="5"/>
        <v/>
      </c>
      <c r="BB13" t="str">
        <f t="shared" si="5"/>
        <v/>
      </c>
      <c r="BC13" t="str">
        <f t="shared" si="5"/>
        <v/>
      </c>
      <c r="BD13" t="str">
        <f t="shared" si="5"/>
        <v/>
      </c>
      <c r="BE13" t="str">
        <f t="shared" si="5"/>
        <v/>
      </c>
      <c r="BF13" t="str">
        <f t="shared" si="5"/>
        <v/>
      </c>
      <c r="BG13" t="str">
        <f t="shared" si="5"/>
        <v/>
      </c>
      <c r="BH13" t="str">
        <f t="shared" si="5"/>
        <v/>
      </c>
      <c r="BI13" t="str">
        <f t="shared" si="5"/>
        <v/>
      </c>
      <c r="BJ13" t="str">
        <f t="shared" si="5"/>
        <v/>
      </c>
      <c r="BK13" t="str">
        <f t="shared" si="5"/>
        <v/>
      </c>
      <c r="BL13" t="str">
        <f t="shared" si="5"/>
        <v/>
      </c>
      <c r="BM13" t="str">
        <f t="shared" si="5"/>
        <v/>
      </c>
      <c r="BN13" t="str">
        <f t="shared" si="5"/>
        <v/>
      </c>
      <c r="BO13" t="str">
        <f t="shared" si="5"/>
        <v/>
      </c>
      <c r="BP13" t="str">
        <f t="shared" si="5"/>
        <v/>
      </c>
      <c r="BQ13" t="str">
        <f t="shared" si="5"/>
        <v/>
      </c>
      <c r="BR13" t="str">
        <f t="shared" si="5"/>
        <v/>
      </c>
      <c r="BS13" t="str">
        <f t="shared" si="5"/>
        <v/>
      </c>
      <c r="BT13" t="str">
        <f t="shared" si="5"/>
        <v/>
      </c>
      <c r="BU13" t="str">
        <f t="shared" si="5"/>
        <v/>
      </c>
      <c r="BV13" t="str">
        <f t="shared" si="5"/>
        <v/>
      </c>
      <c r="BW13" t="str">
        <f t="shared" si="5"/>
        <v/>
      </c>
      <c r="BX13" t="str">
        <f t="shared" si="5"/>
        <v/>
      </c>
      <c r="BY13" t="str">
        <f t="shared" si="5"/>
        <v/>
      </c>
      <c r="BZ13" t="str">
        <f t="shared" si="5"/>
        <v/>
      </c>
      <c r="CA13" t="str">
        <f t="shared" si="5"/>
        <v/>
      </c>
      <c r="CB13" t="str">
        <f t="shared" si="5"/>
        <v/>
      </c>
      <c r="CC13" t="str">
        <f t="shared" si="5"/>
        <v/>
      </c>
      <c r="CD13" t="str">
        <f t="shared" si="5"/>
        <v/>
      </c>
      <c r="CE13" t="str">
        <f t="shared" si="5"/>
        <v/>
      </c>
      <c r="CF13" t="str">
        <f t="shared" si="5"/>
        <v/>
      </c>
      <c r="CG13" t="str">
        <f t="shared" si="5"/>
        <v/>
      </c>
      <c r="CH13" t="str">
        <f t="shared" si="5"/>
        <v/>
      </c>
    </row>
    <row r="14" spans="1:87" x14ac:dyDescent="0.3">
      <c r="A14" s="79" t="s">
        <v>248</v>
      </c>
      <c r="B14" s="79" t="s">
        <v>228</v>
      </c>
      <c r="C14" s="79" t="s">
        <v>235</v>
      </c>
      <c r="D14" s="79" t="s">
        <v>74</v>
      </c>
      <c r="E14" s="79">
        <v>377</v>
      </c>
      <c r="F14">
        <v>345</v>
      </c>
      <c r="G14" s="79" t="s">
        <v>230</v>
      </c>
      <c r="H14" s="79" t="s">
        <v>386</v>
      </c>
      <c r="I14" cm="1">
        <f t="array" ref="I14">IF(OR(COUNTIF(T14,"*"&amp;Conductors!$Q$2:$Q$200&amp;"*")), 1, 0)</f>
        <v>1</v>
      </c>
      <c r="J14" s="79">
        <v>1.762</v>
      </c>
      <c r="K14" s="79">
        <v>2156</v>
      </c>
      <c r="L14" s="79" t="s">
        <v>421</v>
      </c>
      <c r="M14">
        <v>1</v>
      </c>
      <c r="N14">
        <v>0</v>
      </c>
      <c r="O14" t="s">
        <v>423</v>
      </c>
      <c r="P14">
        <f>7/16</f>
        <v>0.4375</v>
      </c>
      <c r="Q14" s="79">
        <f t="shared" si="1"/>
        <v>191.40625</v>
      </c>
      <c r="R14" s="80" t="s">
        <v>424</v>
      </c>
      <c r="T14" t="str">
        <f t="shared" si="2"/>
        <v>ACSRBluebird</v>
      </c>
      <c r="X14" t="str">
        <f t="shared" si="3"/>
        <v/>
      </c>
      <c r="Y14" t="str">
        <f t="shared" si="5"/>
        <v/>
      </c>
      <c r="Z14" t="str">
        <f t="shared" si="5"/>
        <v/>
      </c>
      <c r="AA14" t="str">
        <f t="shared" si="5"/>
        <v/>
      </c>
      <c r="AB14" t="str">
        <f t="shared" si="5"/>
        <v/>
      </c>
      <c r="AC14" t="str">
        <f t="shared" si="5"/>
        <v/>
      </c>
      <c r="AD14" t="str">
        <f t="shared" si="5"/>
        <v/>
      </c>
      <c r="AE14" t="str">
        <f t="shared" si="5"/>
        <v/>
      </c>
      <c r="AF14" t="str">
        <f t="shared" si="5"/>
        <v>Michigan</v>
      </c>
      <c r="AG14" t="str">
        <f t="shared" si="5"/>
        <v/>
      </c>
      <c r="AH14" t="str">
        <f t="shared" si="5"/>
        <v/>
      </c>
      <c r="AI14" t="str">
        <f t="shared" si="5"/>
        <v/>
      </c>
      <c r="AJ14" t="str">
        <f t="shared" si="5"/>
        <v/>
      </c>
      <c r="AK14" t="str">
        <f t="shared" si="5"/>
        <v/>
      </c>
      <c r="AL14" t="str">
        <f t="shared" si="5"/>
        <v/>
      </c>
      <c r="AM14" t="str">
        <f t="shared" si="5"/>
        <v/>
      </c>
      <c r="AN14" t="str">
        <f t="shared" si="5"/>
        <v/>
      </c>
      <c r="AO14" t="str">
        <f t="shared" si="5"/>
        <v/>
      </c>
      <c r="AP14" t="str">
        <f t="shared" si="5"/>
        <v/>
      </c>
      <c r="AQ14" t="str">
        <f t="shared" si="5"/>
        <v/>
      </c>
      <c r="AR14" t="str">
        <f t="shared" si="5"/>
        <v/>
      </c>
      <c r="AS14" t="str">
        <f t="shared" si="5"/>
        <v/>
      </c>
      <c r="AT14" t="str">
        <f t="shared" si="5"/>
        <v/>
      </c>
      <c r="AU14" t="str">
        <f t="shared" si="5"/>
        <v/>
      </c>
      <c r="AV14" t="str">
        <f t="shared" ref="Y14:CH18" si="6">IF(AV$1=$A14,$D14,"")</f>
        <v/>
      </c>
      <c r="AW14" t="str">
        <f t="shared" si="6"/>
        <v/>
      </c>
      <c r="AX14" t="str">
        <f t="shared" si="6"/>
        <v/>
      </c>
      <c r="AY14" t="str">
        <f t="shared" si="6"/>
        <v/>
      </c>
      <c r="AZ14" t="str">
        <f t="shared" si="6"/>
        <v/>
      </c>
      <c r="BA14" t="str">
        <f t="shared" si="6"/>
        <v/>
      </c>
      <c r="BB14" t="str">
        <f t="shared" si="6"/>
        <v/>
      </c>
      <c r="BC14" t="str">
        <f t="shared" si="6"/>
        <v/>
      </c>
      <c r="BD14" t="str">
        <f t="shared" si="6"/>
        <v/>
      </c>
      <c r="BE14" t="str">
        <f t="shared" si="6"/>
        <v/>
      </c>
      <c r="BF14" t="str">
        <f t="shared" si="6"/>
        <v/>
      </c>
      <c r="BG14" t="str">
        <f t="shared" si="6"/>
        <v/>
      </c>
      <c r="BH14" t="str">
        <f t="shared" si="6"/>
        <v/>
      </c>
      <c r="BI14" t="str">
        <f t="shared" si="6"/>
        <v/>
      </c>
      <c r="BJ14" t="str">
        <f t="shared" si="6"/>
        <v/>
      </c>
      <c r="BK14" t="str">
        <f t="shared" si="6"/>
        <v/>
      </c>
      <c r="BL14" t="str">
        <f t="shared" si="6"/>
        <v/>
      </c>
      <c r="BM14" t="str">
        <f t="shared" si="6"/>
        <v/>
      </c>
      <c r="BN14" t="str">
        <f t="shared" si="6"/>
        <v/>
      </c>
      <c r="BO14" t="str">
        <f t="shared" si="6"/>
        <v/>
      </c>
      <c r="BP14" t="str">
        <f t="shared" si="6"/>
        <v/>
      </c>
      <c r="BQ14" t="str">
        <f t="shared" si="6"/>
        <v/>
      </c>
      <c r="BR14" t="str">
        <f t="shared" si="6"/>
        <v/>
      </c>
      <c r="BS14" t="str">
        <f t="shared" si="6"/>
        <v/>
      </c>
      <c r="BT14" t="str">
        <f t="shared" si="6"/>
        <v/>
      </c>
      <c r="BU14" t="str">
        <f t="shared" si="6"/>
        <v/>
      </c>
      <c r="BV14" t="str">
        <f t="shared" si="6"/>
        <v/>
      </c>
      <c r="BW14" t="str">
        <f t="shared" si="6"/>
        <v/>
      </c>
      <c r="BX14" t="str">
        <f t="shared" si="6"/>
        <v/>
      </c>
      <c r="BY14" t="str">
        <f t="shared" si="6"/>
        <v/>
      </c>
      <c r="BZ14" t="str">
        <f t="shared" si="6"/>
        <v/>
      </c>
      <c r="CA14" t="str">
        <f t="shared" si="6"/>
        <v/>
      </c>
      <c r="CB14" t="str">
        <f t="shared" si="6"/>
        <v/>
      </c>
      <c r="CC14" t="str">
        <f t="shared" si="6"/>
        <v/>
      </c>
      <c r="CD14" t="str">
        <f t="shared" si="6"/>
        <v/>
      </c>
      <c r="CE14" t="str">
        <f t="shared" si="6"/>
        <v/>
      </c>
      <c r="CF14" t="str">
        <f t="shared" si="6"/>
        <v/>
      </c>
      <c r="CG14" t="str">
        <f t="shared" si="6"/>
        <v/>
      </c>
      <c r="CH14" t="str">
        <f t="shared" si="6"/>
        <v/>
      </c>
    </row>
    <row r="15" spans="1:87" x14ac:dyDescent="0.3">
      <c r="A15" t="s">
        <v>248</v>
      </c>
      <c r="B15" t="s">
        <v>228</v>
      </c>
      <c r="C15" t="s">
        <v>235</v>
      </c>
      <c r="D15" t="s">
        <v>74</v>
      </c>
      <c r="E15">
        <v>161.6</v>
      </c>
      <c r="F15">
        <v>345</v>
      </c>
      <c r="G15" t="s">
        <v>230</v>
      </c>
      <c r="H15" s="79" t="s">
        <v>439</v>
      </c>
      <c r="I15" cm="1">
        <f t="array" ref="I15">IF(OR(COUNTIF(T15,"*"&amp;Conductors!$Q$2:$Q$200&amp;"*")), 1, 0)</f>
        <v>1</v>
      </c>
      <c r="J15" s="79">
        <v>1.427</v>
      </c>
      <c r="K15" s="79">
        <v>1431</v>
      </c>
      <c r="L15" s="79" t="s">
        <v>406</v>
      </c>
      <c r="M15">
        <v>2</v>
      </c>
      <c r="N15">
        <v>18</v>
      </c>
      <c r="O15" t="s">
        <v>423</v>
      </c>
      <c r="P15">
        <f>7/16</f>
        <v>0.4375</v>
      </c>
      <c r="Q15" s="79">
        <f t="shared" si="1"/>
        <v>191.40625</v>
      </c>
      <c r="R15" s="80" t="s">
        <v>424</v>
      </c>
      <c r="T15" t="str">
        <f t="shared" si="2"/>
        <v>ACSRBobolink</v>
      </c>
      <c r="X15" t="str">
        <f t="shared" si="3"/>
        <v/>
      </c>
      <c r="Y15" t="str">
        <f t="shared" si="6"/>
        <v/>
      </c>
      <c r="Z15" t="str">
        <f t="shared" si="6"/>
        <v/>
      </c>
      <c r="AA15" t="str">
        <f t="shared" si="6"/>
        <v/>
      </c>
      <c r="AB15" t="str">
        <f t="shared" si="6"/>
        <v/>
      </c>
      <c r="AC15" t="str">
        <f t="shared" si="6"/>
        <v/>
      </c>
      <c r="AD15" t="str">
        <f t="shared" si="6"/>
        <v/>
      </c>
      <c r="AE15" t="str">
        <f t="shared" si="6"/>
        <v/>
      </c>
      <c r="AF15" t="str">
        <f t="shared" si="6"/>
        <v>Michigan</v>
      </c>
      <c r="AG15" t="str">
        <f t="shared" si="6"/>
        <v/>
      </c>
      <c r="AH15" t="str">
        <f t="shared" si="6"/>
        <v/>
      </c>
      <c r="AI15" t="str">
        <f t="shared" si="6"/>
        <v/>
      </c>
      <c r="AJ15" t="str">
        <f t="shared" si="6"/>
        <v/>
      </c>
      <c r="AK15" t="str">
        <f t="shared" si="6"/>
        <v/>
      </c>
      <c r="AL15" t="str">
        <f t="shared" si="6"/>
        <v/>
      </c>
      <c r="AM15" t="str">
        <f t="shared" si="6"/>
        <v/>
      </c>
      <c r="AN15" t="str">
        <f t="shared" si="6"/>
        <v/>
      </c>
      <c r="AO15" t="str">
        <f t="shared" si="6"/>
        <v/>
      </c>
      <c r="AP15" t="str">
        <f t="shared" si="6"/>
        <v/>
      </c>
      <c r="AQ15" t="str">
        <f t="shared" si="6"/>
        <v/>
      </c>
      <c r="AR15" t="str">
        <f t="shared" si="6"/>
        <v/>
      </c>
      <c r="AS15" t="str">
        <f t="shared" si="6"/>
        <v/>
      </c>
      <c r="AT15" t="str">
        <f t="shared" si="6"/>
        <v/>
      </c>
      <c r="AU15" t="str">
        <f t="shared" si="6"/>
        <v/>
      </c>
      <c r="AV15" t="str">
        <f t="shared" si="6"/>
        <v/>
      </c>
      <c r="AW15" t="str">
        <f t="shared" si="6"/>
        <v/>
      </c>
      <c r="AX15" t="str">
        <f t="shared" si="6"/>
        <v/>
      </c>
      <c r="AY15" t="str">
        <f t="shared" si="6"/>
        <v/>
      </c>
      <c r="AZ15" t="str">
        <f t="shared" si="6"/>
        <v/>
      </c>
      <c r="BA15" t="str">
        <f t="shared" si="6"/>
        <v/>
      </c>
      <c r="BB15" t="str">
        <f t="shared" si="6"/>
        <v/>
      </c>
      <c r="BC15" t="str">
        <f t="shared" si="6"/>
        <v/>
      </c>
      <c r="BD15" t="str">
        <f t="shared" si="6"/>
        <v/>
      </c>
      <c r="BE15" t="str">
        <f t="shared" si="6"/>
        <v/>
      </c>
      <c r="BF15" t="str">
        <f t="shared" si="6"/>
        <v/>
      </c>
      <c r="BG15" t="str">
        <f t="shared" si="6"/>
        <v/>
      </c>
      <c r="BH15" t="str">
        <f t="shared" si="6"/>
        <v/>
      </c>
      <c r="BI15" t="str">
        <f t="shared" si="6"/>
        <v/>
      </c>
      <c r="BJ15" t="str">
        <f t="shared" si="6"/>
        <v/>
      </c>
      <c r="BK15" t="str">
        <f t="shared" si="6"/>
        <v/>
      </c>
      <c r="BL15" t="str">
        <f t="shared" si="6"/>
        <v/>
      </c>
      <c r="BM15" t="str">
        <f t="shared" si="6"/>
        <v/>
      </c>
      <c r="BN15" t="str">
        <f t="shared" si="6"/>
        <v/>
      </c>
      <c r="BO15" t="str">
        <f t="shared" si="6"/>
        <v/>
      </c>
      <c r="BP15" t="str">
        <f t="shared" si="6"/>
        <v/>
      </c>
      <c r="BQ15" t="str">
        <f t="shared" si="6"/>
        <v/>
      </c>
      <c r="BR15" t="str">
        <f t="shared" si="6"/>
        <v/>
      </c>
      <c r="BS15" t="str">
        <f t="shared" si="6"/>
        <v/>
      </c>
      <c r="BT15" t="str">
        <f t="shared" si="6"/>
        <v/>
      </c>
      <c r="BU15" t="str">
        <f t="shared" si="6"/>
        <v/>
      </c>
      <c r="BV15" t="str">
        <f t="shared" si="6"/>
        <v/>
      </c>
      <c r="BW15" t="str">
        <f t="shared" si="6"/>
        <v/>
      </c>
      <c r="BX15" t="str">
        <f t="shared" si="6"/>
        <v/>
      </c>
      <c r="BY15" t="str">
        <f t="shared" si="6"/>
        <v/>
      </c>
      <c r="BZ15" t="str">
        <f t="shared" si="6"/>
        <v/>
      </c>
      <c r="CA15" t="str">
        <f t="shared" si="6"/>
        <v/>
      </c>
      <c r="CB15" t="str">
        <f t="shared" si="6"/>
        <v/>
      </c>
      <c r="CC15" t="str">
        <f t="shared" si="6"/>
        <v/>
      </c>
      <c r="CD15" t="str">
        <f t="shared" si="6"/>
        <v/>
      </c>
      <c r="CE15" t="str">
        <f t="shared" si="6"/>
        <v/>
      </c>
      <c r="CF15" t="str">
        <f t="shared" si="6"/>
        <v/>
      </c>
      <c r="CG15" t="str">
        <f t="shared" si="6"/>
        <v/>
      </c>
      <c r="CH15" t="str">
        <f t="shared" si="6"/>
        <v/>
      </c>
    </row>
    <row r="16" spans="1:87" x14ac:dyDescent="0.3">
      <c r="A16" t="s">
        <v>276</v>
      </c>
      <c r="B16" t="s">
        <v>263</v>
      </c>
      <c r="C16" t="s">
        <v>420</v>
      </c>
      <c r="D16" t="s">
        <v>112</v>
      </c>
      <c r="E16">
        <v>24.5</v>
      </c>
      <c r="F16">
        <v>345</v>
      </c>
      <c r="G16" t="s">
        <v>261</v>
      </c>
      <c r="H16" t="s">
        <v>379</v>
      </c>
      <c r="I16" cm="1">
        <f t="array" ref="I16">IF(OR(COUNTIF(T16,"*"&amp;Conductors!$Q$2:$Q$200&amp;"*")), 1, 0)</f>
        <v>1</v>
      </c>
      <c r="J16">
        <v>1.165</v>
      </c>
      <c r="K16">
        <v>1024.5</v>
      </c>
      <c r="L16" s="79" t="s">
        <v>422</v>
      </c>
      <c r="M16">
        <v>2</v>
      </c>
      <c r="N16">
        <v>18</v>
      </c>
      <c r="O16" t="s">
        <v>426</v>
      </c>
      <c r="P16">
        <f>3/8</f>
        <v>0.375</v>
      </c>
      <c r="Q16" s="79">
        <f t="shared" si="1"/>
        <v>140.625</v>
      </c>
      <c r="R16" s="80" t="s">
        <v>425</v>
      </c>
      <c r="T16" t="str">
        <f t="shared" si="2"/>
        <v>ACARRail</v>
      </c>
      <c r="X16" t="str">
        <f t="shared" si="3"/>
        <v/>
      </c>
      <c r="Y16" t="str">
        <f t="shared" si="6"/>
        <v/>
      </c>
      <c r="Z16" t="str">
        <f t="shared" si="6"/>
        <v/>
      </c>
      <c r="AA16" t="str">
        <f t="shared" si="6"/>
        <v/>
      </c>
      <c r="AB16" t="str">
        <f t="shared" si="6"/>
        <v/>
      </c>
      <c r="AC16" t="str">
        <f t="shared" si="6"/>
        <v/>
      </c>
      <c r="AD16" t="str">
        <f t="shared" si="6"/>
        <v/>
      </c>
      <c r="AE16" t="str">
        <f t="shared" si="6"/>
        <v/>
      </c>
      <c r="AF16" t="str">
        <f t="shared" si="6"/>
        <v/>
      </c>
      <c r="AG16" t="str">
        <f t="shared" si="6"/>
        <v/>
      </c>
      <c r="AH16" t="str">
        <f t="shared" si="6"/>
        <v/>
      </c>
      <c r="AI16" t="str">
        <f t="shared" si="6"/>
        <v/>
      </c>
      <c r="AJ16" t="str">
        <f t="shared" si="6"/>
        <v/>
      </c>
      <c r="AK16" t="str">
        <f t="shared" si="6"/>
        <v/>
      </c>
      <c r="AL16" t="str">
        <f t="shared" si="6"/>
        <v/>
      </c>
      <c r="AM16" t="str">
        <f t="shared" si="6"/>
        <v/>
      </c>
      <c r="AN16" t="str">
        <f t="shared" si="6"/>
        <v/>
      </c>
      <c r="AO16" t="str">
        <f t="shared" si="6"/>
        <v/>
      </c>
      <c r="AP16" t="str">
        <f t="shared" si="6"/>
        <v/>
      </c>
      <c r="AQ16" t="str">
        <f t="shared" si="6"/>
        <v/>
      </c>
      <c r="AR16" t="str">
        <f t="shared" si="6"/>
        <v>Ohio</v>
      </c>
      <c r="AS16" t="str">
        <f t="shared" si="6"/>
        <v/>
      </c>
      <c r="AT16" t="str">
        <f t="shared" si="6"/>
        <v/>
      </c>
      <c r="AU16" t="str">
        <f t="shared" si="6"/>
        <v/>
      </c>
      <c r="AV16" t="str">
        <f t="shared" si="6"/>
        <v/>
      </c>
      <c r="AW16" t="str">
        <f t="shared" si="6"/>
        <v/>
      </c>
      <c r="AX16" t="str">
        <f t="shared" si="6"/>
        <v/>
      </c>
      <c r="AY16" t="str">
        <f t="shared" si="6"/>
        <v/>
      </c>
      <c r="AZ16" t="str">
        <f t="shared" si="6"/>
        <v/>
      </c>
      <c r="BA16" t="str">
        <f t="shared" si="6"/>
        <v/>
      </c>
      <c r="BB16" t="str">
        <f t="shared" si="6"/>
        <v/>
      </c>
      <c r="BC16" t="str">
        <f t="shared" si="6"/>
        <v/>
      </c>
      <c r="BD16" t="str">
        <f t="shared" si="6"/>
        <v/>
      </c>
      <c r="BE16" t="str">
        <f t="shared" si="6"/>
        <v/>
      </c>
      <c r="BF16" t="str">
        <f t="shared" si="6"/>
        <v/>
      </c>
      <c r="BG16" t="str">
        <f t="shared" si="6"/>
        <v/>
      </c>
      <c r="BH16" t="str">
        <f t="shared" si="6"/>
        <v/>
      </c>
      <c r="BI16" t="str">
        <f t="shared" si="6"/>
        <v/>
      </c>
      <c r="BJ16" t="str">
        <f t="shared" si="6"/>
        <v/>
      </c>
      <c r="BK16" t="str">
        <f t="shared" si="6"/>
        <v/>
      </c>
      <c r="BL16" t="str">
        <f t="shared" si="6"/>
        <v/>
      </c>
      <c r="BM16" t="str">
        <f t="shared" si="6"/>
        <v/>
      </c>
      <c r="BN16" t="str">
        <f t="shared" si="6"/>
        <v/>
      </c>
      <c r="BO16" t="str">
        <f t="shared" si="6"/>
        <v/>
      </c>
      <c r="BP16" t="str">
        <f t="shared" si="6"/>
        <v/>
      </c>
      <c r="BQ16" t="str">
        <f t="shared" si="6"/>
        <v/>
      </c>
      <c r="BR16" t="str">
        <f t="shared" si="6"/>
        <v/>
      </c>
      <c r="BS16" t="str">
        <f t="shared" si="6"/>
        <v/>
      </c>
      <c r="BT16" t="str">
        <f t="shared" si="6"/>
        <v/>
      </c>
      <c r="BU16" t="str">
        <f t="shared" si="6"/>
        <v/>
      </c>
      <c r="BV16" t="str">
        <f t="shared" si="6"/>
        <v/>
      </c>
      <c r="BW16" t="str">
        <f t="shared" si="6"/>
        <v/>
      </c>
      <c r="BX16" t="str">
        <f t="shared" si="6"/>
        <v/>
      </c>
      <c r="BY16" t="str">
        <f t="shared" si="6"/>
        <v/>
      </c>
      <c r="BZ16" t="str">
        <f t="shared" si="6"/>
        <v/>
      </c>
      <c r="CA16" t="str">
        <f t="shared" si="6"/>
        <v/>
      </c>
      <c r="CB16" t="str">
        <f t="shared" si="6"/>
        <v/>
      </c>
      <c r="CC16" t="str">
        <f t="shared" si="6"/>
        <v/>
      </c>
      <c r="CD16" t="str">
        <f t="shared" si="6"/>
        <v/>
      </c>
      <c r="CE16" t="str">
        <f t="shared" si="6"/>
        <v/>
      </c>
      <c r="CF16" t="str">
        <f t="shared" si="6"/>
        <v/>
      </c>
      <c r="CG16" t="str">
        <f t="shared" si="6"/>
        <v/>
      </c>
      <c r="CH16" t="str">
        <f t="shared" si="6"/>
        <v/>
      </c>
    </row>
    <row r="17" spans="1:86" x14ac:dyDescent="0.3">
      <c r="A17" t="s">
        <v>262</v>
      </c>
      <c r="B17" t="s">
        <v>263</v>
      </c>
      <c r="C17" t="s">
        <v>420</v>
      </c>
      <c r="D17" t="s">
        <v>112</v>
      </c>
      <c r="E17">
        <v>21.8</v>
      </c>
      <c r="F17">
        <v>345</v>
      </c>
      <c r="G17" t="s">
        <v>261</v>
      </c>
      <c r="H17" t="s">
        <v>379</v>
      </c>
      <c r="I17" cm="1">
        <f t="array" ref="I17">IF(OR(COUNTIF(T17,"*"&amp;Conductors!$Q$2:$Q$200&amp;"*")), 1, 0)</f>
        <v>1</v>
      </c>
      <c r="J17">
        <v>1.165</v>
      </c>
      <c r="K17">
        <v>1024.5</v>
      </c>
      <c r="L17" s="79" t="s">
        <v>422</v>
      </c>
      <c r="M17">
        <v>2</v>
      </c>
      <c r="N17">
        <v>18</v>
      </c>
      <c r="O17" t="s">
        <v>426</v>
      </c>
      <c r="P17">
        <f>3/8</f>
        <v>0.375</v>
      </c>
      <c r="Q17" s="79">
        <f t="shared" si="1"/>
        <v>140.625</v>
      </c>
      <c r="R17" s="80" t="s">
        <v>425</v>
      </c>
      <c r="T17" t="str">
        <f t="shared" si="2"/>
        <v>ACARRail</v>
      </c>
      <c r="X17" t="str">
        <f t="shared" si="3"/>
        <v/>
      </c>
      <c r="Y17" t="str">
        <f t="shared" si="6"/>
        <v/>
      </c>
      <c r="Z17" t="str">
        <f t="shared" si="6"/>
        <v/>
      </c>
      <c r="AA17" t="str">
        <f t="shared" si="6"/>
        <v/>
      </c>
      <c r="AB17" t="str">
        <f t="shared" si="6"/>
        <v/>
      </c>
      <c r="AC17" t="str">
        <f t="shared" si="6"/>
        <v/>
      </c>
      <c r="AD17" t="str">
        <f t="shared" si="6"/>
        <v/>
      </c>
      <c r="AE17" t="str">
        <f t="shared" si="6"/>
        <v/>
      </c>
      <c r="AF17" t="str">
        <f t="shared" si="6"/>
        <v/>
      </c>
      <c r="AG17" t="str">
        <f t="shared" si="6"/>
        <v/>
      </c>
      <c r="AH17" t="str">
        <f t="shared" si="6"/>
        <v/>
      </c>
      <c r="AI17" t="str">
        <f t="shared" si="6"/>
        <v/>
      </c>
      <c r="AJ17" t="str">
        <f t="shared" si="6"/>
        <v/>
      </c>
      <c r="AK17" t="str">
        <f t="shared" si="6"/>
        <v/>
      </c>
      <c r="AL17" t="str">
        <f t="shared" si="6"/>
        <v/>
      </c>
      <c r="AM17" t="str">
        <f t="shared" si="6"/>
        <v>Ohio</v>
      </c>
      <c r="AN17" t="str">
        <f t="shared" si="6"/>
        <v/>
      </c>
      <c r="AO17" t="str">
        <f t="shared" si="6"/>
        <v/>
      </c>
      <c r="AP17" t="str">
        <f t="shared" si="6"/>
        <v/>
      </c>
      <c r="AQ17" t="str">
        <f t="shared" si="6"/>
        <v/>
      </c>
      <c r="AR17" t="str">
        <f t="shared" si="6"/>
        <v/>
      </c>
      <c r="AS17" t="str">
        <f t="shared" si="6"/>
        <v/>
      </c>
      <c r="AT17" t="str">
        <f t="shared" si="6"/>
        <v/>
      </c>
      <c r="AU17" t="str">
        <f t="shared" si="6"/>
        <v/>
      </c>
      <c r="AV17" t="str">
        <f t="shared" si="6"/>
        <v/>
      </c>
      <c r="AW17" t="str">
        <f t="shared" si="6"/>
        <v/>
      </c>
      <c r="AX17" t="str">
        <f t="shared" si="6"/>
        <v/>
      </c>
      <c r="AY17" t="str">
        <f t="shared" si="6"/>
        <v/>
      </c>
      <c r="AZ17" t="str">
        <f t="shared" si="6"/>
        <v/>
      </c>
      <c r="BA17" t="str">
        <f t="shared" si="6"/>
        <v/>
      </c>
      <c r="BB17" t="str">
        <f t="shared" si="6"/>
        <v/>
      </c>
      <c r="BC17" t="str">
        <f t="shared" si="6"/>
        <v/>
      </c>
      <c r="BD17" t="str">
        <f t="shared" si="6"/>
        <v/>
      </c>
      <c r="BE17" t="str">
        <f t="shared" si="6"/>
        <v/>
      </c>
      <c r="BF17" t="str">
        <f t="shared" si="6"/>
        <v/>
      </c>
      <c r="BG17" t="str">
        <f t="shared" si="6"/>
        <v/>
      </c>
      <c r="BH17" t="str">
        <f t="shared" si="6"/>
        <v/>
      </c>
      <c r="BI17" t="str">
        <f t="shared" si="6"/>
        <v/>
      </c>
      <c r="BJ17" t="str">
        <f t="shared" si="6"/>
        <v/>
      </c>
      <c r="BK17" t="str">
        <f t="shared" si="6"/>
        <v/>
      </c>
      <c r="BL17" t="str">
        <f t="shared" si="6"/>
        <v/>
      </c>
      <c r="BM17" t="str">
        <f t="shared" si="6"/>
        <v/>
      </c>
      <c r="BN17" t="str">
        <f t="shared" si="6"/>
        <v/>
      </c>
      <c r="BO17" t="str">
        <f t="shared" si="6"/>
        <v/>
      </c>
      <c r="BP17" t="str">
        <f t="shared" si="6"/>
        <v/>
      </c>
      <c r="BQ17" t="str">
        <f t="shared" si="6"/>
        <v/>
      </c>
      <c r="BR17" t="str">
        <f t="shared" si="6"/>
        <v/>
      </c>
      <c r="BS17" t="str">
        <f t="shared" si="6"/>
        <v/>
      </c>
      <c r="BT17" t="str">
        <f t="shared" si="6"/>
        <v/>
      </c>
      <c r="BU17" t="str">
        <f t="shared" si="6"/>
        <v/>
      </c>
      <c r="BV17" t="str">
        <f t="shared" si="6"/>
        <v/>
      </c>
      <c r="BW17" t="str">
        <f t="shared" si="6"/>
        <v/>
      </c>
      <c r="BX17" t="str">
        <f t="shared" si="6"/>
        <v/>
      </c>
      <c r="BY17" t="str">
        <f t="shared" si="6"/>
        <v/>
      </c>
      <c r="BZ17" t="str">
        <f t="shared" si="6"/>
        <v/>
      </c>
      <c r="CA17" t="str">
        <f t="shared" si="6"/>
        <v/>
      </c>
      <c r="CB17" t="str">
        <f t="shared" si="6"/>
        <v/>
      </c>
      <c r="CC17" t="str">
        <f t="shared" si="6"/>
        <v/>
      </c>
      <c r="CD17" t="str">
        <f t="shared" si="6"/>
        <v/>
      </c>
      <c r="CE17" t="str">
        <f t="shared" si="6"/>
        <v/>
      </c>
      <c r="CF17" t="str">
        <f t="shared" si="6"/>
        <v/>
      </c>
      <c r="CG17" t="str">
        <f t="shared" si="6"/>
        <v/>
      </c>
      <c r="CH17" t="str">
        <f t="shared" si="6"/>
        <v/>
      </c>
    </row>
    <row r="18" spans="1:86" x14ac:dyDescent="0.3">
      <c r="A18" t="s">
        <v>251</v>
      </c>
      <c r="B18" t="s">
        <v>228</v>
      </c>
      <c r="C18" t="s">
        <v>252</v>
      </c>
      <c r="D18" t="s">
        <v>74</v>
      </c>
      <c r="E18">
        <v>130</v>
      </c>
      <c r="F18">
        <v>345</v>
      </c>
      <c r="G18" t="s">
        <v>230</v>
      </c>
      <c r="H18" s="79" t="s">
        <v>439</v>
      </c>
      <c r="I18" cm="1">
        <f t="array" ref="I18">IF(OR(COUNTIF(T18,"*"&amp;Conductors!$Q$2:$Q$200&amp;"*")), 1, 0)</f>
        <v>1</v>
      </c>
      <c r="J18" s="79">
        <v>1.427</v>
      </c>
      <c r="K18" s="79">
        <v>1431</v>
      </c>
      <c r="L18" s="79" t="s">
        <v>406</v>
      </c>
      <c r="M18">
        <v>2</v>
      </c>
      <c r="N18">
        <v>18</v>
      </c>
      <c r="O18" t="s">
        <v>230</v>
      </c>
      <c r="P18">
        <v>0.57599999999999996</v>
      </c>
      <c r="Q18" s="79">
        <f t="shared" si="1"/>
        <v>331.77599999999995</v>
      </c>
      <c r="T18" t="str">
        <f t="shared" si="2"/>
        <v>ACSRBobolink</v>
      </c>
      <c r="X18" t="str">
        <f t="shared" si="3"/>
        <v/>
      </c>
      <c r="Y18" t="str">
        <f t="shared" si="6"/>
        <v/>
      </c>
      <c r="Z18" t="str">
        <f t="shared" si="6"/>
        <v/>
      </c>
      <c r="AA18" t="str">
        <f t="shared" si="6"/>
        <v/>
      </c>
      <c r="AB18" t="str">
        <f t="shared" si="6"/>
        <v/>
      </c>
      <c r="AC18" t="str">
        <f t="shared" si="6"/>
        <v/>
      </c>
      <c r="AD18" t="str">
        <f t="shared" si="6"/>
        <v/>
      </c>
      <c r="AE18" t="str">
        <f t="shared" si="6"/>
        <v/>
      </c>
      <c r="AF18" t="str">
        <f t="shared" si="6"/>
        <v/>
      </c>
      <c r="AG18" t="str">
        <f t="shared" si="6"/>
        <v>Michigan</v>
      </c>
      <c r="AH18" t="str">
        <f t="shared" si="6"/>
        <v/>
      </c>
      <c r="AI18" t="str">
        <f t="shared" si="6"/>
        <v/>
      </c>
      <c r="AJ18" t="str">
        <f t="shared" si="6"/>
        <v/>
      </c>
      <c r="AK18" t="str">
        <f t="shared" si="6"/>
        <v/>
      </c>
      <c r="AL18" t="str">
        <f t="shared" si="6"/>
        <v/>
      </c>
      <c r="AM18" t="str">
        <f t="shared" si="6"/>
        <v/>
      </c>
      <c r="AN18" t="str">
        <f t="shared" si="6"/>
        <v/>
      </c>
      <c r="AO18" t="str">
        <f t="shared" si="6"/>
        <v/>
      </c>
      <c r="AP18" t="str">
        <f t="shared" si="6"/>
        <v/>
      </c>
      <c r="AQ18" t="str">
        <f t="shared" si="6"/>
        <v/>
      </c>
      <c r="AR18" t="str">
        <f t="shared" si="6"/>
        <v/>
      </c>
      <c r="AS18" t="str">
        <f t="shared" si="6"/>
        <v/>
      </c>
      <c r="AT18" t="str">
        <f t="shared" si="6"/>
        <v/>
      </c>
      <c r="AU18" t="str">
        <f t="shared" si="6"/>
        <v/>
      </c>
      <c r="AV18" t="str">
        <f t="shared" si="6"/>
        <v/>
      </c>
      <c r="AW18" t="str">
        <f t="shared" si="6"/>
        <v/>
      </c>
      <c r="AX18" t="str">
        <f t="shared" si="6"/>
        <v/>
      </c>
      <c r="AY18" t="str">
        <f t="shared" ref="Y18:CH22" si="7">IF(AY$1=$A18,$D18,"")</f>
        <v/>
      </c>
      <c r="AZ18" t="str">
        <f t="shared" si="7"/>
        <v/>
      </c>
      <c r="BA18" t="str">
        <f t="shared" si="7"/>
        <v/>
      </c>
      <c r="BB18" t="str">
        <f t="shared" si="7"/>
        <v/>
      </c>
      <c r="BC18" t="str">
        <f t="shared" si="7"/>
        <v/>
      </c>
      <c r="BD18" t="str">
        <f t="shared" si="7"/>
        <v/>
      </c>
      <c r="BE18" t="str">
        <f t="shared" si="7"/>
        <v/>
      </c>
      <c r="BF18" t="str">
        <f t="shared" si="7"/>
        <v/>
      </c>
      <c r="BG18" t="str">
        <f t="shared" si="7"/>
        <v/>
      </c>
      <c r="BH18" t="str">
        <f t="shared" si="7"/>
        <v/>
      </c>
      <c r="BI18" t="str">
        <f t="shared" si="7"/>
        <v/>
      </c>
      <c r="BJ18" t="str">
        <f t="shared" si="7"/>
        <v/>
      </c>
      <c r="BK18" t="str">
        <f t="shared" si="7"/>
        <v/>
      </c>
      <c r="BL18" t="str">
        <f t="shared" si="7"/>
        <v/>
      </c>
      <c r="BM18" t="str">
        <f t="shared" si="7"/>
        <v/>
      </c>
      <c r="BN18" t="str">
        <f t="shared" si="7"/>
        <v/>
      </c>
      <c r="BO18" t="str">
        <f t="shared" si="7"/>
        <v/>
      </c>
      <c r="BP18" t="str">
        <f t="shared" si="7"/>
        <v/>
      </c>
      <c r="BQ18" t="str">
        <f t="shared" si="7"/>
        <v/>
      </c>
      <c r="BR18" t="str">
        <f t="shared" si="7"/>
        <v/>
      </c>
      <c r="BS18" t="str">
        <f t="shared" si="7"/>
        <v/>
      </c>
      <c r="BT18" t="str">
        <f t="shared" si="7"/>
        <v/>
      </c>
      <c r="BU18" t="str">
        <f t="shared" si="7"/>
        <v/>
      </c>
      <c r="BV18" t="str">
        <f t="shared" si="7"/>
        <v/>
      </c>
      <c r="BW18" t="str">
        <f t="shared" si="7"/>
        <v/>
      </c>
      <c r="BX18" t="str">
        <f t="shared" si="7"/>
        <v/>
      </c>
      <c r="BY18" t="str">
        <f t="shared" si="7"/>
        <v/>
      </c>
      <c r="BZ18" t="str">
        <f t="shared" si="7"/>
        <v/>
      </c>
      <c r="CA18" t="str">
        <f t="shared" si="7"/>
        <v/>
      </c>
      <c r="CB18" t="str">
        <f t="shared" si="7"/>
        <v/>
      </c>
      <c r="CC18" t="str">
        <f t="shared" si="7"/>
        <v/>
      </c>
      <c r="CD18" t="str">
        <f t="shared" si="7"/>
        <v/>
      </c>
      <c r="CE18" t="str">
        <f t="shared" si="7"/>
        <v/>
      </c>
      <c r="CF18" t="str">
        <f t="shared" si="7"/>
        <v/>
      </c>
      <c r="CG18" t="str">
        <f t="shared" si="7"/>
        <v/>
      </c>
      <c r="CH18" t="str">
        <f t="shared" si="7"/>
        <v/>
      </c>
    </row>
    <row r="19" spans="1:86" x14ac:dyDescent="0.3">
      <c r="A19" t="s">
        <v>291</v>
      </c>
      <c r="B19" t="s">
        <v>361</v>
      </c>
      <c r="C19" t="s">
        <v>427</v>
      </c>
      <c r="D19" t="s">
        <v>100</v>
      </c>
      <c r="E19">
        <v>230</v>
      </c>
      <c r="F19">
        <v>345</v>
      </c>
      <c r="G19" t="s">
        <v>230</v>
      </c>
      <c r="H19" t="s">
        <v>378</v>
      </c>
      <c r="I19" cm="1">
        <f t="array" ref="I19">IF(OR(COUNTIF(T19,"*"&amp;Conductors!$Q$2:$Q$200&amp;"*")), 1, 0)</f>
        <v>1</v>
      </c>
      <c r="J19">
        <v>1.0629999999999999</v>
      </c>
      <c r="K19" s="79">
        <v>795</v>
      </c>
      <c r="L19" s="79" t="s">
        <v>406</v>
      </c>
      <c r="M19">
        <v>2</v>
      </c>
      <c r="N19">
        <v>18</v>
      </c>
      <c r="O19" t="s">
        <v>430</v>
      </c>
      <c r="P19">
        <f>3/8</f>
        <v>0.375</v>
      </c>
      <c r="Q19" s="79">
        <f t="shared" si="1"/>
        <v>140.625</v>
      </c>
      <c r="R19" s="80" t="s">
        <v>425</v>
      </c>
      <c r="T19" t="str">
        <f t="shared" si="2"/>
        <v>ACSRTern</v>
      </c>
      <c r="X19" t="str">
        <f t="shared" si="3"/>
        <v/>
      </c>
      <c r="Y19" t="str">
        <f t="shared" si="7"/>
        <v/>
      </c>
      <c r="Z19" t="str">
        <f t="shared" si="7"/>
        <v/>
      </c>
      <c r="AA19" t="str">
        <f t="shared" si="7"/>
        <v/>
      </c>
      <c r="AB19" t="str">
        <f t="shared" si="7"/>
        <v/>
      </c>
      <c r="AC19" t="str">
        <f t="shared" si="7"/>
        <v/>
      </c>
      <c r="AD19" t="str">
        <f t="shared" si="7"/>
        <v/>
      </c>
      <c r="AE19" t="str">
        <f t="shared" si="7"/>
        <v/>
      </c>
      <c r="AF19" t="str">
        <f t="shared" si="7"/>
        <v/>
      </c>
      <c r="AG19" t="str">
        <f t="shared" si="7"/>
        <v/>
      </c>
      <c r="AH19" t="str">
        <f t="shared" si="7"/>
        <v/>
      </c>
      <c r="AI19" t="str">
        <f t="shared" si="7"/>
        <v/>
      </c>
      <c r="AJ19" t="str">
        <f t="shared" si="7"/>
        <v/>
      </c>
      <c r="AK19" t="str">
        <f t="shared" si="7"/>
        <v/>
      </c>
      <c r="AL19" t="str">
        <f t="shared" si="7"/>
        <v/>
      </c>
      <c r="AM19" t="str">
        <f t="shared" si="7"/>
        <v/>
      </c>
      <c r="AN19" t="str">
        <f t="shared" si="7"/>
        <v/>
      </c>
      <c r="AO19" t="str">
        <f t="shared" si="7"/>
        <v/>
      </c>
      <c r="AP19" t="str">
        <f t="shared" si="7"/>
        <v/>
      </c>
      <c r="AQ19" t="str">
        <f t="shared" si="7"/>
        <v/>
      </c>
      <c r="AR19" t="str">
        <f t="shared" si="7"/>
        <v/>
      </c>
      <c r="AS19" t="str">
        <f t="shared" si="7"/>
        <v/>
      </c>
      <c r="AT19" t="str">
        <f t="shared" si="7"/>
        <v/>
      </c>
      <c r="AU19" t="str">
        <f t="shared" si="7"/>
        <v/>
      </c>
      <c r="AV19" t="str">
        <f t="shared" si="7"/>
        <v/>
      </c>
      <c r="AW19" t="str">
        <f t="shared" si="7"/>
        <v/>
      </c>
      <c r="AX19" t="str">
        <f t="shared" si="7"/>
        <v/>
      </c>
      <c r="AY19" t="str">
        <f t="shared" si="7"/>
        <v>New Mexico</v>
      </c>
      <c r="AZ19" t="str">
        <f t="shared" si="7"/>
        <v/>
      </c>
      <c r="BA19" t="str">
        <f t="shared" si="7"/>
        <v/>
      </c>
      <c r="BB19" t="str">
        <f t="shared" si="7"/>
        <v/>
      </c>
      <c r="BC19" t="str">
        <f t="shared" si="7"/>
        <v/>
      </c>
      <c r="BD19" t="str">
        <f t="shared" si="7"/>
        <v/>
      </c>
      <c r="BE19" t="str">
        <f t="shared" si="7"/>
        <v/>
      </c>
      <c r="BF19" t="str">
        <f t="shared" si="7"/>
        <v/>
      </c>
      <c r="BG19" t="str">
        <f t="shared" si="7"/>
        <v/>
      </c>
      <c r="BH19" t="str">
        <f t="shared" si="7"/>
        <v/>
      </c>
      <c r="BI19" t="str">
        <f t="shared" si="7"/>
        <v/>
      </c>
      <c r="BJ19" t="str">
        <f t="shared" si="7"/>
        <v/>
      </c>
      <c r="BK19" t="str">
        <f t="shared" si="7"/>
        <v/>
      </c>
      <c r="BL19" t="str">
        <f t="shared" si="7"/>
        <v/>
      </c>
      <c r="BM19" t="str">
        <f t="shared" si="7"/>
        <v/>
      </c>
      <c r="BN19" t="str">
        <f t="shared" si="7"/>
        <v/>
      </c>
      <c r="BO19" t="str">
        <f t="shared" si="7"/>
        <v/>
      </c>
      <c r="BP19" t="str">
        <f t="shared" si="7"/>
        <v/>
      </c>
      <c r="BQ19" t="str">
        <f t="shared" si="7"/>
        <v/>
      </c>
      <c r="BR19" t="str">
        <f t="shared" si="7"/>
        <v/>
      </c>
      <c r="BS19" t="str">
        <f t="shared" si="7"/>
        <v/>
      </c>
      <c r="BT19" t="str">
        <f t="shared" si="7"/>
        <v/>
      </c>
      <c r="BU19" t="str">
        <f t="shared" si="7"/>
        <v/>
      </c>
      <c r="BV19" t="str">
        <f t="shared" si="7"/>
        <v/>
      </c>
      <c r="BW19" t="str">
        <f t="shared" si="7"/>
        <v/>
      </c>
      <c r="BX19" t="str">
        <f t="shared" si="7"/>
        <v/>
      </c>
      <c r="BY19" t="str">
        <f t="shared" si="7"/>
        <v/>
      </c>
      <c r="BZ19" t="str">
        <f t="shared" si="7"/>
        <v/>
      </c>
      <c r="CA19" t="str">
        <f t="shared" si="7"/>
        <v/>
      </c>
      <c r="CB19" t="str">
        <f t="shared" si="7"/>
        <v/>
      </c>
      <c r="CC19" t="str">
        <f t="shared" si="7"/>
        <v/>
      </c>
      <c r="CD19" t="str">
        <f t="shared" si="7"/>
        <v/>
      </c>
      <c r="CE19" t="str">
        <f t="shared" si="7"/>
        <v/>
      </c>
      <c r="CF19" t="str">
        <f t="shared" si="7"/>
        <v/>
      </c>
      <c r="CG19" t="str">
        <f t="shared" si="7"/>
        <v/>
      </c>
      <c r="CH19" t="str">
        <f t="shared" si="7"/>
        <v/>
      </c>
    </row>
    <row r="20" spans="1:86" x14ac:dyDescent="0.3">
      <c r="A20" t="s">
        <v>271</v>
      </c>
      <c r="B20" t="s">
        <v>263</v>
      </c>
      <c r="C20" t="s">
        <v>428</v>
      </c>
      <c r="D20" t="s">
        <v>136</v>
      </c>
      <c r="E20">
        <v>1.6</v>
      </c>
      <c r="F20">
        <v>345</v>
      </c>
      <c r="G20" t="s">
        <v>230</v>
      </c>
      <c r="H20" s="79" t="s">
        <v>377</v>
      </c>
      <c r="I20" cm="1">
        <f t="array" ref="I20">IF(OR(COUNTIF(T20,"*"&amp;Conductors!$Q$2:$Q$200&amp;"*")), 1, 0)</f>
        <v>1</v>
      </c>
      <c r="J20" s="79">
        <v>1.1080000000000001</v>
      </c>
      <c r="K20" s="79">
        <v>795</v>
      </c>
      <c r="L20" s="79" t="s">
        <v>429</v>
      </c>
      <c r="M20" s="79">
        <v>2</v>
      </c>
      <c r="N20" s="79">
        <v>18</v>
      </c>
      <c r="O20" s="79" t="s">
        <v>426</v>
      </c>
      <c r="P20" s="79">
        <f>3/8</f>
        <v>0.375</v>
      </c>
      <c r="Q20" s="79">
        <f t="shared" si="1"/>
        <v>140.625</v>
      </c>
      <c r="R20" s="82" t="s">
        <v>425</v>
      </c>
      <c r="T20" t="str">
        <f t="shared" si="2"/>
        <v>ACSRDrake</v>
      </c>
      <c r="X20" t="str">
        <f t="shared" si="3"/>
        <v/>
      </c>
      <c r="Y20" t="str">
        <f t="shared" si="7"/>
        <v/>
      </c>
      <c r="Z20" t="str">
        <f t="shared" si="7"/>
        <v/>
      </c>
      <c r="AA20" t="str">
        <f t="shared" si="7"/>
        <v/>
      </c>
      <c r="AB20" t="str">
        <f t="shared" si="7"/>
        <v/>
      </c>
      <c r="AC20" t="str">
        <f t="shared" si="7"/>
        <v/>
      </c>
      <c r="AD20" t="str">
        <f t="shared" si="7"/>
        <v/>
      </c>
      <c r="AE20" t="str">
        <f t="shared" si="7"/>
        <v/>
      </c>
      <c r="AF20" t="str">
        <f t="shared" si="7"/>
        <v/>
      </c>
      <c r="AG20" t="str">
        <f t="shared" si="7"/>
        <v/>
      </c>
      <c r="AH20" t="str">
        <f t="shared" si="7"/>
        <v/>
      </c>
      <c r="AI20" t="str">
        <f t="shared" si="7"/>
        <v/>
      </c>
      <c r="AJ20" t="str">
        <f t="shared" si="7"/>
        <v/>
      </c>
      <c r="AK20" t="str">
        <f t="shared" si="7"/>
        <v/>
      </c>
      <c r="AL20" t="str">
        <f t="shared" si="7"/>
        <v/>
      </c>
      <c r="AM20" t="str">
        <f t="shared" si="7"/>
        <v/>
      </c>
      <c r="AN20" t="str">
        <f t="shared" si="7"/>
        <v/>
      </c>
      <c r="AO20" t="str">
        <f t="shared" si="7"/>
        <v/>
      </c>
      <c r="AP20" t="str">
        <f t="shared" si="7"/>
        <v>Texas</v>
      </c>
      <c r="AQ20" t="str">
        <f t="shared" si="7"/>
        <v/>
      </c>
      <c r="AR20" t="str">
        <f t="shared" si="7"/>
        <v/>
      </c>
      <c r="AS20" t="str">
        <f t="shared" si="7"/>
        <v/>
      </c>
      <c r="AT20" t="str">
        <f t="shared" si="7"/>
        <v/>
      </c>
      <c r="AU20" t="str">
        <f t="shared" si="7"/>
        <v/>
      </c>
      <c r="AV20" t="str">
        <f t="shared" si="7"/>
        <v/>
      </c>
      <c r="AW20" t="str">
        <f t="shared" si="7"/>
        <v/>
      </c>
      <c r="AX20" t="str">
        <f t="shared" si="7"/>
        <v/>
      </c>
      <c r="AY20" t="str">
        <f t="shared" si="7"/>
        <v/>
      </c>
      <c r="AZ20" t="str">
        <f t="shared" si="7"/>
        <v/>
      </c>
      <c r="BA20" t="str">
        <f t="shared" si="7"/>
        <v/>
      </c>
      <c r="BB20" t="str">
        <f t="shared" si="7"/>
        <v/>
      </c>
      <c r="BC20" t="str">
        <f t="shared" si="7"/>
        <v/>
      </c>
      <c r="BD20" t="str">
        <f t="shared" si="7"/>
        <v/>
      </c>
      <c r="BE20" t="str">
        <f t="shared" si="7"/>
        <v/>
      </c>
      <c r="BF20" t="str">
        <f t="shared" si="7"/>
        <v/>
      </c>
      <c r="BG20" t="str">
        <f t="shared" si="7"/>
        <v/>
      </c>
      <c r="BH20" t="str">
        <f t="shared" si="7"/>
        <v/>
      </c>
      <c r="BI20" t="str">
        <f t="shared" si="7"/>
        <v/>
      </c>
      <c r="BJ20" t="str">
        <f t="shared" si="7"/>
        <v/>
      </c>
      <c r="BK20" t="str">
        <f t="shared" si="7"/>
        <v/>
      </c>
      <c r="BL20" t="str">
        <f t="shared" si="7"/>
        <v/>
      </c>
      <c r="BM20" t="str">
        <f t="shared" si="7"/>
        <v/>
      </c>
      <c r="BN20" t="str">
        <f t="shared" si="7"/>
        <v/>
      </c>
      <c r="BO20" t="str">
        <f t="shared" si="7"/>
        <v/>
      </c>
      <c r="BP20" t="str">
        <f t="shared" si="7"/>
        <v/>
      </c>
      <c r="BQ20" t="str">
        <f t="shared" si="7"/>
        <v/>
      </c>
      <c r="BR20" t="str">
        <f t="shared" si="7"/>
        <v/>
      </c>
      <c r="BS20" t="str">
        <f t="shared" si="7"/>
        <v/>
      </c>
      <c r="BT20" t="str">
        <f t="shared" si="7"/>
        <v/>
      </c>
      <c r="BU20" t="str">
        <f t="shared" si="7"/>
        <v/>
      </c>
      <c r="BV20" t="str">
        <f t="shared" si="7"/>
        <v/>
      </c>
      <c r="BW20" t="str">
        <f t="shared" si="7"/>
        <v/>
      </c>
      <c r="BX20" t="str">
        <f t="shared" si="7"/>
        <v/>
      </c>
      <c r="BY20" t="str">
        <f t="shared" si="7"/>
        <v/>
      </c>
      <c r="BZ20" t="str">
        <f t="shared" si="7"/>
        <v/>
      </c>
      <c r="CA20" t="str">
        <f t="shared" si="7"/>
        <v/>
      </c>
      <c r="CB20" t="str">
        <f t="shared" si="7"/>
        <v/>
      </c>
      <c r="CC20" t="str">
        <f t="shared" si="7"/>
        <v/>
      </c>
      <c r="CD20" t="str">
        <f t="shared" si="7"/>
        <v/>
      </c>
      <c r="CE20" t="str">
        <f t="shared" si="7"/>
        <v/>
      </c>
      <c r="CF20" t="str">
        <f t="shared" si="7"/>
        <v/>
      </c>
      <c r="CG20" t="str">
        <f t="shared" si="7"/>
        <v/>
      </c>
      <c r="CH20" t="str">
        <f t="shared" si="7"/>
        <v/>
      </c>
    </row>
    <row r="21" spans="1:86" x14ac:dyDescent="0.3">
      <c r="A21" t="s">
        <v>363</v>
      </c>
      <c r="B21" t="s">
        <v>228</v>
      </c>
      <c r="C21" t="s">
        <v>428</v>
      </c>
      <c r="D21" t="s">
        <v>136</v>
      </c>
      <c r="E21">
        <v>18</v>
      </c>
      <c r="F21">
        <v>345</v>
      </c>
      <c r="G21" t="s">
        <v>230</v>
      </c>
      <c r="H21" t="s">
        <v>446</v>
      </c>
      <c r="I21" cm="1">
        <f t="array" ref="I21">IF(OR(COUNTIF(T21,"*"&amp;Conductors!$Q$2:$Q$200&amp;"*")), 1, 0)</f>
        <v>1</v>
      </c>
      <c r="J21">
        <v>1.7370000000000001</v>
      </c>
      <c r="K21" s="79">
        <v>2167</v>
      </c>
      <c r="L21" s="79" t="s">
        <v>419</v>
      </c>
      <c r="M21">
        <v>2</v>
      </c>
      <c r="N21">
        <v>18</v>
      </c>
      <c r="O21" t="s">
        <v>426</v>
      </c>
      <c r="P21">
        <f>3/8</f>
        <v>0.375</v>
      </c>
      <c r="Q21" s="79">
        <f t="shared" si="1"/>
        <v>140.625</v>
      </c>
      <c r="R21" s="80" t="s">
        <v>425</v>
      </c>
      <c r="T21" t="str">
        <f t="shared" si="2"/>
        <v>ACSRKiwi</v>
      </c>
      <c r="X21" t="str">
        <f t="shared" si="3"/>
        <v/>
      </c>
      <c r="Y21" t="str">
        <f t="shared" si="7"/>
        <v/>
      </c>
      <c r="Z21" t="str">
        <f t="shared" si="7"/>
        <v/>
      </c>
      <c r="AA21" t="str">
        <f t="shared" si="7"/>
        <v/>
      </c>
      <c r="AB21" t="str">
        <f t="shared" si="7"/>
        <v/>
      </c>
      <c r="AC21" t="str">
        <f t="shared" si="7"/>
        <v/>
      </c>
      <c r="AD21" t="str">
        <f t="shared" si="7"/>
        <v/>
      </c>
      <c r="AE21" t="str">
        <f t="shared" si="7"/>
        <v/>
      </c>
      <c r="AF21" t="str">
        <f t="shared" si="7"/>
        <v/>
      </c>
      <c r="AG21" t="str">
        <f t="shared" si="7"/>
        <v/>
      </c>
      <c r="AH21" t="str">
        <f t="shared" si="7"/>
        <v>Texas</v>
      </c>
      <c r="AI21" t="str">
        <f t="shared" si="7"/>
        <v/>
      </c>
      <c r="AJ21" t="str">
        <f t="shared" si="7"/>
        <v/>
      </c>
      <c r="AK21" t="str">
        <f t="shared" si="7"/>
        <v/>
      </c>
      <c r="AL21" t="str">
        <f t="shared" si="7"/>
        <v/>
      </c>
      <c r="AM21" t="str">
        <f t="shared" si="7"/>
        <v/>
      </c>
      <c r="AN21" t="str">
        <f t="shared" si="7"/>
        <v/>
      </c>
      <c r="AO21" t="str">
        <f t="shared" si="7"/>
        <v/>
      </c>
      <c r="AP21" t="str">
        <f t="shared" si="7"/>
        <v/>
      </c>
      <c r="AQ21" t="str">
        <f t="shared" si="7"/>
        <v/>
      </c>
      <c r="AR21" t="str">
        <f t="shared" si="7"/>
        <v/>
      </c>
      <c r="AS21" t="str">
        <f t="shared" si="7"/>
        <v/>
      </c>
      <c r="AT21" t="str">
        <f t="shared" si="7"/>
        <v/>
      </c>
      <c r="AU21" t="str">
        <f t="shared" si="7"/>
        <v/>
      </c>
      <c r="AV21" t="str">
        <f t="shared" si="7"/>
        <v/>
      </c>
      <c r="AW21" t="str">
        <f t="shared" si="7"/>
        <v/>
      </c>
      <c r="AX21" t="str">
        <f t="shared" si="7"/>
        <v/>
      </c>
      <c r="AY21" t="str">
        <f t="shared" si="7"/>
        <v/>
      </c>
      <c r="AZ21" t="str">
        <f t="shared" si="7"/>
        <v/>
      </c>
      <c r="BA21" t="str">
        <f t="shared" si="7"/>
        <v/>
      </c>
      <c r="BB21" t="str">
        <f t="shared" si="7"/>
        <v/>
      </c>
      <c r="BC21" t="str">
        <f t="shared" si="7"/>
        <v/>
      </c>
      <c r="BD21" t="str">
        <f t="shared" si="7"/>
        <v/>
      </c>
      <c r="BE21" t="str">
        <f t="shared" si="7"/>
        <v/>
      </c>
      <c r="BF21" t="str">
        <f t="shared" si="7"/>
        <v/>
      </c>
      <c r="BG21" t="str">
        <f t="shared" si="7"/>
        <v/>
      </c>
      <c r="BH21" t="str">
        <f t="shared" si="7"/>
        <v/>
      </c>
      <c r="BI21" t="str">
        <f t="shared" si="7"/>
        <v/>
      </c>
      <c r="BJ21" t="str">
        <f t="shared" si="7"/>
        <v/>
      </c>
      <c r="BK21" t="str">
        <f t="shared" si="7"/>
        <v/>
      </c>
      <c r="BL21" t="str">
        <f t="shared" si="7"/>
        <v/>
      </c>
      <c r="BM21" t="str">
        <f t="shared" si="7"/>
        <v/>
      </c>
      <c r="BN21" t="str">
        <f t="shared" si="7"/>
        <v/>
      </c>
      <c r="BO21" t="str">
        <f t="shared" si="7"/>
        <v/>
      </c>
      <c r="BP21" t="str">
        <f t="shared" si="7"/>
        <v/>
      </c>
      <c r="BQ21" t="str">
        <f t="shared" si="7"/>
        <v/>
      </c>
      <c r="BR21" t="str">
        <f t="shared" si="7"/>
        <v/>
      </c>
      <c r="BS21" t="str">
        <f t="shared" si="7"/>
        <v/>
      </c>
      <c r="BT21" t="str">
        <f t="shared" si="7"/>
        <v/>
      </c>
      <c r="BU21" t="str">
        <f t="shared" si="7"/>
        <v/>
      </c>
      <c r="BV21" t="str">
        <f t="shared" si="7"/>
        <v/>
      </c>
      <c r="BW21" t="str">
        <f t="shared" si="7"/>
        <v/>
      </c>
      <c r="BX21" t="str">
        <f t="shared" si="7"/>
        <v/>
      </c>
      <c r="BY21" t="str">
        <f t="shared" si="7"/>
        <v/>
      </c>
      <c r="BZ21" t="str">
        <f t="shared" si="7"/>
        <v/>
      </c>
      <c r="CA21" t="str">
        <f t="shared" si="7"/>
        <v/>
      </c>
      <c r="CB21" t="str">
        <f t="shared" si="7"/>
        <v/>
      </c>
      <c r="CC21" t="str">
        <f t="shared" si="7"/>
        <v/>
      </c>
      <c r="CD21" t="str">
        <f t="shared" si="7"/>
        <v/>
      </c>
      <c r="CE21" t="str">
        <f t="shared" si="7"/>
        <v/>
      </c>
      <c r="CF21" t="str">
        <f t="shared" si="7"/>
        <v/>
      </c>
      <c r="CG21" t="str">
        <f t="shared" si="7"/>
        <v/>
      </c>
      <c r="CH21" t="str">
        <f t="shared" si="7"/>
        <v/>
      </c>
    </row>
    <row r="22" spans="1:86" x14ac:dyDescent="0.3">
      <c r="A22" t="s">
        <v>363</v>
      </c>
      <c r="B22" t="s">
        <v>228</v>
      </c>
      <c r="C22" t="s">
        <v>428</v>
      </c>
      <c r="D22" t="s">
        <v>136</v>
      </c>
      <c r="E22">
        <v>46</v>
      </c>
      <c r="F22">
        <v>345</v>
      </c>
      <c r="G22" t="s">
        <v>230</v>
      </c>
      <c r="H22" s="79" t="s">
        <v>377</v>
      </c>
      <c r="I22" cm="1">
        <f t="array" ref="I22">IF(OR(COUNTIF(T22,"*"&amp;Conductors!$Q$2:$Q$200&amp;"*")), 1, 0)</f>
        <v>1</v>
      </c>
      <c r="J22" s="79">
        <v>1.1080000000000001</v>
      </c>
      <c r="K22" s="79">
        <v>795</v>
      </c>
      <c r="L22" s="79" t="s">
        <v>429</v>
      </c>
      <c r="M22">
        <v>2</v>
      </c>
      <c r="N22">
        <v>18</v>
      </c>
      <c r="O22" t="s">
        <v>426</v>
      </c>
      <c r="P22">
        <f>3/8</f>
        <v>0.375</v>
      </c>
      <c r="Q22" s="79">
        <f t="shared" si="1"/>
        <v>140.625</v>
      </c>
      <c r="R22" s="80" t="s">
        <v>425</v>
      </c>
      <c r="T22" t="str">
        <f t="shared" si="2"/>
        <v>ACSRDrake</v>
      </c>
      <c r="X22" t="str">
        <f t="shared" si="3"/>
        <v/>
      </c>
      <c r="Y22" t="str">
        <f t="shared" si="7"/>
        <v/>
      </c>
      <c r="Z22" t="str">
        <f t="shared" si="7"/>
        <v/>
      </c>
      <c r="AA22" t="str">
        <f t="shared" si="7"/>
        <v/>
      </c>
      <c r="AB22" t="str">
        <f t="shared" si="7"/>
        <v/>
      </c>
      <c r="AC22" t="str">
        <f t="shared" si="7"/>
        <v/>
      </c>
      <c r="AD22" t="str">
        <f t="shared" si="7"/>
        <v/>
      </c>
      <c r="AE22" t="str">
        <f t="shared" si="7"/>
        <v/>
      </c>
      <c r="AF22" t="str">
        <f t="shared" si="7"/>
        <v/>
      </c>
      <c r="AG22" t="str">
        <f t="shared" si="7"/>
        <v/>
      </c>
      <c r="AH22" t="str">
        <f t="shared" si="7"/>
        <v>Texas</v>
      </c>
      <c r="AI22" t="str">
        <f t="shared" si="7"/>
        <v/>
      </c>
      <c r="AJ22" t="str">
        <f t="shared" si="7"/>
        <v/>
      </c>
      <c r="AK22" t="str">
        <f t="shared" si="7"/>
        <v/>
      </c>
      <c r="AL22" t="str">
        <f t="shared" si="7"/>
        <v/>
      </c>
      <c r="AM22" t="str">
        <f t="shared" si="7"/>
        <v/>
      </c>
      <c r="AN22" t="str">
        <f t="shared" si="7"/>
        <v/>
      </c>
      <c r="AO22" t="str">
        <f t="shared" si="7"/>
        <v/>
      </c>
      <c r="AP22" t="str">
        <f t="shared" si="7"/>
        <v/>
      </c>
      <c r="AQ22" t="str">
        <f t="shared" si="7"/>
        <v/>
      </c>
      <c r="AR22" t="str">
        <f t="shared" si="7"/>
        <v/>
      </c>
      <c r="AS22" t="str">
        <f t="shared" si="7"/>
        <v/>
      </c>
      <c r="AT22" t="str">
        <f t="shared" si="7"/>
        <v/>
      </c>
      <c r="AU22" t="str">
        <f t="shared" si="7"/>
        <v/>
      </c>
      <c r="AV22" t="str">
        <f t="shared" si="7"/>
        <v/>
      </c>
      <c r="AW22" t="str">
        <f t="shared" si="7"/>
        <v/>
      </c>
      <c r="AX22" t="str">
        <f t="shared" si="7"/>
        <v/>
      </c>
      <c r="AY22" t="str">
        <f t="shared" si="7"/>
        <v/>
      </c>
      <c r="AZ22" t="str">
        <f t="shared" si="7"/>
        <v/>
      </c>
      <c r="BA22" t="str">
        <f t="shared" si="7"/>
        <v/>
      </c>
      <c r="BB22" t="str">
        <f t="shared" ref="Y22:CH26" si="8">IF(BB$1=$A22,$D22,"")</f>
        <v/>
      </c>
      <c r="BC22" t="str">
        <f t="shared" si="8"/>
        <v/>
      </c>
      <c r="BD22" t="str">
        <f t="shared" si="8"/>
        <v/>
      </c>
      <c r="BE22" t="str">
        <f t="shared" si="8"/>
        <v/>
      </c>
      <c r="BF22" t="str">
        <f t="shared" si="8"/>
        <v/>
      </c>
      <c r="BG22" t="str">
        <f t="shared" si="8"/>
        <v/>
      </c>
      <c r="BH22" t="str">
        <f t="shared" si="8"/>
        <v/>
      </c>
      <c r="BI22" t="str">
        <f t="shared" si="8"/>
        <v/>
      </c>
      <c r="BJ22" t="str">
        <f t="shared" si="8"/>
        <v/>
      </c>
      <c r="BK22" t="str">
        <f t="shared" si="8"/>
        <v/>
      </c>
      <c r="BL22" t="str">
        <f t="shared" si="8"/>
        <v/>
      </c>
      <c r="BM22" t="str">
        <f t="shared" si="8"/>
        <v/>
      </c>
      <c r="BN22" t="str">
        <f t="shared" si="8"/>
        <v/>
      </c>
      <c r="BO22" t="str">
        <f t="shared" si="8"/>
        <v/>
      </c>
      <c r="BP22" t="str">
        <f t="shared" si="8"/>
        <v/>
      </c>
      <c r="BQ22" t="str">
        <f t="shared" si="8"/>
        <v/>
      </c>
      <c r="BR22" t="str">
        <f t="shared" si="8"/>
        <v/>
      </c>
      <c r="BS22" t="str">
        <f t="shared" si="8"/>
        <v/>
      </c>
      <c r="BT22" t="str">
        <f t="shared" si="8"/>
        <v/>
      </c>
      <c r="BU22" t="str">
        <f t="shared" si="8"/>
        <v/>
      </c>
      <c r="BV22" t="str">
        <f t="shared" si="8"/>
        <v/>
      </c>
      <c r="BW22" t="str">
        <f t="shared" si="8"/>
        <v/>
      </c>
      <c r="BX22" t="str">
        <f t="shared" si="8"/>
        <v/>
      </c>
      <c r="BY22" t="str">
        <f t="shared" si="8"/>
        <v/>
      </c>
      <c r="BZ22" t="str">
        <f t="shared" si="8"/>
        <v/>
      </c>
      <c r="CA22" t="str">
        <f t="shared" si="8"/>
        <v/>
      </c>
      <c r="CB22" t="str">
        <f t="shared" si="8"/>
        <v/>
      </c>
      <c r="CC22" t="str">
        <f t="shared" si="8"/>
        <v/>
      </c>
      <c r="CD22" t="str">
        <f t="shared" si="8"/>
        <v/>
      </c>
      <c r="CE22" t="str">
        <f t="shared" si="8"/>
        <v/>
      </c>
      <c r="CF22" t="str">
        <f t="shared" si="8"/>
        <v/>
      </c>
      <c r="CG22" t="str">
        <f t="shared" si="8"/>
        <v/>
      </c>
      <c r="CH22" t="str">
        <f t="shared" si="8"/>
        <v/>
      </c>
    </row>
    <row r="23" spans="1:86" x14ac:dyDescent="0.3">
      <c r="A23" t="s">
        <v>285</v>
      </c>
      <c r="B23" t="s">
        <v>361</v>
      </c>
      <c r="C23" t="s">
        <v>278</v>
      </c>
      <c r="D23" t="s">
        <v>47</v>
      </c>
      <c r="E23">
        <v>356</v>
      </c>
      <c r="F23">
        <v>345</v>
      </c>
      <c r="G23" t="s">
        <v>230</v>
      </c>
      <c r="H23" s="79" t="s">
        <v>386</v>
      </c>
      <c r="I23" cm="1">
        <f t="array" ref="I23">IF(OR(COUNTIF(T23,"*"&amp;Conductors!$Q$2:$Q$200&amp;"*")), 1, 0)</f>
        <v>1</v>
      </c>
      <c r="J23" s="79">
        <v>1.762</v>
      </c>
      <c r="K23" s="79">
        <v>2156</v>
      </c>
      <c r="L23" s="79" t="s">
        <v>421</v>
      </c>
      <c r="M23">
        <v>1</v>
      </c>
      <c r="N23">
        <v>0</v>
      </c>
      <c r="O23" t="s">
        <v>407</v>
      </c>
      <c r="P23">
        <v>0.38500000000000001</v>
      </c>
      <c r="Q23" s="79">
        <f t="shared" si="1"/>
        <v>148.22499999999999</v>
      </c>
      <c r="T23" t="str">
        <f t="shared" si="2"/>
        <v>ACSRBluebird</v>
      </c>
      <c r="X23" t="str">
        <f t="shared" si="3"/>
        <v/>
      </c>
      <c r="Y23" t="str">
        <f t="shared" si="8"/>
        <v/>
      </c>
      <c r="Z23" t="str">
        <f t="shared" si="8"/>
        <v/>
      </c>
      <c r="AA23" t="str">
        <f t="shared" si="8"/>
        <v/>
      </c>
      <c r="AB23" t="str">
        <f t="shared" si="8"/>
        <v/>
      </c>
      <c r="AC23" t="str">
        <f t="shared" si="8"/>
        <v/>
      </c>
      <c r="AD23" t="str">
        <f t="shared" si="8"/>
        <v/>
      </c>
      <c r="AE23" t="str">
        <f t="shared" si="8"/>
        <v/>
      </c>
      <c r="AF23" t="str">
        <f t="shared" si="8"/>
        <v/>
      </c>
      <c r="AG23" t="str">
        <f t="shared" si="8"/>
        <v/>
      </c>
      <c r="AH23" t="str">
        <f t="shared" si="8"/>
        <v/>
      </c>
      <c r="AI23" t="str">
        <f t="shared" si="8"/>
        <v/>
      </c>
      <c r="AJ23" t="str">
        <f t="shared" si="8"/>
        <v/>
      </c>
      <c r="AK23" t="str">
        <f t="shared" si="8"/>
        <v/>
      </c>
      <c r="AL23" t="str">
        <f t="shared" si="8"/>
        <v/>
      </c>
      <c r="AM23" t="str">
        <f t="shared" si="8"/>
        <v/>
      </c>
      <c r="AN23" t="str">
        <f t="shared" si="8"/>
        <v/>
      </c>
      <c r="AO23" t="str">
        <f t="shared" si="8"/>
        <v/>
      </c>
      <c r="AP23" t="str">
        <f t="shared" si="8"/>
        <v/>
      </c>
      <c r="AQ23" t="str">
        <f t="shared" si="8"/>
        <v/>
      </c>
      <c r="AR23" t="str">
        <f t="shared" si="8"/>
        <v/>
      </c>
      <c r="AS23" t="str">
        <f t="shared" si="8"/>
        <v/>
      </c>
      <c r="AT23" t="str">
        <f t="shared" si="8"/>
        <v/>
      </c>
      <c r="AU23" t="str">
        <f t="shared" si="8"/>
        <v/>
      </c>
      <c r="AV23" t="str">
        <f t="shared" si="8"/>
        <v/>
      </c>
      <c r="AW23" t="str">
        <f t="shared" si="8"/>
        <v>Illinois</v>
      </c>
      <c r="AX23" t="str">
        <f t="shared" si="8"/>
        <v/>
      </c>
      <c r="AY23" t="str">
        <f t="shared" si="8"/>
        <v/>
      </c>
      <c r="AZ23" t="str">
        <f t="shared" si="8"/>
        <v/>
      </c>
      <c r="BA23" t="str">
        <f t="shared" si="8"/>
        <v/>
      </c>
      <c r="BB23" t="str">
        <f t="shared" si="8"/>
        <v/>
      </c>
      <c r="BC23" t="str">
        <f t="shared" si="8"/>
        <v/>
      </c>
      <c r="BD23" t="str">
        <f t="shared" si="8"/>
        <v/>
      </c>
      <c r="BE23" t="str">
        <f t="shared" si="8"/>
        <v/>
      </c>
      <c r="BF23" t="str">
        <f t="shared" si="8"/>
        <v/>
      </c>
      <c r="BG23" t="str">
        <f t="shared" si="8"/>
        <v/>
      </c>
      <c r="BH23" t="str">
        <f t="shared" si="8"/>
        <v/>
      </c>
      <c r="BI23" t="str">
        <f t="shared" si="8"/>
        <v/>
      </c>
      <c r="BJ23" t="str">
        <f t="shared" si="8"/>
        <v/>
      </c>
      <c r="BK23" t="str">
        <f t="shared" si="8"/>
        <v/>
      </c>
      <c r="BL23" t="str">
        <f t="shared" si="8"/>
        <v/>
      </c>
      <c r="BM23" t="str">
        <f t="shared" si="8"/>
        <v/>
      </c>
      <c r="BN23" t="str">
        <f t="shared" si="8"/>
        <v/>
      </c>
      <c r="BO23" t="str">
        <f t="shared" si="8"/>
        <v/>
      </c>
      <c r="BP23" t="str">
        <f t="shared" si="8"/>
        <v/>
      </c>
      <c r="BQ23" t="str">
        <f t="shared" si="8"/>
        <v/>
      </c>
      <c r="BR23" t="str">
        <f t="shared" si="8"/>
        <v/>
      </c>
      <c r="BS23" t="str">
        <f t="shared" si="8"/>
        <v/>
      </c>
      <c r="BT23" t="str">
        <f t="shared" si="8"/>
        <v/>
      </c>
      <c r="BU23" t="str">
        <f t="shared" si="8"/>
        <v/>
      </c>
      <c r="BV23" t="str">
        <f t="shared" si="8"/>
        <v/>
      </c>
      <c r="BW23" t="str">
        <f t="shared" si="8"/>
        <v/>
      </c>
      <c r="BX23" t="str">
        <f t="shared" si="8"/>
        <v/>
      </c>
      <c r="BY23" t="str">
        <f t="shared" si="8"/>
        <v/>
      </c>
      <c r="BZ23" t="str">
        <f t="shared" si="8"/>
        <v/>
      </c>
      <c r="CA23" t="str">
        <f t="shared" si="8"/>
        <v/>
      </c>
      <c r="CB23" t="str">
        <f t="shared" si="8"/>
        <v/>
      </c>
      <c r="CC23" t="str">
        <f t="shared" si="8"/>
        <v/>
      </c>
      <c r="CD23" t="str">
        <f t="shared" si="8"/>
        <v/>
      </c>
      <c r="CE23" t="str">
        <f t="shared" si="8"/>
        <v/>
      </c>
      <c r="CF23" t="str">
        <f t="shared" si="8"/>
        <v/>
      </c>
      <c r="CG23" t="str">
        <f t="shared" si="8"/>
        <v/>
      </c>
      <c r="CH23" t="str">
        <f t="shared" si="8"/>
        <v/>
      </c>
    </row>
    <row r="24" spans="1:86" x14ac:dyDescent="0.3">
      <c r="A24" t="s">
        <v>277</v>
      </c>
      <c r="B24" t="s">
        <v>263</v>
      </c>
      <c r="C24" t="s">
        <v>278</v>
      </c>
      <c r="D24" t="s">
        <v>47</v>
      </c>
      <c r="E24">
        <v>15.5</v>
      </c>
      <c r="F24">
        <v>345</v>
      </c>
      <c r="G24" t="s">
        <v>230</v>
      </c>
      <c r="H24" s="79" t="s">
        <v>385</v>
      </c>
      <c r="I24" cm="1">
        <f t="array" ref="I24">IF(OR(COUNTIF(T24,"*"&amp;Conductors!$Q$2:$Q$200&amp;"*")), 1, 0)</f>
        <v>1</v>
      </c>
      <c r="J24">
        <v>1.2929999999999999</v>
      </c>
      <c r="K24" s="79">
        <v>1590</v>
      </c>
      <c r="L24" t="s">
        <v>410</v>
      </c>
      <c r="M24">
        <v>2</v>
      </c>
      <c r="N24">
        <v>18</v>
      </c>
      <c r="O24" t="s">
        <v>407</v>
      </c>
      <c r="P24">
        <v>0.433</v>
      </c>
      <c r="Q24" s="79">
        <f t="shared" si="1"/>
        <v>187.48899999999998</v>
      </c>
      <c r="T24" t="str">
        <f t="shared" si="2"/>
        <v>ACSRFalcon</v>
      </c>
      <c r="X24" t="str">
        <f t="shared" si="3"/>
        <v/>
      </c>
      <c r="Y24" t="str">
        <f t="shared" si="8"/>
        <v/>
      </c>
      <c r="Z24" t="str">
        <f t="shared" si="8"/>
        <v/>
      </c>
      <c r="AA24" t="str">
        <f t="shared" si="8"/>
        <v/>
      </c>
      <c r="AB24" t="str">
        <f t="shared" si="8"/>
        <v/>
      </c>
      <c r="AC24" t="str">
        <f t="shared" si="8"/>
        <v/>
      </c>
      <c r="AD24" t="str">
        <f t="shared" si="8"/>
        <v/>
      </c>
      <c r="AE24" t="str">
        <f t="shared" si="8"/>
        <v/>
      </c>
      <c r="AF24" t="str">
        <f t="shared" si="8"/>
        <v/>
      </c>
      <c r="AG24" t="str">
        <f t="shared" si="8"/>
        <v/>
      </c>
      <c r="AH24" t="str">
        <f t="shared" si="8"/>
        <v/>
      </c>
      <c r="AI24" t="str">
        <f t="shared" si="8"/>
        <v/>
      </c>
      <c r="AJ24" t="str">
        <f t="shared" si="8"/>
        <v/>
      </c>
      <c r="AK24" t="str">
        <f t="shared" si="8"/>
        <v/>
      </c>
      <c r="AL24" t="str">
        <f t="shared" si="8"/>
        <v/>
      </c>
      <c r="AM24" t="str">
        <f t="shared" si="8"/>
        <v/>
      </c>
      <c r="AN24" t="str">
        <f t="shared" si="8"/>
        <v/>
      </c>
      <c r="AO24" t="str">
        <f t="shared" si="8"/>
        <v/>
      </c>
      <c r="AP24" t="str">
        <f t="shared" si="8"/>
        <v/>
      </c>
      <c r="AQ24" t="str">
        <f t="shared" si="8"/>
        <v/>
      </c>
      <c r="AR24" t="str">
        <f t="shared" si="8"/>
        <v/>
      </c>
      <c r="AS24" t="str">
        <f t="shared" si="8"/>
        <v>Illinois</v>
      </c>
      <c r="AT24" t="str">
        <f t="shared" si="8"/>
        <v/>
      </c>
      <c r="AU24" t="str">
        <f t="shared" si="8"/>
        <v/>
      </c>
      <c r="AV24" t="str">
        <f t="shared" si="8"/>
        <v/>
      </c>
      <c r="AW24" t="str">
        <f t="shared" si="8"/>
        <v/>
      </c>
      <c r="AX24" t="str">
        <f t="shared" si="8"/>
        <v/>
      </c>
      <c r="AY24" t="str">
        <f t="shared" si="8"/>
        <v/>
      </c>
      <c r="AZ24" t="str">
        <f t="shared" si="8"/>
        <v/>
      </c>
      <c r="BA24" t="str">
        <f t="shared" si="8"/>
        <v/>
      </c>
      <c r="BB24" t="str">
        <f t="shared" si="8"/>
        <v/>
      </c>
      <c r="BC24" t="str">
        <f t="shared" si="8"/>
        <v/>
      </c>
      <c r="BD24" t="str">
        <f t="shared" si="8"/>
        <v/>
      </c>
      <c r="BE24" t="str">
        <f t="shared" si="8"/>
        <v/>
      </c>
      <c r="BF24" t="str">
        <f t="shared" si="8"/>
        <v/>
      </c>
      <c r="BG24" t="str">
        <f t="shared" si="8"/>
        <v/>
      </c>
      <c r="BH24" t="str">
        <f t="shared" si="8"/>
        <v/>
      </c>
      <c r="BI24" t="str">
        <f t="shared" si="8"/>
        <v/>
      </c>
      <c r="BJ24" t="str">
        <f t="shared" si="8"/>
        <v/>
      </c>
      <c r="BK24" t="str">
        <f t="shared" si="8"/>
        <v/>
      </c>
      <c r="BL24" t="str">
        <f t="shared" si="8"/>
        <v/>
      </c>
      <c r="BM24" t="str">
        <f t="shared" si="8"/>
        <v/>
      </c>
      <c r="BN24" t="str">
        <f t="shared" si="8"/>
        <v/>
      </c>
      <c r="BO24" t="str">
        <f t="shared" si="8"/>
        <v/>
      </c>
      <c r="BP24" t="str">
        <f t="shared" si="8"/>
        <v/>
      </c>
      <c r="BQ24" t="str">
        <f t="shared" si="8"/>
        <v/>
      </c>
      <c r="BR24" t="str">
        <f t="shared" si="8"/>
        <v/>
      </c>
      <c r="BS24" t="str">
        <f t="shared" si="8"/>
        <v/>
      </c>
      <c r="BT24" t="str">
        <f t="shared" si="8"/>
        <v/>
      </c>
      <c r="BU24" t="str">
        <f t="shared" si="8"/>
        <v/>
      </c>
      <c r="BV24" t="str">
        <f t="shared" si="8"/>
        <v/>
      </c>
      <c r="BW24" t="str">
        <f t="shared" si="8"/>
        <v/>
      </c>
      <c r="BX24" t="str">
        <f t="shared" si="8"/>
        <v/>
      </c>
      <c r="BY24" t="str">
        <f t="shared" si="8"/>
        <v/>
      </c>
      <c r="BZ24" t="str">
        <f t="shared" si="8"/>
        <v/>
      </c>
      <c r="CA24" t="str">
        <f t="shared" si="8"/>
        <v/>
      </c>
      <c r="CB24" t="str">
        <f t="shared" si="8"/>
        <v/>
      </c>
      <c r="CC24" t="str">
        <f t="shared" si="8"/>
        <v/>
      </c>
      <c r="CD24" t="str">
        <f t="shared" si="8"/>
        <v/>
      </c>
      <c r="CE24" t="str">
        <f t="shared" si="8"/>
        <v/>
      </c>
      <c r="CF24" t="str">
        <f t="shared" si="8"/>
        <v/>
      </c>
      <c r="CG24" t="str">
        <f t="shared" si="8"/>
        <v/>
      </c>
      <c r="CH24" t="str">
        <f t="shared" si="8"/>
        <v/>
      </c>
    </row>
    <row r="25" spans="1:86" x14ac:dyDescent="0.3">
      <c r="A25" t="s">
        <v>231</v>
      </c>
      <c r="B25" t="s">
        <v>228</v>
      </c>
      <c r="C25" t="s">
        <v>431</v>
      </c>
      <c r="D25" t="s">
        <v>50</v>
      </c>
      <c r="E25">
        <v>368</v>
      </c>
      <c r="F25">
        <v>345</v>
      </c>
      <c r="G25" t="s">
        <v>230</v>
      </c>
      <c r="H25" t="s">
        <v>379</v>
      </c>
      <c r="I25" cm="1">
        <f t="array" ref="I25">IF(OR(COUNTIF(T25,"*"&amp;Conductors!$Q$2:$Q$200&amp;"*")), 1, 0)</f>
        <v>1</v>
      </c>
      <c r="J25">
        <v>1.165</v>
      </c>
      <c r="K25">
        <v>954</v>
      </c>
      <c r="L25" t="s">
        <v>406</v>
      </c>
      <c r="M25">
        <v>2</v>
      </c>
      <c r="N25">
        <v>18</v>
      </c>
      <c r="O25" t="s">
        <v>407</v>
      </c>
      <c r="P25">
        <v>0.38500000000000001</v>
      </c>
      <c r="Q25" s="79">
        <f t="shared" si="1"/>
        <v>148.22499999999999</v>
      </c>
      <c r="T25" t="str">
        <f t="shared" si="2"/>
        <v>ACSRRail</v>
      </c>
      <c r="X25" t="str">
        <f t="shared" si="3"/>
        <v/>
      </c>
      <c r="Y25" t="str">
        <f t="shared" si="8"/>
        <v>Indiana</v>
      </c>
      <c r="Z25" t="str">
        <f t="shared" si="8"/>
        <v/>
      </c>
      <c r="AA25" t="str">
        <f t="shared" si="8"/>
        <v/>
      </c>
      <c r="AB25" t="str">
        <f t="shared" si="8"/>
        <v/>
      </c>
      <c r="AC25" t="str">
        <f t="shared" si="8"/>
        <v/>
      </c>
      <c r="AD25" t="str">
        <f t="shared" si="8"/>
        <v/>
      </c>
      <c r="AE25" t="str">
        <f t="shared" si="8"/>
        <v/>
      </c>
      <c r="AF25" t="str">
        <f t="shared" si="8"/>
        <v/>
      </c>
      <c r="AG25" t="str">
        <f t="shared" si="8"/>
        <v/>
      </c>
      <c r="AH25" t="str">
        <f t="shared" si="8"/>
        <v/>
      </c>
      <c r="AI25" t="str">
        <f t="shared" si="8"/>
        <v/>
      </c>
      <c r="AJ25" t="str">
        <f t="shared" si="8"/>
        <v/>
      </c>
      <c r="AK25" t="str">
        <f t="shared" si="8"/>
        <v/>
      </c>
      <c r="AL25" t="str">
        <f t="shared" si="8"/>
        <v/>
      </c>
      <c r="AM25" t="str">
        <f t="shared" si="8"/>
        <v/>
      </c>
      <c r="AN25" t="str">
        <f t="shared" si="8"/>
        <v/>
      </c>
      <c r="AO25" t="str">
        <f t="shared" si="8"/>
        <v/>
      </c>
      <c r="AP25" t="str">
        <f t="shared" si="8"/>
        <v/>
      </c>
      <c r="AQ25" t="str">
        <f t="shared" si="8"/>
        <v/>
      </c>
      <c r="AR25" t="str">
        <f t="shared" si="8"/>
        <v/>
      </c>
      <c r="AS25" t="str">
        <f t="shared" si="8"/>
        <v/>
      </c>
      <c r="AT25" t="str">
        <f t="shared" si="8"/>
        <v/>
      </c>
      <c r="AU25" t="str">
        <f t="shared" si="8"/>
        <v/>
      </c>
      <c r="AV25" t="str">
        <f t="shared" si="8"/>
        <v/>
      </c>
      <c r="AW25" t="str">
        <f t="shared" si="8"/>
        <v/>
      </c>
      <c r="AX25" t="str">
        <f t="shared" si="8"/>
        <v/>
      </c>
      <c r="AY25" t="str">
        <f t="shared" si="8"/>
        <v/>
      </c>
      <c r="AZ25" t="str">
        <f t="shared" si="8"/>
        <v/>
      </c>
      <c r="BA25" t="str">
        <f t="shared" si="8"/>
        <v/>
      </c>
      <c r="BB25" t="str">
        <f t="shared" si="8"/>
        <v/>
      </c>
      <c r="BC25" t="str">
        <f t="shared" si="8"/>
        <v/>
      </c>
      <c r="BD25" t="str">
        <f t="shared" si="8"/>
        <v/>
      </c>
      <c r="BE25" t="str">
        <f t="shared" si="8"/>
        <v/>
      </c>
      <c r="BF25" t="str">
        <f t="shared" si="8"/>
        <v/>
      </c>
      <c r="BG25" t="str">
        <f t="shared" si="8"/>
        <v/>
      </c>
      <c r="BH25" t="str">
        <f t="shared" si="8"/>
        <v/>
      </c>
      <c r="BI25" t="str">
        <f t="shared" si="8"/>
        <v/>
      </c>
      <c r="BJ25" t="str">
        <f t="shared" si="8"/>
        <v/>
      </c>
      <c r="BK25" t="str">
        <f t="shared" si="8"/>
        <v/>
      </c>
      <c r="BL25" t="str">
        <f t="shared" si="8"/>
        <v/>
      </c>
      <c r="BM25" t="str">
        <f t="shared" si="8"/>
        <v/>
      </c>
      <c r="BN25" t="str">
        <f t="shared" si="8"/>
        <v/>
      </c>
      <c r="BO25" t="str">
        <f t="shared" si="8"/>
        <v/>
      </c>
      <c r="BP25" t="str">
        <f t="shared" si="8"/>
        <v/>
      </c>
      <c r="BQ25" t="str">
        <f t="shared" si="8"/>
        <v/>
      </c>
      <c r="BR25" t="str">
        <f t="shared" si="8"/>
        <v/>
      </c>
      <c r="BS25" t="str">
        <f t="shared" si="8"/>
        <v/>
      </c>
      <c r="BT25" t="str">
        <f t="shared" si="8"/>
        <v/>
      </c>
      <c r="BU25" t="str">
        <f t="shared" si="8"/>
        <v/>
      </c>
      <c r="BV25" t="str">
        <f t="shared" si="8"/>
        <v/>
      </c>
      <c r="BW25" t="str">
        <f t="shared" si="8"/>
        <v/>
      </c>
      <c r="BX25" t="str">
        <f t="shared" si="8"/>
        <v/>
      </c>
      <c r="BY25" t="str">
        <f t="shared" si="8"/>
        <v/>
      </c>
      <c r="BZ25" t="str">
        <f t="shared" si="8"/>
        <v/>
      </c>
      <c r="CA25" t="str">
        <f t="shared" si="8"/>
        <v/>
      </c>
      <c r="CB25" t="str">
        <f t="shared" si="8"/>
        <v/>
      </c>
      <c r="CC25" t="str">
        <f t="shared" si="8"/>
        <v/>
      </c>
      <c r="CD25" t="str">
        <f t="shared" si="8"/>
        <v/>
      </c>
      <c r="CE25" t="str">
        <f t="shared" si="8"/>
        <v/>
      </c>
      <c r="CF25" t="str">
        <f t="shared" si="8"/>
        <v/>
      </c>
      <c r="CG25" t="str">
        <f t="shared" si="8"/>
        <v/>
      </c>
      <c r="CH25" t="str">
        <f t="shared" si="8"/>
        <v/>
      </c>
    </row>
    <row r="26" spans="1:86" x14ac:dyDescent="0.3">
      <c r="A26" t="s">
        <v>248</v>
      </c>
      <c r="B26" t="s">
        <v>228</v>
      </c>
      <c r="C26" t="s">
        <v>431</v>
      </c>
      <c r="D26" t="s">
        <v>50</v>
      </c>
      <c r="E26">
        <v>368</v>
      </c>
      <c r="F26">
        <v>345</v>
      </c>
      <c r="G26" t="s">
        <v>230</v>
      </c>
      <c r="H26" t="s">
        <v>379</v>
      </c>
      <c r="I26" cm="1">
        <f t="array" ref="I26">IF(OR(COUNTIF(T26,"*"&amp;Conductors!$Q$2:$Q$200&amp;"*")), 1, 0)</f>
        <v>1</v>
      </c>
      <c r="J26">
        <v>1.165</v>
      </c>
      <c r="K26">
        <v>954</v>
      </c>
      <c r="L26" t="s">
        <v>406</v>
      </c>
      <c r="M26">
        <v>2</v>
      </c>
      <c r="N26">
        <v>18</v>
      </c>
      <c r="O26" t="s">
        <v>407</v>
      </c>
      <c r="P26">
        <v>0.38500000000000001</v>
      </c>
      <c r="Q26" s="79">
        <f t="shared" si="1"/>
        <v>148.22499999999999</v>
      </c>
      <c r="T26" t="str">
        <f t="shared" si="2"/>
        <v>ACSRRail</v>
      </c>
      <c r="X26" t="str">
        <f t="shared" si="3"/>
        <v/>
      </c>
      <c r="Y26" t="str">
        <f t="shared" si="8"/>
        <v/>
      </c>
      <c r="Z26" t="str">
        <f t="shared" si="8"/>
        <v/>
      </c>
      <c r="AA26" t="str">
        <f t="shared" si="8"/>
        <v/>
      </c>
      <c r="AB26" t="str">
        <f t="shared" si="8"/>
        <v/>
      </c>
      <c r="AC26" t="str">
        <f t="shared" si="8"/>
        <v/>
      </c>
      <c r="AD26" t="str">
        <f t="shared" si="8"/>
        <v/>
      </c>
      <c r="AE26" t="str">
        <f t="shared" si="8"/>
        <v/>
      </c>
      <c r="AF26" t="str">
        <f t="shared" si="8"/>
        <v>Indiana</v>
      </c>
      <c r="AG26" t="str">
        <f t="shared" si="8"/>
        <v/>
      </c>
      <c r="AH26" t="str">
        <f t="shared" si="8"/>
        <v/>
      </c>
      <c r="AI26" t="str">
        <f t="shared" si="8"/>
        <v/>
      </c>
      <c r="AJ26" t="str">
        <f t="shared" si="8"/>
        <v/>
      </c>
      <c r="AK26" t="str">
        <f t="shared" si="8"/>
        <v/>
      </c>
      <c r="AL26" t="str">
        <f t="shared" si="8"/>
        <v/>
      </c>
      <c r="AM26" t="str">
        <f t="shared" si="8"/>
        <v/>
      </c>
      <c r="AN26" t="str">
        <f t="shared" si="8"/>
        <v/>
      </c>
      <c r="AO26" t="str">
        <f t="shared" si="8"/>
        <v/>
      </c>
      <c r="AP26" t="str">
        <f t="shared" si="8"/>
        <v/>
      </c>
      <c r="AQ26" t="str">
        <f t="shared" si="8"/>
        <v/>
      </c>
      <c r="AR26" t="str">
        <f t="shared" si="8"/>
        <v/>
      </c>
      <c r="AS26" t="str">
        <f t="shared" si="8"/>
        <v/>
      </c>
      <c r="AT26" t="str">
        <f t="shared" si="8"/>
        <v/>
      </c>
      <c r="AU26" t="str">
        <f t="shared" si="8"/>
        <v/>
      </c>
      <c r="AV26" t="str">
        <f t="shared" si="8"/>
        <v/>
      </c>
      <c r="AW26" t="str">
        <f t="shared" si="8"/>
        <v/>
      </c>
      <c r="AX26" t="str">
        <f t="shared" si="8"/>
        <v/>
      </c>
      <c r="AY26" t="str">
        <f t="shared" si="8"/>
        <v/>
      </c>
      <c r="AZ26" t="str">
        <f t="shared" si="8"/>
        <v/>
      </c>
      <c r="BA26" t="str">
        <f t="shared" si="8"/>
        <v/>
      </c>
      <c r="BB26" t="str">
        <f t="shared" si="8"/>
        <v/>
      </c>
      <c r="BC26" t="str">
        <f t="shared" si="8"/>
        <v/>
      </c>
      <c r="BD26" t="str">
        <f t="shared" si="8"/>
        <v/>
      </c>
      <c r="BE26" t="str">
        <f t="shared" ref="Y26:CH30" si="9">IF(BE$1=$A26,$D26,"")</f>
        <v/>
      </c>
      <c r="BF26" t="str">
        <f t="shared" si="9"/>
        <v/>
      </c>
      <c r="BG26" t="str">
        <f t="shared" si="9"/>
        <v/>
      </c>
      <c r="BH26" t="str">
        <f t="shared" si="9"/>
        <v/>
      </c>
      <c r="BI26" t="str">
        <f t="shared" si="9"/>
        <v/>
      </c>
      <c r="BJ26" t="str">
        <f t="shared" si="9"/>
        <v/>
      </c>
      <c r="BK26" t="str">
        <f t="shared" si="9"/>
        <v/>
      </c>
      <c r="BL26" t="str">
        <f t="shared" si="9"/>
        <v/>
      </c>
      <c r="BM26" t="str">
        <f t="shared" si="9"/>
        <v/>
      </c>
      <c r="BN26" t="str">
        <f t="shared" si="9"/>
        <v/>
      </c>
      <c r="BO26" t="str">
        <f t="shared" si="9"/>
        <v/>
      </c>
      <c r="BP26" t="str">
        <f t="shared" si="9"/>
        <v/>
      </c>
      <c r="BQ26" t="str">
        <f t="shared" si="9"/>
        <v/>
      </c>
      <c r="BR26" t="str">
        <f t="shared" si="9"/>
        <v/>
      </c>
      <c r="BS26" t="str">
        <f t="shared" si="9"/>
        <v/>
      </c>
      <c r="BT26" t="str">
        <f t="shared" si="9"/>
        <v/>
      </c>
      <c r="BU26" t="str">
        <f t="shared" si="9"/>
        <v/>
      </c>
      <c r="BV26" t="str">
        <f t="shared" si="9"/>
        <v/>
      </c>
      <c r="BW26" t="str">
        <f t="shared" si="9"/>
        <v/>
      </c>
      <c r="BX26" t="str">
        <f t="shared" si="9"/>
        <v/>
      </c>
      <c r="BY26" t="str">
        <f t="shared" si="9"/>
        <v/>
      </c>
      <c r="BZ26" t="str">
        <f t="shared" si="9"/>
        <v/>
      </c>
      <c r="CA26" t="str">
        <f t="shared" si="9"/>
        <v/>
      </c>
      <c r="CB26" t="str">
        <f t="shared" si="9"/>
        <v/>
      </c>
      <c r="CC26" t="str">
        <f t="shared" si="9"/>
        <v/>
      </c>
      <c r="CD26" t="str">
        <f t="shared" si="9"/>
        <v/>
      </c>
      <c r="CE26" t="str">
        <f t="shared" si="9"/>
        <v/>
      </c>
      <c r="CF26" t="str">
        <f t="shared" si="9"/>
        <v/>
      </c>
      <c r="CG26" t="str">
        <f t="shared" si="9"/>
        <v/>
      </c>
      <c r="CH26" t="str">
        <f t="shared" si="9"/>
        <v/>
      </c>
    </row>
    <row r="27" spans="1:86" x14ac:dyDescent="0.3">
      <c r="A27" t="s">
        <v>265</v>
      </c>
      <c r="B27" t="s">
        <v>263</v>
      </c>
      <c r="C27" t="s">
        <v>431</v>
      </c>
      <c r="D27" t="s">
        <v>50</v>
      </c>
      <c r="E27">
        <v>368</v>
      </c>
      <c r="F27">
        <v>345</v>
      </c>
      <c r="G27" t="s">
        <v>230</v>
      </c>
      <c r="H27" t="s">
        <v>379</v>
      </c>
      <c r="I27" cm="1">
        <f t="array" ref="I27">IF(OR(COUNTIF(T27,"*"&amp;Conductors!$Q$2:$Q$200&amp;"*")), 1, 0)</f>
        <v>1</v>
      </c>
      <c r="J27">
        <v>1.165</v>
      </c>
      <c r="K27">
        <v>954</v>
      </c>
      <c r="L27" t="s">
        <v>406</v>
      </c>
      <c r="M27">
        <v>2</v>
      </c>
      <c r="N27">
        <v>18</v>
      </c>
      <c r="O27" t="s">
        <v>407</v>
      </c>
      <c r="P27">
        <v>0.38500000000000001</v>
      </c>
      <c r="Q27" s="79">
        <f t="shared" si="1"/>
        <v>148.22499999999999</v>
      </c>
      <c r="T27" t="str">
        <f t="shared" si="2"/>
        <v>ACSRRail</v>
      </c>
      <c r="X27" t="str">
        <f t="shared" si="3"/>
        <v/>
      </c>
      <c r="Y27" t="str">
        <f t="shared" si="9"/>
        <v/>
      </c>
      <c r="Z27" t="str">
        <f t="shared" si="9"/>
        <v/>
      </c>
      <c r="AA27" t="str">
        <f t="shared" si="9"/>
        <v/>
      </c>
      <c r="AB27" t="str">
        <f t="shared" si="9"/>
        <v/>
      </c>
      <c r="AC27" t="str">
        <f t="shared" si="9"/>
        <v/>
      </c>
      <c r="AD27" t="str">
        <f t="shared" si="9"/>
        <v/>
      </c>
      <c r="AE27" t="str">
        <f t="shared" si="9"/>
        <v/>
      </c>
      <c r="AF27" t="str">
        <f t="shared" si="9"/>
        <v/>
      </c>
      <c r="AG27" t="str">
        <f t="shared" si="9"/>
        <v/>
      </c>
      <c r="AH27" t="str">
        <f t="shared" si="9"/>
        <v/>
      </c>
      <c r="AI27" t="str">
        <f t="shared" si="9"/>
        <v/>
      </c>
      <c r="AJ27" t="str">
        <f t="shared" si="9"/>
        <v/>
      </c>
      <c r="AK27" t="str">
        <f t="shared" si="9"/>
        <v/>
      </c>
      <c r="AL27" t="str">
        <f t="shared" si="9"/>
        <v/>
      </c>
      <c r="AM27" t="str">
        <f t="shared" si="9"/>
        <v/>
      </c>
      <c r="AN27" t="str">
        <f t="shared" si="9"/>
        <v>Indiana</v>
      </c>
      <c r="AO27" t="str">
        <f t="shared" si="9"/>
        <v/>
      </c>
      <c r="AP27" t="str">
        <f t="shared" si="9"/>
        <v/>
      </c>
      <c r="AQ27" t="str">
        <f t="shared" si="9"/>
        <v/>
      </c>
      <c r="AR27" t="str">
        <f t="shared" si="9"/>
        <v/>
      </c>
      <c r="AS27" t="str">
        <f t="shared" si="9"/>
        <v/>
      </c>
      <c r="AT27" t="str">
        <f t="shared" si="9"/>
        <v/>
      </c>
      <c r="AU27" t="str">
        <f t="shared" si="9"/>
        <v/>
      </c>
      <c r="AV27" t="str">
        <f t="shared" si="9"/>
        <v/>
      </c>
      <c r="AW27" t="str">
        <f t="shared" si="9"/>
        <v/>
      </c>
      <c r="AX27" t="str">
        <f t="shared" si="9"/>
        <v/>
      </c>
      <c r="AY27" t="str">
        <f t="shared" si="9"/>
        <v/>
      </c>
      <c r="AZ27" t="str">
        <f t="shared" si="9"/>
        <v/>
      </c>
      <c r="BA27" t="str">
        <f t="shared" si="9"/>
        <v/>
      </c>
      <c r="BB27" t="str">
        <f t="shared" si="9"/>
        <v/>
      </c>
      <c r="BC27" t="str">
        <f t="shared" si="9"/>
        <v/>
      </c>
      <c r="BD27" t="str">
        <f t="shared" si="9"/>
        <v/>
      </c>
      <c r="BE27" t="str">
        <f t="shared" si="9"/>
        <v/>
      </c>
      <c r="BF27" t="str">
        <f t="shared" si="9"/>
        <v/>
      </c>
      <c r="BG27" t="str">
        <f t="shared" si="9"/>
        <v/>
      </c>
      <c r="BH27" t="str">
        <f t="shared" si="9"/>
        <v/>
      </c>
      <c r="BI27" t="str">
        <f t="shared" si="9"/>
        <v/>
      </c>
      <c r="BJ27" t="str">
        <f t="shared" si="9"/>
        <v/>
      </c>
      <c r="BK27" t="str">
        <f t="shared" si="9"/>
        <v/>
      </c>
      <c r="BL27" t="str">
        <f t="shared" si="9"/>
        <v/>
      </c>
      <c r="BM27" t="str">
        <f t="shared" si="9"/>
        <v/>
      </c>
      <c r="BN27" t="str">
        <f t="shared" si="9"/>
        <v/>
      </c>
      <c r="BO27" t="str">
        <f t="shared" si="9"/>
        <v/>
      </c>
      <c r="BP27" t="str">
        <f t="shared" si="9"/>
        <v/>
      </c>
      <c r="BQ27" t="str">
        <f t="shared" si="9"/>
        <v/>
      </c>
      <c r="BR27" t="str">
        <f t="shared" si="9"/>
        <v/>
      </c>
      <c r="BS27" t="str">
        <f t="shared" si="9"/>
        <v/>
      </c>
      <c r="BT27" t="str">
        <f t="shared" si="9"/>
        <v/>
      </c>
      <c r="BU27" t="str">
        <f t="shared" si="9"/>
        <v/>
      </c>
      <c r="BV27" t="str">
        <f t="shared" si="9"/>
        <v/>
      </c>
      <c r="BW27" t="str">
        <f t="shared" si="9"/>
        <v/>
      </c>
      <c r="BX27" t="str">
        <f t="shared" si="9"/>
        <v/>
      </c>
      <c r="BY27" t="str">
        <f t="shared" si="9"/>
        <v/>
      </c>
      <c r="BZ27" t="str">
        <f t="shared" si="9"/>
        <v/>
      </c>
      <c r="CA27" t="str">
        <f t="shared" si="9"/>
        <v/>
      </c>
      <c r="CB27" t="str">
        <f t="shared" si="9"/>
        <v/>
      </c>
      <c r="CC27" t="str">
        <f t="shared" si="9"/>
        <v/>
      </c>
      <c r="CD27" t="str">
        <f t="shared" si="9"/>
        <v/>
      </c>
      <c r="CE27" t="str">
        <f t="shared" si="9"/>
        <v/>
      </c>
      <c r="CF27" t="str">
        <f t="shared" si="9"/>
        <v/>
      </c>
      <c r="CG27" t="str">
        <f t="shared" si="9"/>
        <v/>
      </c>
      <c r="CH27" t="str">
        <f t="shared" si="9"/>
        <v/>
      </c>
    </row>
    <row r="28" spans="1:86" x14ac:dyDescent="0.3">
      <c r="A28" t="s">
        <v>227</v>
      </c>
      <c r="B28" t="s">
        <v>228</v>
      </c>
      <c r="C28" t="s">
        <v>229</v>
      </c>
      <c r="D28" t="s">
        <v>53</v>
      </c>
      <c r="E28">
        <v>76</v>
      </c>
      <c r="F28">
        <v>345</v>
      </c>
      <c r="G28" t="s">
        <v>230</v>
      </c>
      <c r="H28" s="79" t="s">
        <v>377</v>
      </c>
      <c r="I28" cm="1">
        <f t="array" ref="I28">IF(OR(COUNTIF(T28,"*"&amp;Conductors!$Q$2:$Q$200&amp;"*")), 1, 0)</f>
        <v>1</v>
      </c>
      <c r="J28" s="79">
        <v>1.1080000000000001</v>
      </c>
      <c r="K28" s="79">
        <v>795</v>
      </c>
      <c r="L28" s="79" t="s">
        <v>429</v>
      </c>
      <c r="M28">
        <v>2</v>
      </c>
      <c r="N28">
        <v>18</v>
      </c>
      <c r="O28" t="s">
        <v>426</v>
      </c>
      <c r="P28">
        <f>3/8</f>
        <v>0.375</v>
      </c>
      <c r="Q28" s="79">
        <f t="shared" si="1"/>
        <v>140.625</v>
      </c>
      <c r="R28" s="80" t="s">
        <v>425</v>
      </c>
      <c r="T28" t="str">
        <f t="shared" si="2"/>
        <v>ACSRDrake</v>
      </c>
      <c r="X28" t="str">
        <f t="shared" si="3"/>
        <v>Iowa</v>
      </c>
      <c r="Y28" t="str">
        <f t="shared" si="9"/>
        <v/>
      </c>
      <c r="Z28" t="str">
        <f t="shared" si="9"/>
        <v/>
      </c>
      <c r="AA28" t="str">
        <f t="shared" si="9"/>
        <v/>
      </c>
      <c r="AB28" t="str">
        <f t="shared" si="9"/>
        <v/>
      </c>
      <c r="AC28" t="str">
        <f t="shared" si="9"/>
        <v/>
      </c>
      <c r="AD28" t="str">
        <f t="shared" si="9"/>
        <v/>
      </c>
      <c r="AE28" t="str">
        <f t="shared" si="9"/>
        <v/>
      </c>
      <c r="AF28" t="str">
        <f t="shared" si="9"/>
        <v/>
      </c>
      <c r="AG28" t="str">
        <f t="shared" si="9"/>
        <v/>
      </c>
      <c r="AH28" t="str">
        <f t="shared" si="9"/>
        <v/>
      </c>
      <c r="AI28" t="str">
        <f t="shared" si="9"/>
        <v/>
      </c>
      <c r="AJ28" t="str">
        <f t="shared" si="9"/>
        <v/>
      </c>
      <c r="AK28" t="str">
        <f t="shared" si="9"/>
        <v/>
      </c>
      <c r="AL28" t="str">
        <f t="shared" si="9"/>
        <v/>
      </c>
      <c r="AM28" t="str">
        <f t="shared" si="9"/>
        <v/>
      </c>
      <c r="AN28" t="str">
        <f t="shared" si="9"/>
        <v/>
      </c>
      <c r="AO28" t="str">
        <f t="shared" si="9"/>
        <v/>
      </c>
      <c r="AP28" t="str">
        <f t="shared" si="9"/>
        <v/>
      </c>
      <c r="AQ28" t="str">
        <f t="shared" si="9"/>
        <v/>
      </c>
      <c r="AR28" t="str">
        <f t="shared" si="9"/>
        <v/>
      </c>
      <c r="AS28" t="str">
        <f t="shared" si="9"/>
        <v/>
      </c>
      <c r="AT28" t="str">
        <f t="shared" si="9"/>
        <v/>
      </c>
      <c r="AU28" t="str">
        <f t="shared" si="9"/>
        <v/>
      </c>
      <c r="AV28" t="str">
        <f t="shared" si="9"/>
        <v/>
      </c>
      <c r="AW28" t="str">
        <f t="shared" si="9"/>
        <v/>
      </c>
      <c r="AX28" t="str">
        <f t="shared" si="9"/>
        <v/>
      </c>
      <c r="AY28" t="str">
        <f t="shared" si="9"/>
        <v/>
      </c>
      <c r="AZ28" t="str">
        <f t="shared" si="9"/>
        <v/>
      </c>
      <c r="BA28" t="str">
        <f t="shared" si="9"/>
        <v/>
      </c>
      <c r="BB28" t="str">
        <f t="shared" si="9"/>
        <v/>
      </c>
      <c r="BC28" t="str">
        <f t="shared" si="9"/>
        <v/>
      </c>
      <c r="BD28" t="str">
        <f t="shared" si="9"/>
        <v/>
      </c>
      <c r="BE28" t="str">
        <f t="shared" si="9"/>
        <v/>
      </c>
      <c r="BF28" t="str">
        <f t="shared" si="9"/>
        <v/>
      </c>
      <c r="BG28" t="str">
        <f t="shared" si="9"/>
        <v/>
      </c>
      <c r="BH28" t="str">
        <f t="shared" si="9"/>
        <v/>
      </c>
      <c r="BI28" t="str">
        <f t="shared" si="9"/>
        <v/>
      </c>
      <c r="BJ28" t="str">
        <f t="shared" si="9"/>
        <v/>
      </c>
      <c r="BK28" t="str">
        <f t="shared" si="9"/>
        <v/>
      </c>
      <c r="BL28" t="str">
        <f t="shared" si="9"/>
        <v/>
      </c>
      <c r="BM28" t="str">
        <f t="shared" si="9"/>
        <v/>
      </c>
      <c r="BN28" t="str">
        <f t="shared" si="9"/>
        <v/>
      </c>
      <c r="BO28" t="str">
        <f t="shared" si="9"/>
        <v/>
      </c>
      <c r="BP28" t="str">
        <f t="shared" si="9"/>
        <v/>
      </c>
      <c r="BQ28" t="str">
        <f t="shared" si="9"/>
        <v/>
      </c>
      <c r="BR28" t="str">
        <f t="shared" si="9"/>
        <v/>
      </c>
      <c r="BS28" t="str">
        <f t="shared" si="9"/>
        <v/>
      </c>
      <c r="BT28" t="str">
        <f t="shared" si="9"/>
        <v/>
      </c>
      <c r="BU28" t="str">
        <f t="shared" si="9"/>
        <v/>
      </c>
      <c r="BV28" t="str">
        <f t="shared" si="9"/>
        <v/>
      </c>
      <c r="BW28" t="str">
        <f t="shared" si="9"/>
        <v/>
      </c>
      <c r="BX28" t="str">
        <f t="shared" si="9"/>
        <v/>
      </c>
      <c r="BY28" t="str">
        <f t="shared" si="9"/>
        <v/>
      </c>
      <c r="BZ28" t="str">
        <f t="shared" si="9"/>
        <v/>
      </c>
      <c r="CA28" t="str">
        <f t="shared" si="9"/>
        <v/>
      </c>
      <c r="CB28" t="str">
        <f t="shared" si="9"/>
        <v/>
      </c>
      <c r="CC28" t="str">
        <f t="shared" si="9"/>
        <v/>
      </c>
      <c r="CD28" t="str">
        <f t="shared" si="9"/>
        <v/>
      </c>
      <c r="CE28" t="str">
        <f t="shared" si="9"/>
        <v/>
      </c>
      <c r="CF28" t="str">
        <f t="shared" si="9"/>
        <v/>
      </c>
      <c r="CG28" t="str">
        <f t="shared" si="9"/>
        <v/>
      </c>
      <c r="CH28" t="str">
        <f t="shared" si="9"/>
        <v/>
      </c>
    </row>
    <row r="29" spans="1:86" x14ac:dyDescent="0.3">
      <c r="A29" t="s">
        <v>294</v>
      </c>
      <c r="B29" t="s">
        <v>361</v>
      </c>
      <c r="C29" t="s">
        <v>433</v>
      </c>
      <c r="D29" t="s">
        <v>56</v>
      </c>
      <c r="E29">
        <v>600</v>
      </c>
      <c r="F29">
        <v>345</v>
      </c>
      <c r="G29" t="s">
        <v>230</v>
      </c>
      <c r="H29" t="s">
        <v>379</v>
      </c>
      <c r="I29" cm="1">
        <f t="array" ref="I29">IF(OR(COUNTIF(T29,"*"&amp;Conductors!$Q$2:$Q$200&amp;"*")), 1, 0)</f>
        <v>1</v>
      </c>
      <c r="J29">
        <v>1.165</v>
      </c>
      <c r="K29">
        <v>954</v>
      </c>
      <c r="L29" t="s">
        <v>406</v>
      </c>
      <c r="M29">
        <v>2</v>
      </c>
      <c r="N29">
        <v>18</v>
      </c>
      <c r="O29" t="s">
        <v>426</v>
      </c>
      <c r="P29">
        <f>3/8</f>
        <v>0.375</v>
      </c>
      <c r="Q29" s="79">
        <f t="shared" si="1"/>
        <v>140.625</v>
      </c>
      <c r="R29" s="80" t="s">
        <v>425</v>
      </c>
      <c r="T29" t="str">
        <f t="shared" si="2"/>
        <v>ACSRRail</v>
      </c>
      <c r="X29" t="str">
        <f t="shared" si="3"/>
        <v/>
      </c>
      <c r="Y29" t="str">
        <f t="shared" si="9"/>
        <v/>
      </c>
      <c r="Z29" t="str">
        <f t="shared" si="9"/>
        <v/>
      </c>
      <c r="AA29" t="str">
        <f t="shared" si="9"/>
        <v/>
      </c>
      <c r="AB29" t="str">
        <f t="shared" si="9"/>
        <v/>
      </c>
      <c r="AC29" t="str">
        <f t="shared" si="9"/>
        <v/>
      </c>
      <c r="AD29" t="str">
        <f t="shared" si="9"/>
        <v/>
      </c>
      <c r="AE29" t="str">
        <f t="shared" si="9"/>
        <v/>
      </c>
      <c r="AF29" t="str">
        <f t="shared" si="9"/>
        <v/>
      </c>
      <c r="AG29" t="str">
        <f t="shared" si="9"/>
        <v/>
      </c>
      <c r="AH29" t="str">
        <f t="shared" si="9"/>
        <v/>
      </c>
      <c r="AI29" t="str">
        <f t="shared" si="9"/>
        <v/>
      </c>
      <c r="AJ29" t="str">
        <f t="shared" si="9"/>
        <v/>
      </c>
      <c r="AK29" t="str">
        <f t="shared" si="9"/>
        <v/>
      </c>
      <c r="AL29" t="str">
        <f t="shared" si="9"/>
        <v/>
      </c>
      <c r="AM29" t="str">
        <f t="shared" si="9"/>
        <v/>
      </c>
      <c r="AN29" t="str">
        <f t="shared" si="9"/>
        <v/>
      </c>
      <c r="AO29" t="str">
        <f t="shared" si="9"/>
        <v/>
      </c>
      <c r="AP29" t="str">
        <f t="shared" si="9"/>
        <v/>
      </c>
      <c r="AQ29" t="str">
        <f t="shared" si="9"/>
        <v/>
      </c>
      <c r="AR29" t="str">
        <f t="shared" si="9"/>
        <v/>
      </c>
      <c r="AS29" t="str">
        <f t="shared" si="9"/>
        <v/>
      </c>
      <c r="AT29" t="str">
        <f t="shared" si="9"/>
        <v/>
      </c>
      <c r="AU29" t="str">
        <f t="shared" si="9"/>
        <v/>
      </c>
      <c r="AV29" t="str">
        <f t="shared" si="9"/>
        <v/>
      </c>
      <c r="AW29" t="str">
        <f t="shared" si="9"/>
        <v/>
      </c>
      <c r="AX29" t="str">
        <f t="shared" si="9"/>
        <v/>
      </c>
      <c r="AY29" t="str">
        <f t="shared" si="9"/>
        <v/>
      </c>
      <c r="AZ29" t="str">
        <f t="shared" si="9"/>
        <v>Kansas</v>
      </c>
      <c r="BA29" t="str">
        <f t="shared" si="9"/>
        <v/>
      </c>
      <c r="BB29" t="str">
        <f t="shared" si="9"/>
        <v/>
      </c>
      <c r="BC29" t="str">
        <f t="shared" si="9"/>
        <v/>
      </c>
      <c r="BD29" t="str">
        <f t="shared" si="9"/>
        <v/>
      </c>
      <c r="BE29" t="str">
        <f t="shared" si="9"/>
        <v/>
      </c>
      <c r="BF29" t="str">
        <f t="shared" si="9"/>
        <v/>
      </c>
      <c r="BG29" t="str">
        <f t="shared" si="9"/>
        <v/>
      </c>
      <c r="BH29" t="str">
        <f t="shared" si="9"/>
        <v/>
      </c>
      <c r="BI29" t="str">
        <f t="shared" si="9"/>
        <v/>
      </c>
      <c r="BJ29" t="str">
        <f t="shared" si="9"/>
        <v/>
      </c>
      <c r="BK29" t="str">
        <f t="shared" si="9"/>
        <v/>
      </c>
      <c r="BL29" t="str">
        <f t="shared" si="9"/>
        <v/>
      </c>
      <c r="BM29" t="str">
        <f t="shared" si="9"/>
        <v/>
      </c>
      <c r="BN29" t="str">
        <f t="shared" si="9"/>
        <v/>
      </c>
      <c r="BO29" t="str">
        <f t="shared" si="9"/>
        <v/>
      </c>
      <c r="BP29" t="str">
        <f t="shared" si="9"/>
        <v/>
      </c>
      <c r="BQ29" t="str">
        <f t="shared" si="9"/>
        <v/>
      </c>
      <c r="BR29" t="str">
        <f t="shared" si="9"/>
        <v/>
      </c>
      <c r="BS29" t="str">
        <f t="shared" si="9"/>
        <v/>
      </c>
      <c r="BT29" t="str">
        <f t="shared" si="9"/>
        <v/>
      </c>
      <c r="BU29" t="str">
        <f t="shared" si="9"/>
        <v/>
      </c>
      <c r="BV29" t="str">
        <f t="shared" si="9"/>
        <v/>
      </c>
      <c r="BW29" t="str">
        <f t="shared" si="9"/>
        <v/>
      </c>
      <c r="BX29" t="str">
        <f t="shared" si="9"/>
        <v/>
      </c>
      <c r="BY29" t="str">
        <f t="shared" si="9"/>
        <v/>
      </c>
      <c r="BZ29" t="str">
        <f t="shared" si="9"/>
        <v/>
      </c>
      <c r="CA29" t="str">
        <f t="shared" si="9"/>
        <v/>
      </c>
      <c r="CB29" t="str">
        <f t="shared" si="9"/>
        <v/>
      </c>
      <c r="CC29" t="str">
        <f t="shared" si="9"/>
        <v/>
      </c>
      <c r="CD29" t="str">
        <f t="shared" si="9"/>
        <v/>
      </c>
      <c r="CE29" t="str">
        <f t="shared" si="9"/>
        <v/>
      </c>
      <c r="CF29" t="str">
        <f t="shared" si="9"/>
        <v/>
      </c>
      <c r="CG29" t="str">
        <f t="shared" si="9"/>
        <v/>
      </c>
      <c r="CH29" t="str">
        <f t="shared" si="9"/>
        <v/>
      </c>
    </row>
    <row r="30" spans="1:86" x14ac:dyDescent="0.3">
      <c r="A30" t="s">
        <v>300</v>
      </c>
      <c r="B30" t="s">
        <v>361</v>
      </c>
      <c r="C30" t="s">
        <v>301</v>
      </c>
      <c r="D30" t="s">
        <v>67</v>
      </c>
      <c r="E30">
        <v>36</v>
      </c>
      <c r="F30">
        <v>345</v>
      </c>
      <c r="G30" t="s">
        <v>303</v>
      </c>
      <c r="H30" s="79" t="s">
        <v>448</v>
      </c>
      <c r="I30" cm="1">
        <f t="array" ref="I30">IF(OR(COUNTIF(T30,"*"&amp;Conductors!$Q$2:$Q$200&amp;"*")), 1, 0)</f>
        <v>1</v>
      </c>
      <c r="J30">
        <v>1.216</v>
      </c>
      <c r="K30" s="79">
        <v>1113</v>
      </c>
      <c r="L30" t="s">
        <v>412</v>
      </c>
      <c r="M30">
        <v>2</v>
      </c>
      <c r="N30">
        <v>16</v>
      </c>
      <c r="O30" t="s">
        <v>407</v>
      </c>
      <c r="P30">
        <v>0.34300000000000003</v>
      </c>
      <c r="Q30" s="79">
        <f t="shared" si="1"/>
        <v>117.64900000000002</v>
      </c>
      <c r="T30" t="str">
        <f t="shared" si="2"/>
        <v>AACMarigold</v>
      </c>
      <c r="X30" t="str">
        <f t="shared" si="3"/>
        <v/>
      </c>
      <c r="Y30" t="str">
        <f t="shared" si="9"/>
        <v/>
      </c>
      <c r="Z30" t="str">
        <f t="shared" si="9"/>
        <v/>
      </c>
      <c r="AA30" t="str">
        <f t="shared" si="9"/>
        <v/>
      </c>
      <c r="AB30" t="str">
        <f t="shared" si="9"/>
        <v/>
      </c>
      <c r="AC30" t="str">
        <f t="shared" si="9"/>
        <v/>
      </c>
      <c r="AD30" t="str">
        <f t="shared" si="9"/>
        <v/>
      </c>
      <c r="AE30" t="str">
        <f t="shared" si="9"/>
        <v/>
      </c>
      <c r="AF30" t="str">
        <f t="shared" si="9"/>
        <v/>
      </c>
      <c r="AG30" t="str">
        <f t="shared" si="9"/>
        <v/>
      </c>
      <c r="AH30" t="str">
        <f t="shared" si="9"/>
        <v/>
      </c>
      <c r="AI30" t="str">
        <f t="shared" si="9"/>
        <v/>
      </c>
      <c r="AJ30" t="str">
        <f t="shared" si="9"/>
        <v/>
      </c>
      <c r="AK30" t="str">
        <f t="shared" si="9"/>
        <v/>
      </c>
      <c r="AL30" t="str">
        <f t="shared" si="9"/>
        <v/>
      </c>
      <c r="AM30" t="str">
        <f t="shared" si="9"/>
        <v/>
      </c>
      <c r="AN30" t="str">
        <f t="shared" si="9"/>
        <v/>
      </c>
      <c r="AO30" t="str">
        <f t="shared" si="9"/>
        <v/>
      </c>
      <c r="AP30" t="str">
        <f t="shared" si="9"/>
        <v/>
      </c>
      <c r="AQ30" t="str">
        <f t="shared" si="9"/>
        <v/>
      </c>
      <c r="AR30" t="str">
        <f t="shared" si="9"/>
        <v/>
      </c>
      <c r="AS30" t="str">
        <f t="shared" si="9"/>
        <v/>
      </c>
      <c r="AT30" t="str">
        <f t="shared" si="9"/>
        <v/>
      </c>
      <c r="AU30" t="str">
        <f t="shared" si="9"/>
        <v/>
      </c>
      <c r="AV30" t="str">
        <f t="shared" si="9"/>
        <v/>
      </c>
      <c r="AW30" t="str">
        <f t="shared" si="9"/>
        <v/>
      </c>
      <c r="AX30" t="str">
        <f t="shared" si="9"/>
        <v/>
      </c>
      <c r="AY30" t="str">
        <f t="shared" si="9"/>
        <v/>
      </c>
      <c r="AZ30" t="str">
        <f t="shared" si="9"/>
        <v/>
      </c>
      <c r="BA30" t="str">
        <f t="shared" si="9"/>
        <v/>
      </c>
      <c r="BB30" t="str">
        <f t="shared" si="9"/>
        <v/>
      </c>
      <c r="BC30" t="str">
        <f t="shared" si="9"/>
        <v>New Hampshire</v>
      </c>
      <c r="BD30" t="str">
        <f t="shared" si="9"/>
        <v/>
      </c>
      <c r="BE30" t="str">
        <f t="shared" si="9"/>
        <v/>
      </c>
      <c r="BF30" t="str">
        <f t="shared" si="9"/>
        <v/>
      </c>
      <c r="BG30" t="str">
        <f t="shared" si="9"/>
        <v/>
      </c>
      <c r="BH30" t="str">
        <f t="shared" ref="Y30:CH34" si="10">IF(BH$1=$A30,$D30,"")</f>
        <v/>
      </c>
      <c r="BI30" t="str">
        <f t="shared" si="10"/>
        <v/>
      </c>
      <c r="BJ30" t="str">
        <f t="shared" si="10"/>
        <v/>
      </c>
      <c r="BK30" t="str">
        <f t="shared" si="10"/>
        <v/>
      </c>
      <c r="BL30" t="str">
        <f t="shared" si="10"/>
        <v/>
      </c>
      <c r="BM30" t="str">
        <f t="shared" si="10"/>
        <v/>
      </c>
      <c r="BN30" t="str">
        <f t="shared" si="10"/>
        <v/>
      </c>
      <c r="BO30" t="str">
        <f t="shared" si="10"/>
        <v/>
      </c>
      <c r="BP30" t="str">
        <f t="shared" si="10"/>
        <v/>
      </c>
      <c r="BQ30" t="str">
        <f t="shared" si="10"/>
        <v/>
      </c>
      <c r="BR30" t="str">
        <f t="shared" si="10"/>
        <v/>
      </c>
      <c r="BS30" t="str">
        <f t="shared" si="10"/>
        <v/>
      </c>
      <c r="BT30" t="str">
        <f t="shared" si="10"/>
        <v/>
      </c>
      <c r="BU30" t="str">
        <f t="shared" si="10"/>
        <v/>
      </c>
      <c r="BV30" t="str">
        <f t="shared" si="10"/>
        <v/>
      </c>
      <c r="BW30" t="str">
        <f t="shared" si="10"/>
        <v/>
      </c>
      <c r="BX30" t="str">
        <f t="shared" si="10"/>
        <v/>
      </c>
      <c r="BY30" t="str">
        <f t="shared" si="10"/>
        <v/>
      </c>
      <c r="BZ30" t="str">
        <f t="shared" si="10"/>
        <v/>
      </c>
      <c r="CA30" t="str">
        <f t="shared" si="10"/>
        <v/>
      </c>
      <c r="CB30" t="str">
        <f t="shared" si="10"/>
        <v/>
      </c>
      <c r="CC30" t="str">
        <f t="shared" si="10"/>
        <v/>
      </c>
      <c r="CD30" t="str">
        <f t="shared" si="10"/>
        <v/>
      </c>
      <c r="CE30" t="str">
        <f t="shared" si="10"/>
        <v/>
      </c>
      <c r="CF30" t="str">
        <f t="shared" si="10"/>
        <v/>
      </c>
      <c r="CG30" t="str">
        <f t="shared" si="10"/>
        <v/>
      </c>
      <c r="CH30" t="str">
        <f t="shared" si="10"/>
        <v/>
      </c>
    </row>
    <row r="31" spans="1:86" x14ac:dyDescent="0.3">
      <c r="A31" t="s">
        <v>288</v>
      </c>
      <c r="B31" t="s">
        <v>361</v>
      </c>
      <c r="C31" t="s">
        <v>434</v>
      </c>
      <c r="D31" t="s">
        <v>103</v>
      </c>
      <c r="E31">
        <v>220</v>
      </c>
      <c r="F31">
        <v>345</v>
      </c>
      <c r="G31" t="s">
        <v>230</v>
      </c>
      <c r="H31" s="79" t="s">
        <v>386</v>
      </c>
      <c r="I31" cm="1">
        <f t="array" ref="I31">IF(OR(COUNTIF(T31,"*"&amp;Conductors!$Q$2:$Q$200&amp;"*")), 1, 0)</f>
        <v>1</v>
      </c>
      <c r="J31" s="79">
        <v>1.762</v>
      </c>
      <c r="K31" s="79">
        <v>2156</v>
      </c>
      <c r="L31" s="79" t="s">
        <v>421</v>
      </c>
      <c r="M31">
        <v>1</v>
      </c>
      <c r="N31">
        <v>0</v>
      </c>
      <c r="O31" t="s">
        <v>426</v>
      </c>
      <c r="P31">
        <f>7/16</f>
        <v>0.4375</v>
      </c>
      <c r="Q31" s="79">
        <f t="shared" si="1"/>
        <v>191.40625</v>
      </c>
      <c r="R31" s="80" t="s">
        <v>424</v>
      </c>
      <c r="T31" t="str">
        <f t="shared" si="2"/>
        <v>ACSRBluebird</v>
      </c>
      <c r="X31" t="str">
        <f t="shared" si="3"/>
        <v/>
      </c>
      <c r="Y31" t="str">
        <f t="shared" si="10"/>
        <v/>
      </c>
      <c r="Z31" t="str">
        <f t="shared" si="10"/>
        <v/>
      </c>
      <c r="AA31" t="str">
        <f t="shared" si="10"/>
        <v/>
      </c>
      <c r="AB31" t="str">
        <f t="shared" si="10"/>
        <v/>
      </c>
      <c r="AC31" t="str">
        <f t="shared" si="10"/>
        <v/>
      </c>
      <c r="AD31" t="str">
        <f t="shared" si="10"/>
        <v/>
      </c>
      <c r="AE31" t="str">
        <f t="shared" si="10"/>
        <v/>
      </c>
      <c r="AF31" t="str">
        <f t="shared" si="10"/>
        <v/>
      </c>
      <c r="AG31" t="str">
        <f t="shared" si="10"/>
        <v/>
      </c>
      <c r="AH31" t="str">
        <f t="shared" si="10"/>
        <v/>
      </c>
      <c r="AI31" t="str">
        <f t="shared" si="10"/>
        <v/>
      </c>
      <c r="AJ31" t="str">
        <f t="shared" si="10"/>
        <v/>
      </c>
      <c r="AK31" t="str">
        <f t="shared" si="10"/>
        <v/>
      </c>
      <c r="AL31" t="str">
        <f t="shared" si="10"/>
        <v/>
      </c>
      <c r="AM31" t="str">
        <f t="shared" si="10"/>
        <v/>
      </c>
      <c r="AN31" t="str">
        <f t="shared" si="10"/>
        <v/>
      </c>
      <c r="AO31" t="str">
        <f t="shared" si="10"/>
        <v/>
      </c>
      <c r="AP31" t="str">
        <f t="shared" si="10"/>
        <v/>
      </c>
      <c r="AQ31" t="str">
        <f t="shared" si="10"/>
        <v/>
      </c>
      <c r="AR31" t="str">
        <f t="shared" si="10"/>
        <v/>
      </c>
      <c r="AS31" t="str">
        <f t="shared" si="10"/>
        <v/>
      </c>
      <c r="AT31" t="str">
        <f t="shared" si="10"/>
        <v/>
      </c>
      <c r="AU31" t="str">
        <f t="shared" si="10"/>
        <v/>
      </c>
      <c r="AV31" t="str">
        <f t="shared" si="10"/>
        <v/>
      </c>
      <c r="AW31" t="str">
        <f t="shared" si="10"/>
        <v/>
      </c>
      <c r="AX31" t="str">
        <f t="shared" si="10"/>
        <v>New York</v>
      </c>
      <c r="AY31" t="str">
        <f t="shared" si="10"/>
        <v/>
      </c>
      <c r="AZ31" t="str">
        <f t="shared" si="10"/>
        <v/>
      </c>
      <c r="BA31" t="str">
        <f t="shared" si="10"/>
        <v/>
      </c>
      <c r="BB31" t="str">
        <f t="shared" si="10"/>
        <v/>
      </c>
      <c r="BC31" t="str">
        <f t="shared" si="10"/>
        <v/>
      </c>
      <c r="BD31" t="str">
        <f t="shared" si="10"/>
        <v/>
      </c>
      <c r="BE31" t="str">
        <f t="shared" si="10"/>
        <v/>
      </c>
      <c r="BF31" t="str">
        <f t="shared" si="10"/>
        <v/>
      </c>
      <c r="BG31" t="str">
        <f t="shared" si="10"/>
        <v/>
      </c>
      <c r="BH31" t="str">
        <f t="shared" si="10"/>
        <v/>
      </c>
      <c r="BI31" t="str">
        <f t="shared" si="10"/>
        <v/>
      </c>
      <c r="BJ31" t="str">
        <f t="shared" si="10"/>
        <v/>
      </c>
      <c r="BK31" t="str">
        <f t="shared" si="10"/>
        <v/>
      </c>
      <c r="BL31" t="str">
        <f t="shared" si="10"/>
        <v/>
      </c>
      <c r="BM31" t="str">
        <f t="shared" si="10"/>
        <v/>
      </c>
      <c r="BN31" t="str">
        <f t="shared" si="10"/>
        <v/>
      </c>
      <c r="BO31" t="str">
        <f t="shared" si="10"/>
        <v/>
      </c>
      <c r="BP31" t="str">
        <f t="shared" si="10"/>
        <v/>
      </c>
      <c r="BQ31" t="str">
        <f t="shared" si="10"/>
        <v/>
      </c>
      <c r="BR31" t="str">
        <f t="shared" si="10"/>
        <v/>
      </c>
      <c r="BS31" t="str">
        <f t="shared" si="10"/>
        <v/>
      </c>
      <c r="BT31" t="str">
        <f t="shared" si="10"/>
        <v/>
      </c>
      <c r="BU31" t="str">
        <f t="shared" si="10"/>
        <v/>
      </c>
      <c r="BV31" t="str">
        <f t="shared" si="10"/>
        <v/>
      </c>
      <c r="BW31" t="str">
        <f t="shared" si="10"/>
        <v/>
      </c>
      <c r="BX31" t="str">
        <f t="shared" si="10"/>
        <v/>
      </c>
      <c r="BY31" t="str">
        <f t="shared" si="10"/>
        <v/>
      </c>
      <c r="BZ31" t="str">
        <f t="shared" si="10"/>
        <v/>
      </c>
      <c r="CA31" t="str">
        <f t="shared" si="10"/>
        <v/>
      </c>
      <c r="CB31" t="str">
        <f t="shared" si="10"/>
        <v/>
      </c>
      <c r="CC31" t="str">
        <f t="shared" si="10"/>
        <v/>
      </c>
      <c r="CD31" t="str">
        <f t="shared" si="10"/>
        <v/>
      </c>
      <c r="CE31" t="str">
        <f t="shared" si="10"/>
        <v/>
      </c>
      <c r="CF31" t="str">
        <f t="shared" si="10"/>
        <v/>
      </c>
      <c r="CG31" t="str">
        <f t="shared" si="10"/>
        <v/>
      </c>
      <c r="CH31" t="str">
        <f t="shared" si="10"/>
        <v/>
      </c>
    </row>
    <row r="32" spans="1:86" x14ac:dyDescent="0.3">
      <c r="A32" t="s">
        <v>288</v>
      </c>
      <c r="B32" t="s">
        <v>361</v>
      </c>
      <c r="C32" t="s">
        <v>434</v>
      </c>
      <c r="D32" t="s">
        <v>103</v>
      </c>
      <c r="E32">
        <v>56.9</v>
      </c>
      <c r="F32">
        <v>345</v>
      </c>
      <c r="G32" t="s">
        <v>230</v>
      </c>
      <c r="H32" t="s">
        <v>447</v>
      </c>
      <c r="I32" cm="1">
        <f t="array" ref="I32">IF(OR(COUNTIF(T32,"*"&amp;Conductors!$Q$2:$Q$200&amp;"*")), 1, 0)</f>
        <v>1</v>
      </c>
      <c r="J32">
        <v>1.212</v>
      </c>
      <c r="K32" s="79">
        <v>1033.5</v>
      </c>
      <c r="L32" t="s">
        <v>406</v>
      </c>
      <c r="M32">
        <v>2</v>
      </c>
      <c r="N32">
        <v>18</v>
      </c>
      <c r="O32" t="s">
        <v>426</v>
      </c>
      <c r="P32">
        <f>7/16</f>
        <v>0.4375</v>
      </c>
      <c r="Q32" s="79">
        <f t="shared" si="1"/>
        <v>191.40625</v>
      </c>
      <c r="R32" s="80" t="s">
        <v>424</v>
      </c>
      <c r="T32" t="str">
        <f t="shared" si="2"/>
        <v>ACSROrtolan</v>
      </c>
      <c r="X32" t="str">
        <f t="shared" si="3"/>
        <v/>
      </c>
      <c r="Y32" t="str">
        <f t="shared" si="10"/>
        <v/>
      </c>
      <c r="Z32" t="str">
        <f t="shared" si="10"/>
        <v/>
      </c>
      <c r="AA32" t="str">
        <f t="shared" si="10"/>
        <v/>
      </c>
      <c r="AB32" t="str">
        <f t="shared" si="10"/>
        <v/>
      </c>
      <c r="AC32" t="str">
        <f t="shared" si="10"/>
        <v/>
      </c>
      <c r="AD32" t="str">
        <f t="shared" si="10"/>
        <v/>
      </c>
      <c r="AE32" t="str">
        <f t="shared" si="10"/>
        <v/>
      </c>
      <c r="AF32" t="str">
        <f t="shared" si="10"/>
        <v/>
      </c>
      <c r="AG32" t="str">
        <f t="shared" si="10"/>
        <v/>
      </c>
      <c r="AH32" t="str">
        <f t="shared" si="10"/>
        <v/>
      </c>
      <c r="AI32" t="str">
        <f t="shared" si="10"/>
        <v/>
      </c>
      <c r="AJ32" t="str">
        <f t="shared" si="10"/>
        <v/>
      </c>
      <c r="AK32" t="str">
        <f t="shared" si="10"/>
        <v/>
      </c>
      <c r="AL32" t="str">
        <f t="shared" si="10"/>
        <v/>
      </c>
      <c r="AM32" t="str">
        <f t="shared" si="10"/>
        <v/>
      </c>
      <c r="AN32" t="str">
        <f t="shared" si="10"/>
        <v/>
      </c>
      <c r="AO32" t="str">
        <f t="shared" si="10"/>
        <v/>
      </c>
      <c r="AP32" t="str">
        <f t="shared" si="10"/>
        <v/>
      </c>
      <c r="AQ32" t="str">
        <f t="shared" si="10"/>
        <v/>
      </c>
      <c r="AR32" t="str">
        <f t="shared" si="10"/>
        <v/>
      </c>
      <c r="AS32" t="str">
        <f t="shared" si="10"/>
        <v/>
      </c>
      <c r="AT32" t="str">
        <f t="shared" si="10"/>
        <v/>
      </c>
      <c r="AU32" t="str">
        <f t="shared" si="10"/>
        <v/>
      </c>
      <c r="AV32" t="str">
        <f t="shared" si="10"/>
        <v/>
      </c>
      <c r="AW32" t="str">
        <f t="shared" si="10"/>
        <v/>
      </c>
      <c r="AX32" t="str">
        <f t="shared" si="10"/>
        <v>New York</v>
      </c>
      <c r="AY32" t="str">
        <f t="shared" si="10"/>
        <v/>
      </c>
      <c r="AZ32" t="str">
        <f t="shared" si="10"/>
        <v/>
      </c>
      <c r="BA32" t="str">
        <f t="shared" si="10"/>
        <v/>
      </c>
      <c r="BB32" t="str">
        <f t="shared" si="10"/>
        <v/>
      </c>
      <c r="BC32" t="str">
        <f t="shared" si="10"/>
        <v/>
      </c>
      <c r="BD32" t="str">
        <f t="shared" si="10"/>
        <v/>
      </c>
      <c r="BE32" t="str">
        <f t="shared" si="10"/>
        <v/>
      </c>
      <c r="BF32" t="str">
        <f t="shared" si="10"/>
        <v/>
      </c>
      <c r="BG32" t="str">
        <f t="shared" si="10"/>
        <v/>
      </c>
      <c r="BH32" t="str">
        <f t="shared" si="10"/>
        <v/>
      </c>
      <c r="BI32" t="str">
        <f t="shared" si="10"/>
        <v/>
      </c>
      <c r="BJ32" t="str">
        <f t="shared" si="10"/>
        <v/>
      </c>
      <c r="BK32" t="str">
        <f t="shared" si="10"/>
        <v/>
      </c>
      <c r="BL32" t="str">
        <f t="shared" si="10"/>
        <v/>
      </c>
      <c r="BM32" t="str">
        <f t="shared" si="10"/>
        <v/>
      </c>
      <c r="BN32" t="str">
        <f t="shared" si="10"/>
        <v/>
      </c>
      <c r="BO32" t="str">
        <f t="shared" si="10"/>
        <v/>
      </c>
      <c r="BP32" t="str">
        <f t="shared" si="10"/>
        <v/>
      </c>
      <c r="BQ32" t="str">
        <f t="shared" si="10"/>
        <v/>
      </c>
      <c r="BR32" t="str">
        <f t="shared" si="10"/>
        <v/>
      </c>
      <c r="BS32" t="str">
        <f t="shared" si="10"/>
        <v/>
      </c>
      <c r="BT32" t="str">
        <f t="shared" si="10"/>
        <v/>
      </c>
      <c r="BU32" t="str">
        <f t="shared" si="10"/>
        <v/>
      </c>
      <c r="BV32" t="str">
        <f t="shared" si="10"/>
        <v/>
      </c>
      <c r="BW32" t="str">
        <f t="shared" si="10"/>
        <v/>
      </c>
      <c r="BX32" t="str">
        <f t="shared" si="10"/>
        <v/>
      </c>
      <c r="BY32" t="str">
        <f t="shared" si="10"/>
        <v/>
      </c>
      <c r="BZ32" t="str">
        <f t="shared" si="10"/>
        <v/>
      </c>
      <c r="CA32" t="str">
        <f t="shared" si="10"/>
        <v/>
      </c>
      <c r="CB32" t="str">
        <f t="shared" si="10"/>
        <v/>
      </c>
      <c r="CC32" t="str">
        <f t="shared" si="10"/>
        <v/>
      </c>
      <c r="CD32" t="str">
        <f t="shared" si="10"/>
        <v/>
      </c>
      <c r="CE32" t="str">
        <f t="shared" si="10"/>
        <v/>
      </c>
      <c r="CF32" t="str">
        <f t="shared" si="10"/>
        <v/>
      </c>
      <c r="CG32" t="str">
        <f t="shared" si="10"/>
        <v/>
      </c>
      <c r="CH32" t="str">
        <f t="shared" si="10"/>
        <v/>
      </c>
    </row>
    <row r="33" spans="1:86" x14ac:dyDescent="0.3">
      <c r="A33" t="s">
        <v>285</v>
      </c>
      <c r="B33" t="s">
        <v>361</v>
      </c>
      <c r="C33" t="s">
        <v>435</v>
      </c>
      <c r="D33" t="s">
        <v>103</v>
      </c>
      <c r="E33">
        <v>83</v>
      </c>
      <c r="F33">
        <v>345</v>
      </c>
      <c r="G33" s="79" t="s">
        <v>230</v>
      </c>
      <c r="H33" s="79" t="s">
        <v>432</v>
      </c>
      <c r="I33" cm="1">
        <f t="array" ref="I33">IF(OR(COUNTIF(T33,"*"&amp;Conductors!$Q$2:$Q$200&amp;"*")), 1, 0)</f>
        <v>1</v>
      </c>
      <c r="J33" s="79">
        <v>1.302</v>
      </c>
      <c r="K33" s="79">
        <v>1192.5</v>
      </c>
      <c r="L33" s="79" t="s">
        <v>406</v>
      </c>
      <c r="M33">
        <v>2</v>
      </c>
      <c r="N33">
        <v>18</v>
      </c>
      <c r="O33" t="s">
        <v>426</v>
      </c>
      <c r="P33">
        <f>7/16</f>
        <v>0.4375</v>
      </c>
      <c r="Q33" s="79">
        <f t="shared" si="1"/>
        <v>191.40625</v>
      </c>
      <c r="R33" s="80" t="s">
        <v>424</v>
      </c>
      <c r="T33" t="str">
        <f t="shared" si="2"/>
        <v>ACSRBunting</v>
      </c>
      <c r="X33" t="str">
        <f t="shared" si="3"/>
        <v/>
      </c>
      <c r="Y33" t="str">
        <f t="shared" si="10"/>
        <v/>
      </c>
      <c r="Z33" t="str">
        <f t="shared" si="10"/>
        <v/>
      </c>
      <c r="AA33" t="str">
        <f t="shared" si="10"/>
        <v/>
      </c>
      <c r="AB33" t="str">
        <f t="shared" si="10"/>
        <v/>
      </c>
      <c r="AC33" t="str">
        <f t="shared" si="10"/>
        <v/>
      </c>
      <c r="AD33" t="str">
        <f t="shared" si="10"/>
        <v/>
      </c>
      <c r="AE33" t="str">
        <f t="shared" si="10"/>
        <v/>
      </c>
      <c r="AF33" t="str">
        <f t="shared" si="10"/>
        <v/>
      </c>
      <c r="AG33" t="str">
        <f t="shared" si="10"/>
        <v/>
      </c>
      <c r="AH33" t="str">
        <f t="shared" si="10"/>
        <v/>
      </c>
      <c r="AI33" t="str">
        <f t="shared" si="10"/>
        <v/>
      </c>
      <c r="AJ33" t="str">
        <f t="shared" si="10"/>
        <v/>
      </c>
      <c r="AK33" t="str">
        <f t="shared" si="10"/>
        <v/>
      </c>
      <c r="AL33" t="str">
        <f t="shared" si="10"/>
        <v/>
      </c>
      <c r="AM33" t="str">
        <f t="shared" si="10"/>
        <v/>
      </c>
      <c r="AN33" t="str">
        <f t="shared" si="10"/>
        <v/>
      </c>
      <c r="AO33" t="str">
        <f t="shared" si="10"/>
        <v/>
      </c>
      <c r="AP33" t="str">
        <f t="shared" si="10"/>
        <v/>
      </c>
      <c r="AQ33" t="str">
        <f t="shared" si="10"/>
        <v/>
      </c>
      <c r="AR33" t="str">
        <f t="shared" si="10"/>
        <v/>
      </c>
      <c r="AS33" t="str">
        <f t="shared" si="10"/>
        <v/>
      </c>
      <c r="AT33" t="str">
        <f t="shared" si="10"/>
        <v/>
      </c>
      <c r="AU33" t="str">
        <f t="shared" si="10"/>
        <v/>
      </c>
      <c r="AV33" t="str">
        <f t="shared" si="10"/>
        <v/>
      </c>
      <c r="AW33" t="str">
        <f t="shared" si="10"/>
        <v>New York</v>
      </c>
      <c r="AX33" t="str">
        <f t="shared" si="10"/>
        <v/>
      </c>
      <c r="AY33" t="str">
        <f t="shared" si="10"/>
        <v/>
      </c>
      <c r="AZ33" t="str">
        <f t="shared" si="10"/>
        <v/>
      </c>
      <c r="BA33" t="str">
        <f t="shared" si="10"/>
        <v/>
      </c>
      <c r="BB33" t="str">
        <f t="shared" si="10"/>
        <v/>
      </c>
      <c r="BC33" t="str">
        <f t="shared" si="10"/>
        <v/>
      </c>
      <c r="BD33" t="str">
        <f t="shared" si="10"/>
        <v/>
      </c>
      <c r="BE33" t="str">
        <f t="shared" si="10"/>
        <v/>
      </c>
      <c r="BF33" t="str">
        <f t="shared" si="10"/>
        <v/>
      </c>
      <c r="BG33" t="str">
        <f t="shared" si="10"/>
        <v/>
      </c>
      <c r="BH33" t="str">
        <f t="shared" si="10"/>
        <v/>
      </c>
      <c r="BI33" t="str">
        <f t="shared" si="10"/>
        <v/>
      </c>
      <c r="BJ33" t="str">
        <f t="shared" si="10"/>
        <v/>
      </c>
      <c r="BK33" t="str">
        <f t="shared" si="10"/>
        <v/>
      </c>
      <c r="BL33" t="str">
        <f t="shared" si="10"/>
        <v/>
      </c>
      <c r="BM33" t="str">
        <f t="shared" si="10"/>
        <v/>
      </c>
      <c r="BN33" t="str">
        <f t="shared" si="10"/>
        <v/>
      </c>
      <c r="BO33" t="str">
        <f t="shared" si="10"/>
        <v/>
      </c>
      <c r="BP33" t="str">
        <f t="shared" si="10"/>
        <v/>
      </c>
      <c r="BQ33" t="str">
        <f t="shared" si="10"/>
        <v/>
      </c>
      <c r="BR33" t="str">
        <f t="shared" si="10"/>
        <v/>
      </c>
      <c r="BS33" t="str">
        <f t="shared" si="10"/>
        <v/>
      </c>
      <c r="BT33" t="str">
        <f t="shared" si="10"/>
        <v/>
      </c>
      <c r="BU33" t="str">
        <f t="shared" si="10"/>
        <v/>
      </c>
      <c r="BV33" t="str">
        <f t="shared" si="10"/>
        <v/>
      </c>
      <c r="BW33" t="str">
        <f t="shared" si="10"/>
        <v/>
      </c>
      <c r="BX33" t="str">
        <f t="shared" si="10"/>
        <v/>
      </c>
      <c r="BY33" t="str">
        <f t="shared" si="10"/>
        <v/>
      </c>
      <c r="BZ33" t="str">
        <f t="shared" si="10"/>
        <v/>
      </c>
      <c r="CA33" t="str">
        <f t="shared" si="10"/>
        <v/>
      </c>
      <c r="CB33" t="str">
        <f t="shared" si="10"/>
        <v/>
      </c>
      <c r="CC33" t="str">
        <f t="shared" si="10"/>
        <v/>
      </c>
      <c r="CD33" t="str">
        <f t="shared" si="10"/>
        <v/>
      </c>
      <c r="CE33" t="str">
        <f t="shared" si="10"/>
        <v/>
      </c>
      <c r="CF33" t="str">
        <f t="shared" si="10"/>
        <v/>
      </c>
      <c r="CG33" t="str">
        <f t="shared" si="10"/>
        <v/>
      </c>
      <c r="CH33" t="str">
        <f t="shared" si="10"/>
        <v/>
      </c>
    </row>
    <row r="34" spans="1:86" x14ac:dyDescent="0.3">
      <c r="A34" t="s">
        <v>288</v>
      </c>
      <c r="B34" t="s">
        <v>361</v>
      </c>
      <c r="C34" t="s">
        <v>436</v>
      </c>
      <c r="D34" t="s">
        <v>30</v>
      </c>
      <c r="E34">
        <v>275</v>
      </c>
      <c r="F34">
        <v>345</v>
      </c>
      <c r="G34" t="s">
        <v>230</v>
      </c>
      <c r="H34" t="s">
        <v>379</v>
      </c>
      <c r="I34" cm="1">
        <f t="array" ref="I34">IF(OR(COUNTIF(T34,"*"&amp;Conductors!$Q$2:$Q$200&amp;"*")), 1, 0)</f>
        <v>1</v>
      </c>
      <c r="J34">
        <v>1.165</v>
      </c>
      <c r="K34">
        <v>954</v>
      </c>
      <c r="L34" t="s">
        <v>406</v>
      </c>
      <c r="M34">
        <v>2</v>
      </c>
      <c r="N34">
        <v>18</v>
      </c>
      <c r="O34" t="s">
        <v>407</v>
      </c>
      <c r="P34">
        <v>0.375</v>
      </c>
      <c r="Q34" s="79">
        <f t="shared" si="1"/>
        <v>140.625</v>
      </c>
      <c r="T34" t="str">
        <f t="shared" si="2"/>
        <v>ACSRRail</v>
      </c>
      <c r="X34" t="str">
        <f t="shared" si="3"/>
        <v/>
      </c>
      <c r="Y34" t="str">
        <f t="shared" si="10"/>
        <v/>
      </c>
      <c r="Z34" t="str">
        <f t="shared" si="10"/>
        <v/>
      </c>
      <c r="AA34" t="str">
        <f t="shared" si="10"/>
        <v/>
      </c>
      <c r="AB34" t="str">
        <f t="shared" si="10"/>
        <v/>
      </c>
      <c r="AC34" t="str">
        <f t="shared" si="10"/>
        <v/>
      </c>
      <c r="AD34" t="str">
        <f t="shared" si="10"/>
        <v/>
      </c>
      <c r="AE34" t="str">
        <f t="shared" si="10"/>
        <v/>
      </c>
      <c r="AF34" t="str">
        <f t="shared" si="10"/>
        <v/>
      </c>
      <c r="AG34" t="str">
        <f t="shared" si="10"/>
        <v/>
      </c>
      <c r="AH34" t="str">
        <f t="shared" si="10"/>
        <v/>
      </c>
      <c r="AI34" t="str">
        <f t="shared" si="10"/>
        <v/>
      </c>
      <c r="AJ34" t="str">
        <f t="shared" si="10"/>
        <v/>
      </c>
      <c r="AK34" t="str">
        <f t="shared" si="10"/>
        <v/>
      </c>
      <c r="AL34" t="str">
        <f t="shared" si="10"/>
        <v/>
      </c>
      <c r="AM34" t="str">
        <f t="shared" si="10"/>
        <v/>
      </c>
      <c r="AN34" t="str">
        <f t="shared" si="10"/>
        <v/>
      </c>
      <c r="AO34" t="str">
        <f t="shared" si="10"/>
        <v/>
      </c>
      <c r="AP34" t="str">
        <f t="shared" si="10"/>
        <v/>
      </c>
      <c r="AQ34" t="str">
        <f t="shared" si="10"/>
        <v/>
      </c>
      <c r="AR34" t="str">
        <f t="shared" si="10"/>
        <v/>
      </c>
      <c r="AS34" t="str">
        <f t="shared" si="10"/>
        <v/>
      </c>
      <c r="AT34" t="str">
        <f t="shared" si="10"/>
        <v/>
      </c>
      <c r="AU34" t="str">
        <f t="shared" si="10"/>
        <v/>
      </c>
      <c r="AV34" t="str">
        <f t="shared" si="10"/>
        <v/>
      </c>
      <c r="AW34" t="str">
        <f t="shared" si="10"/>
        <v/>
      </c>
      <c r="AX34" t="str">
        <f t="shared" si="10"/>
        <v>Connecticut</v>
      </c>
      <c r="AY34" t="str">
        <f t="shared" si="10"/>
        <v/>
      </c>
      <c r="AZ34" t="str">
        <f t="shared" si="10"/>
        <v/>
      </c>
      <c r="BA34" t="str">
        <f t="shared" si="10"/>
        <v/>
      </c>
      <c r="BB34" t="str">
        <f t="shared" si="10"/>
        <v/>
      </c>
      <c r="BC34" t="str">
        <f t="shared" si="10"/>
        <v/>
      </c>
      <c r="BD34" t="str">
        <f t="shared" si="10"/>
        <v/>
      </c>
      <c r="BE34" t="str">
        <f t="shared" si="10"/>
        <v/>
      </c>
      <c r="BF34" t="str">
        <f t="shared" si="10"/>
        <v/>
      </c>
      <c r="BG34" t="str">
        <f t="shared" si="10"/>
        <v/>
      </c>
      <c r="BH34" t="str">
        <f t="shared" si="10"/>
        <v/>
      </c>
      <c r="BI34" t="str">
        <f t="shared" si="10"/>
        <v/>
      </c>
      <c r="BJ34" t="str">
        <f t="shared" si="10"/>
        <v/>
      </c>
      <c r="BK34" t="str">
        <f t="shared" ref="Y34:CH38" si="11">IF(BK$1=$A34,$D34,"")</f>
        <v/>
      </c>
      <c r="BL34" t="str">
        <f t="shared" si="11"/>
        <v/>
      </c>
      <c r="BM34" t="str">
        <f t="shared" si="11"/>
        <v/>
      </c>
      <c r="BN34" t="str">
        <f t="shared" si="11"/>
        <v/>
      </c>
      <c r="BO34" t="str">
        <f t="shared" si="11"/>
        <v/>
      </c>
      <c r="BP34" t="str">
        <f t="shared" si="11"/>
        <v/>
      </c>
      <c r="BQ34" t="str">
        <f t="shared" si="11"/>
        <v/>
      </c>
      <c r="BR34" t="str">
        <f t="shared" si="11"/>
        <v/>
      </c>
      <c r="BS34" t="str">
        <f t="shared" si="11"/>
        <v/>
      </c>
      <c r="BT34" t="str">
        <f t="shared" si="11"/>
        <v/>
      </c>
      <c r="BU34" t="str">
        <f t="shared" si="11"/>
        <v/>
      </c>
      <c r="BV34" t="str">
        <f t="shared" si="11"/>
        <v/>
      </c>
      <c r="BW34" t="str">
        <f t="shared" si="11"/>
        <v/>
      </c>
      <c r="BX34" t="str">
        <f t="shared" si="11"/>
        <v/>
      </c>
      <c r="BY34" t="str">
        <f t="shared" si="11"/>
        <v/>
      </c>
      <c r="BZ34" t="str">
        <f t="shared" si="11"/>
        <v/>
      </c>
      <c r="CA34" t="str">
        <f t="shared" si="11"/>
        <v/>
      </c>
      <c r="CB34" t="str">
        <f t="shared" si="11"/>
        <v/>
      </c>
      <c r="CC34" t="str">
        <f t="shared" si="11"/>
        <v/>
      </c>
      <c r="CD34" t="str">
        <f t="shared" si="11"/>
        <v/>
      </c>
      <c r="CE34" t="str">
        <f t="shared" si="11"/>
        <v/>
      </c>
      <c r="CF34" t="str">
        <f t="shared" si="11"/>
        <v/>
      </c>
      <c r="CG34" t="str">
        <f t="shared" si="11"/>
        <v/>
      </c>
      <c r="CH34" t="str">
        <f t="shared" si="11"/>
        <v/>
      </c>
    </row>
    <row r="35" spans="1:86" x14ac:dyDescent="0.3">
      <c r="A35" t="s">
        <v>265</v>
      </c>
      <c r="B35" t="s">
        <v>263</v>
      </c>
      <c r="C35" t="s">
        <v>436</v>
      </c>
      <c r="D35" t="s">
        <v>30</v>
      </c>
      <c r="E35">
        <v>11.8</v>
      </c>
      <c r="F35">
        <v>345</v>
      </c>
      <c r="G35" t="s">
        <v>230</v>
      </c>
      <c r="H35" s="79" t="s">
        <v>383</v>
      </c>
      <c r="I35" cm="1">
        <f t="array" ref="I35">IF(OR(COUNTIF(T35,"*"&amp;Conductors!$Q$2:$Q$200&amp;"*")), 1, 0)</f>
        <v>1</v>
      </c>
      <c r="J35" s="79">
        <v>1.345</v>
      </c>
      <c r="K35" s="79">
        <v>1272</v>
      </c>
      <c r="L35" s="79" t="s">
        <v>406</v>
      </c>
      <c r="M35">
        <v>2</v>
      </c>
      <c r="N35">
        <v>18</v>
      </c>
      <c r="O35" t="s">
        <v>407</v>
      </c>
      <c r="P35">
        <v>0.375</v>
      </c>
      <c r="Q35" s="79">
        <f t="shared" si="1"/>
        <v>140.625</v>
      </c>
      <c r="T35" t="str">
        <f t="shared" si="2"/>
        <v>ACSRBittern</v>
      </c>
      <c r="X35" t="str">
        <f t="shared" si="3"/>
        <v/>
      </c>
      <c r="Y35" t="str">
        <f t="shared" si="11"/>
        <v/>
      </c>
      <c r="Z35" t="str">
        <f t="shared" si="11"/>
        <v/>
      </c>
      <c r="AA35" t="str">
        <f t="shared" si="11"/>
        <v/>
      </c>
      <c r="AB35" t="str">
        <f t="shared" si="11"/>
        <v/>
      </c>
      <c r="AC35" t="str">
        <f t="shared" si="11"/>
        <v/>
      </c>
      <c r="AD35" t="str">
        <f t="shared" si="11"/>
        <v/>
      </c>
      <c r="AE35" t="str">
        <f t="shared" si="11"/>
        <v/>
      </c>
      <c r="AF35" t="str">
        <f t="shared" si="11"/>
        <v/>
      </c>
      <c r="AG35" t="str">
        <f t="shared" si="11"/>
        <v/>
      </c>
      <c r="AH35" t="str">
        <f t="shared" si="11"/>
        <v/>
      </c>
      <c r="AI35" t="str">
        <f t="shared" si="11"/>
        <v/>
      </c>
      <c r="AJ35" t="str">
        <f t="shared" si="11"/>
        <v/>
      </c>
      <c r="AK35" t="str">
        <f t="shared" si="11"/>
        <v/>
      </c>
      <c r="AL35" t="str">
        <f t="shared" si="11"/>
        <v/>
      </c>
      <c r="AM35" t="str">
        <f t="shared" si="11"/>
        <v/>
      </c>
      <c r="AN35" t="str">
        <f t="shared" si="11"/>
        <v>Connecticut</v>
      </c>
      <c r="AO35" t="str">
        <f t="shared" si="11"/>
        <v/>
      </c>
      <c r="AP35" t="str">
        <f t="shared" si="11"/>
        <v/>
      </c>
      <c r="AQ35" t="str">
        <f t="shared" si="11"/>
        <v/>
      </c>
      <c r="AR35" t="str">
        <f t="shared" si="11"/>
        <v/>
      </c>
      <c r="AS35" t="str">
        <f t="shared" si="11"/>
        <v/>
      </c>
      <c r="AT35" t="str">
        <f t="shared" si="11"/>
        <v/>
      </c>
      <c r="AU35" t="str">
        <f t="shared" si="11"/>
        <v/>
      </c>
      <c r="AV35" t="str">
        <f t="shared" si="11"/>
        <v/>
      </c>
      <c r="AW35" t="str">
        <f t="shared" si="11"/>
        <v/>
      </c>
      <c r="AX35" t="str">
        <f t="shared" si="11"/>
        <v/>
      </c>
      <c r="AY35" t="str">
        <f t="shared" si="11"/>
        <v/>
      </c>
      <c r="AZ35" t="str">
        <f t="shared" si="11"/>
        <v/>
      </c>
      <c r="BA35" t="str">
        <f t="shared" si="11"/>
        <v/>
      </c>
      <c r="BB35" t="str">
        <f t="shared" si="11"/>
        <v/>
      </c>
      <c r="BC35" t="str">
        <f t="shared" si="11"/>
        <v/>
      </c>
      <c r="BD35" t="str">
        <f t="shared" si="11"/>
        <v/>
      </c>
      <c r="BE35" t="str">
        <f t="shared" si="11"/>
        <v/>
      </c>
      <c r="BF35" t="str">
        <f t="shared" si="11"/>
        <v/>
      </c>
      <c r="BG35" t="str">
        <f t="shared" si="11"/>
        <v/>
      </c>
      <c r="BH35" t="str">
        <f t="shared" si="11"/>
        <v/>
      </c>
      <c r="BI35" t="str">
        <f t="shared" si="11"/>
        <v/>
      </c>
      <c r="BJ35" t="str">
        <f t="shared" si="11"/>
        <v/>
      </c>
      <c r="BK35" t="str">
        <f t="shared" si="11"/>
        <v/>
      </c>
      <c r="BL35" t="str">
        <f t="shared" si="11"/>
        <v/>
      </c>
      <c r="BM35" t="str">
        <f t="shared" si="11"/>
        <v/>
      </c>
      <c r="BN35" t="str">
        <f t="shared" si="11"/>
        <v/>
      </c>
      <c r="BO35" t="str">
        <f t="shared" si="11"/>
        <v/>
      </c>
      <c r="BP35" t="str">
        <f t="shared" si="11"/>
        <v/>
      </c>
      <c r="BQ35" t="str">
        <f t="shared" si="11"/>
        <v/>
      </c>
      <c r="BR35" t="str">
        <f t="shared" si="11"/>
        <v/>
      </c>
      <c r="BS35" t="str">
        <f t="shared" si="11"/>
        <v/>
      </c>
      <c r="BT35" t="str">
        <f t="shared" si="11"/>
        <v/>
      </c>
      <c r="BU35" t="str">
        <f t="shared" si="11"/>
        <v/>
      </c>
      <c r="BV35" t="str">
        <f t="shared" si="11"/>
        <v/>
      </c>
      <c r="BW35" t="str">
        <f t="shared" si="11"/>
        <v/>
      </c>
      <c r="BX35" t="str">
        <f t="shared" si="11"/>
        <v/>
      </c>
      <c r="BY35" t="str">
        <f t="shared" si="11"/>
        <v/>
      </c>
      <c r="BZ35" t="str">
        <f t="shared" si="11"/>
        <v/>
      </c>
      <c r="CA35" t="str">
        <f t="shared" si="11"/>
        <v/>
      </c>
      <c r="CB35" t="str">
        <f t="shared" si="11"/>
        <v/>
      </c>
      <c r="CC35" t="str">
        <f t="shared" si="11"/>
        <v/>
      </c>
      <c r="CD35" t="str">
        <f t="shared" si="11"/>
        <v/>
      </c>
      <c r="CE35" t="str">
        <f t="shared" si="11"/>
        <v/>
      </c>
      <c r="CF35" t="str">
        <f t="shared" si="11"/>
        <v/>
      </c>
      <c r="CG35" t="str">
        <f t="shared" si="11"/>
        <v/>
      </c>
      <c r="CH35" t="str">
        <f t="shared" si="11"/>
        <v/>
      </c>
    </row>
    <row r="36" spans="1:86" x14ac:dyDescent="0.3">
      <c r="A36" t="s">
        <v>239</v>
      </c>
      <c r="B36" t="s">
        <v>228</v>
      </c>
      <c r="C36" t="s">
        <v>437</v>
      </c>
      <c r="D36" t="s">
        <v>50</v>
      </c>
      <c r="E36">
        <v>19.45</v>
      </c>
      <c r="F36">
        <v>345</v>
      </c>
      <c r="G36" t="s">
        <v>230</v>
      </c>
      <c r="H36" t="s">
        <v>386</v>
      </c>
      <c r="I36" cm="1">
        <f t="array" ref="I36">IF(OR(COUNTIF(T36,"*"&amp;Conductors!$Q$2:$Q$200&amp;"*")), 1, 0)</f>
        <v>1</v>
      </c>
      <c r="J36">
        <v>1.762</v>
      </c>
      <c r="K36" s="79">
        <f t="shared" ref="K36" si="12">(J36^2)*1000</f>
        <v>3104.6439999999998</v>
      </c>
      <c r="L36" t="s">
        <v>421</v>
      </c>
      <c r="M36">
        <v>1</v>
      </c>
      <c r="N36">
        <v>0</v>
      </c>
      <c r="O36" t="s">
        <v>426</v>
      </c>
      <c r="P36">
        <f>7/16</f>
        <v>0.4375</v>
      </c>
      <c r="Q36" s="79">
        <f t="shared" ref="Q36:Q38" si="13">(P36^2)*1000</f>
        <v>191.40625</v>
      </c>
      <c r="R36" s="80" t="s">
        <v>424</v>
      </c>
      <c r="T36" t="str">
        <f t="shared" si="2"/>
        <v>ACSRBluebird</v>
      </c>
      <c r="X36" t="str">
        <f t="shared" si="3"/>
        <v/>
      </c>
      <c r="Y36" t="str">
        <f t="shared" si="11"/>
        <v/>
      </c>
      <c r="Z36" t="str">
        <f t="shared" si="11"/>
        <v/>
      </c>
      <c r="AA36" t="str">
        <f t="shared" si="11"/>
        <v/>
      </c>
      <c r="AB36" t="str">
        <f t="shared" si="11"/>
        <v>Indiana</v>
      </c>
      <c r="AC36" t="str">
        <f t="shared" si="11"/>
        <v/>
      </c>
      <c r="AD36" t="str">
        <f t="shared" si="11"/>
        <v/>
      </c>
      <c r="AE36" t="str">
        <f t="shared" si="11"/>
        <v/>
      </c>
      <c r="AF36" t="str">
        <f t="shared" si="11"/>
        <v/>
      </c>
      <c r="AG36" t="str">
        <f t="shared" si="11"/>
        <v/>
      </c>
      <c r="AH36" t="str">
        <f t="shared" si="11"/>
        <v/>
      </c>
      <c r="AI36" t="str">
        <f t="shared" si="11"/>
        <v/>
      </c>
      <c r="AJ36" t="str">
        <f t="shared" si="11"/>
        <v/>
      </c>
      <c r="AK36" t="str">
        <f t="shared" si="11"/>
        <v/>
      </c>
      <c r="AL36" t="str">
        <f t="shared" si="11"/>
        <v/>
      </c>
      <c r="AM36" t="str">
        <f t="shared" si="11"/>
        <v/>
      </c>
      <c r="AN36" t="str">
        <f t="shared" si="11"/>
        <v/>
      </c>
      <c r="AO36" t="str">
        <f t="shared" si="11"/>
        <v/>
      </c>
      <c r="AP36" t="str">
        <f t="shared" si="11"/>
        <v/>
      </c>
      <c r="AQ36" t="str">
        <f t="shared" si="11"/>
        <v/>
      </c>
      <c r="AR36" t="str">
        <f t="shared" si="11"/>
        <v/>
      </c>
      <c r="AS36" t="str">
        <f t="shared" si="11"/>
        <v/>
      </c>
      <c r="AT36" t="str">
        <f t="shared" si="11"/>
        <v/>
      </c>
      <c r="AU36" t="str">
        <f t="shared" si="11"/>
        <v/>
      </c>
      <c r="AV36" t="str">
        <f t="shared" si="11"/>
        <v/>
      </c>
      <c r="AW36" t="str">
        <f t="shared" si="11"/>
        <v/>
      </c>
      <c r="AX36" t="str">
        <f t="shared" si="11"/>
        <v/>
      </c>
      <c r="AY36" t="str">
        <f t="shared" si="11"/>
        <v/>
      </c>
      <c r="AZ36" t="str">
        <f t="shared" si="11"/>
        <v/>
      </c>
      <c r="BA36" t="str">
        <f t="shared" si="11"/>
        <v/>
      </c>
      <c r="BB36" t="str">
        <f t="shared" si="11"/>
        <v/>
      </c>
      <c r="BC36" t="str">
        <f t="shared" si="11"/>
        <v/>
      </c>
      <c r="BD36" t="str">
        <f t="shared" si="11"/>
        <v/>
      </c>
      <c r="BE36" t="str">
        <f t="shared" si="11"/>
        <v/>
      </c>
      <c r="BF36" t="str">
        <f t="shared" si="11"/>
        <v/>
      </c>
      <c r="BG36" t="str">
        <f t="shared" si="11"/>
        <v/>
      </c>
      <c r="BH36" t="str">
        <f t="shared" si="11"/>
        <v/>
      </c>
      <c r="BI36" t="str">
        <f t="shared" si="11"/>
        <v/>
      </c>
      <c r="BJ36" t="str">
        <f t="shared" si="11"/>
        <v/>
      </c>
      <c r="BK36" t="str">
        <f t="shared" si="11"/>
        <v/>
      </c>
      <c r="BL36" t="str">
        <f t="shared" si="11"/>
        <v/>
      </c>
      <c r="BM36" t="str">
        <f t="shared" si="11"/>
        <v/>
      </c>
      <c r="BN36" t="str">
        <f t="shared" si="11"/>
        <v/>
      </c>
      <c r="BO36" t="str">
        <f t="shared" si="11"/>
        <v/>
      </c>
      <c r="BP36" t="str">
        <f t="shared" si="11"/>
        <v/>
      </c>
      <c r="BQ36" t="str">
        <f t="shared" si="11"/>
        <v/>
      </c>
      <c r="BR36" t="str">
        <f t="shared" si="11"/>
        <v/>
      </c>
      <c r="BS36" t="str">
        <f t="shared" si="11"/>
        <v/>
      </c>
      <c r="BT36" t="str">
        <f t="shared" si="11"/>
        <v/>
      </c>
      <c r="BU36" t="str">
        <f t="shared" si="11"/>
        <v/>
      </c>
      <c r="BV36" t="str">
        <f t="shared" si="11"/>
        <v/>
      </c>
      <c r="BW36" t="str">
        <f t="shared" si="11"/>
        <v/>
      </c>
      <c r="BX36" t="str">
        <f t="shared" si="11"/>
        <v/>
      </c>
      <c r="BY36" t="str">
        <f t="shared" si="11"/>
        <v/>
      </c>
      <c r="BZ36" t="str">
        <f t="shared" si="11"/>
        <v/>
      </c>
      <c r="CA36" t="str">
        <f t="shared" si="11"/>
        <v/>
      </c>
      <c r="CB36" t="str">
        <f t="shared" si="11"/>
        <v/>
      </c>
      <c r="CC36" t="str">
        <f t="shared" si="11"/>
        <v/>
      </c>
      <c r="CD36" t="str">
        <f t="shared" si="11"/>
        <v/>
      </c>
      <c r="CE36" t="str">
        <f t="shared" si="11"/>
        <v/>
      </c>
      <c r="CF36" t="str">
        <f t="shared" si="11"/>
        <v/>
      </c>
      <c r="CG36" t="str">
        <f t="shared" si="11"/>
        <v/>
      </c>
      <c r="CH36" t="str">
        <f t="shared" si="11"/>
        <v/>
      </c>
    </row>
    <row r="37" spans="1:86" x14ac:dyDescent="0.3">
      <c r="A37" t="s">
        <v>294</v>
      </c>
      <c r="B37" t="s">
        <v>361</v>
      </c>
      <c r="C37" t="s">
        <v>440</v>
      </c>
      <c r="D37" t="s">
        <v>77</v>
      </c>
      <c r="E37">
        <v>336.5</v>
      </c>
      <c r="F37">
        <v>345</v>
      </c>
      <c r="G37" t="s">
        <v>230</v>
      </c>
      <c r="H37" s="79" t="s">
        <v>377</v>
      </c>
      <c r="I37" cm="1">
        <f t="array" ref="I37">IF(OR(COUNTIF(T37,"*"&amp;Conductors!$Q$2:$Q$200&amp;"*")), 1, 0)</f>
        <v>1</v>
      </c>
      <c r="J37" s="79">
        <v>1.1080000000000001</v>
      </c>
      <c r="K37" s="79">
        <v>795</v>
      </c>
      <c r="L37" s="79" t="s">
        <v>429</v>
      </c>
      <c r="M37">
        <v>2</v>
      </c>
      <c r="N37">
        <v>18</v>
      </c>
      <c r="O37" t="s">
        <v>426</v>
      </c>
      <c r="P37">
        <f>3/8</f>
        <v>0.375</v>
      </c>
      <c r="Q37" s="79">
        <f t="shared" si="13"/>
        <v>140.625</v>
      </c>
      <c r="R37" s="80" t="s">
        <v>425</v>
      </c>
      <c r="T37" t="str">
        <f t="shared" si="2"/>
        <v>ACSRDrake</v>
      </c>
      <c r="X37" t="str">
        <f t="shared" si="3"/>
        <v/>
      </c>
      <c r="Y37" t="str">
        <f t="shared" si="11"/>
        <v/>
      </c>
      <c r="Z37" t="str">
        <f t="shared" si="11"/>
        <v/>
      </c>
      <c r="AA37" t="str">
        <f t="shared" si="11"/>
        <v/>
      </c>
      <c r="AB37" t="str">
        <f t="shared" si="11"/>
        <v/>
      </c>
      <c r="AC37" t="str">
        <f t="shared" si="11"/>
        <v/>
      </c>
      <c r="AD37" t="str">
        <f t="shared" si="11"/>
        <v/>
      </c>
      <c r="AE37" t="str">
        <f t="shared" si="11"/>
        <v/>
      </c>
      <c r="AF37" t="str">
        <f t="shared" si="11"/>
        <v/>
      </c>
      <c r="AG37" t="str">
        <f t="shared" si="11"/>
        <v/>
      </c>
      <c r="AH37" t="str">
        <f t="shared" si="11"/>
        <v/>
      </c>
      <c r="AI37" t="str">
        <f t="shared" si="11"/>
        <v/>
      </c>
      <c r="AJ37" t="str">
        <f t="shared" si="11"/>
        <v/>
      </c>
      <c r="AK37" t="str">
        <f t="shared" si="11"/>
        <v/>
      </c>
      <c r="AL37" t="str">
        <f t="shared" si="11"/>
        <v/>
      </c>
      <c r="AM37" t="str">
        <f t="shared" si="11"/>
        <v/>
      </c>
      <c r="AN37" t="str">
        <f t="shared" si="11"/>
        <v/>
      </c>
      <c r="AO37" t="str">
        <f t="shared" si="11"/>
        <v/>
      </c>
      <c r="AP37" t="str">
        <f t="shared" si="11"/>
        <v/>
      </c>
      <c r="AQ37" t="str">
        <f t="shared" si="11"/>
        <v/>
      </c>
      <c r="AR37" t="str">
        <f t="shared" si="11"/>
        <v/>
      </c>
      <c r="AS37" t="str">
        <f t="shared" si="11"/>
        <v/>
      </c>
      <c r="AT37" t="str">
        <f t="shared" si="11"/>
        <v/>
      </c>
      <c r="AU37" t="str">
        <f t="shared" si="11"/>
        <v/>
      </c>
      <c r="AV37" t="str">
        <f t="shared" si="11"/>
        <v/>
      </c>
      <c r="AW37" t="str">
        <f t="shared" si="11"/>
        <v/>
      </c>
      <c r="AX37" t="str">
        <f t="shared" si="11"/>
        <v/>
      </c>
      <c r="AY37" t="str">
        <f t="shared" si="11"/>
        <v/>
      </c>
      <c r="AZ37" t="str">
        <f t="shared" si="11"/>
        <v>Minnesota</v>
      </c>
      <c r="BA37" t="str">
        <f t="shared" si="11"/>
        <v/>
      </c>
      <c r="BB37" t="str">
        <f t="shared" si="11"/>
        <v/>
      </c>
      <c r="BC37" t="str">
        <f t="shared" si="11"/>
        <v/>
      </c>
      <c r="BD37" t="str">
        <f t="shared" si="11"/>
        <v/>
      </c>
      <c r="BE37" t="str">
        <f t="shared" si="11"/>
        <v/>
      </c>
      <c r="BF37" t="str">
        <f t="shared" si="11"/>
        <v/>
      </c>
      <c r="BG37" t="str">
        <f t="shared" si="11"/>
        <v/>
      </c>
      <c r="BH37" t="str">
        <f t="shared" si="11"/>
        <v/>
      </c>
      <c r="BI37" t="str">
        <f t="shared" si="11"/>
        <v/>
      </c>
      <c r="BJ37" t="str">
        <f t="shared" si="11"/>
        <v/>
      </c>
      <c r="BK37" t="str">
        <f t="shared" si="11"/>
        <v/>
      </c>
      <c r="BL37" t="str">
        <f t="shared" si="11"/>
        <v/>
      </c>
      <c r="BM37" t="str">
        <f t="shared" si="11"/>
        <v/>
      </c>
      <c r="BN37" t="str">
        <f t="shared" si="11"/>
        <v/>
      </c>
      <c r="BO37" t="str">
        <f t="shared" si="11"/>
        <v/>
      </c>
      <c r="BP37" t="str">
        <f t="shared" si="11"/>
        <v/>
      </c>
      <c r="BQ37" t="str">
        <f t="shared" si="11"/>
        <v/>
      </c>
      <c r="BR37" t="str">
        <f t="shared" si="11"/>
        <v/>
      </c>
      <c r="BS37" t="str">
        <f t="shared" si="11"/>
        <v/>
      </c>
      <c r="BT37" t="str">
        <f t="shared" si="11"/>
        <v/>
      </c>
      <c r="BU37" t="str">
        <f t="shared" si="11"/>
        <v/>
      </c>
      <c r="BV37" t="str">
        <f t="shared" si="11"/>
        <v/>
      </c>
      <c r="BW37" t="str">
        <f t="shared" si="11"/>
        <v/>
      </c>
      <c r="BX37" t="str">
        <f t="shared" si="11"/>
        <v/>
      </c>
      <c r="BY37" t="str">
        <f t="shared" si="11"/>
        <v/>
      </c>
      <c r="BZ37" t="str">
        <f t="shared" si="11"/>
        <v/>
      </c>
      <c r="CA37" t="str">
        <f t="shared" si="11"/>
        <v/>
      </c>
      <c r="CB37" t="str">
        <f t="shared" si="11"/>
        <v/>
      </c>
      <c r="CC37" t="str">
        <f t="shared" si="11"/>
        <v/>
      </c>
      <c r="CD37" t="str">
        <f t="shared" si="11"/>
        <v/>
      </c>
      <c r="CE37" t="str">
        <f t="shared" si="11"/>
        <v/>
      </c>
      <c r="CF37" t="str">
        <f t="shared" si="11"/>
        <v/>
      </c>
      <c r="CG37" t="str">
        <f t="shared" si="11"/>
        <v/>
      </c>
      <c r="CH37" t="str">
        <f t="shared" si="11"/>
        <v/>
      </c>
    </row>
    <row r="38" spans="1:86" x14ac:dyDescent="0.3">
      <c r="A38" t="s">
        <v>268</v>
      </c>
      <c r="B38" t="s">
        <v>263</v>
      </c>
      <c r="C38" t="s">
        <v>440</v>
      </c>
      <c r="D38" t="s">
        <v>77</v>
      </c>
      <c r="E38">
        <v>96.4</v>
      </c>
      <c r="F38">
        <v>345</v>
      </c>
      <c r="G38" t="s">
        <v>230</v>
      </c>
      <c r="H38" s="79" t="s">
        <v>380</v>
      </c>
      <c r="I38" cm="1">
        <f t="array" ref="I38">IF(OR(COUNTIF(T38,"*"&amp;Conductors!$Q$2:$Q$200&amp;"*")), 1, 0)</f>
        <v>1</v>
      </c>
      <c r="J38" s="79">
        <v>1.196</v>
      </c>
      <c r="K38" s="79">
        <v>954</v>
      </c>
      <c r="L38" s="79" t="s">
        <v>415</v>
      </c>
      <c r="M38">
        <v>2</v>
      </c>
      <c r="N38">
        <v>18</v>
      </c>
      <c r="O38" t="s">
        <v>407</v>
      </c>
      <c r="P38">
        <v>0.38500000000000001</v>
      </c>
      <c r="Q38" s="79">
        <f t="shared" si="13"/>
        <v>148.22499999999999</v>
      </c>
      <c r="T38" t="str">
        <f t="shared" si="2"/>
        <v>ACSRCardinal</v>
      </c>
      <c r="X38" t="str">
        <f t="shared" si="3"/>
        <v/>
      </c>
      <c r="Y38" t="str">
        <f t="shared" si="11"/>
        <v/>
      </c>
      <c r="Z38" t="str">
        <f t="shared" si="11"/>
        <v/>
      </c>
      <c r="AA38" t="str">
        <f t="shared" si="11"/>
        <v/>
      </c>
      <c r="AB38" t="str">
        <f t="shared" si="11"/>
        <v/>
      </c>
      <c r="AC38" t="str">
        <f t="shared" si="11"/>
        <v/>
      </c>
      <c r="AD38" t="str">
        <f t="shared" si="11"/>
        <v/>
      </c>
      <c r="AE38" t="str">
        <f t="shared" si="11"/>
        <v/>
      </c>
      <c r="AF38" t="str">
        <f t="shared" si="11"/>
        <v/>
      </c>
      <c r="AG38" t="str">
        <f t="shared" si="11"/>
        <v/>
      </c>
      <c r="AH38" t="str">
        <f t="shared" si="11"/>
        <v/>
      </c>
      <c r="AI38" t="str">
        <f t="shared" si="11"/>
        <v/>
      </c>
      <c r="AJ38" t="str">
        <f t="shared" si="11"/>
        <v/>
      </c>
      <c r="AK38" t="str">
        <f t="shared" si="11"/>
        <v/>
      </c>
      <c r="AL38" t="str">
        <f t="shared" si="11"/>
        <v/>
      </c>
      <c r="AM38" t="str">
        <f t="shared" si="11"/>
        <v/>
      </c>
      <c r="AN38" t="str">
        <f t="shared" si="11"/>
        <v/>
      </c>
      <c r="AO38" t="str">
        <f t="shared" si="11"/>
        <v>Minnesota</v>
      </c>
      <c r="AP38" t="str">
        <f t="shared" si="11"/>
        <v/>
      </c>
      <c r="AQ38" t="str">
        <f t="shared" si="11"/>
        <v/>
      </c>
      <c r="AR38" t="str">
        <f t="shared" si="11"/>
        <v/>
      </c>
      <c r="AS38" t="str">
        <f t="shared" si="11"/>
        <v/>
      </c>
      <c r="AT38" t="str">
        <f t="shared" si="11"/>
        <v/>
      </c>
      <c r="AU38" t="str">
        <f t="shared" si="11"/>
        <v/>
      </c>
      <c r="AV38" t="str">
        <f t="shared" si="11"/>
        <v/>
      </c>
      <c r="AW38" t="str">
        <f t="shared" si="11"/>
        <v/>
      </c>
      <c r="AX38" t="str">
        <f t="shared" si="11"/>
        <v/>
      </c>
      <c r="AY38" t="str">
        <f t="shared" si="11"/>
        <v/>
      </c>
      <c r="AZ38" t="str">
        <f t="shared" si="11"/>
        <v/>
      </c>
      <c r="BA38" t="str">
        <f t="shared" si="11"/>
        <v/>
      </c>
      <c r="BB38" t="str">
        <f t="shared" si="11"/>
        <v/>
      </c>
      <c r="BC38" t="str">
        <f t="shared" si="11"/>
        <v/>
      </c>
      <c r="BD38" t="str">
        <f t="shared" si="11"/>
        <v/>
      </c>
      <c r="BE38" t="str">
        <f t="shared" si="11"/>
        <v/>
      </c>
      <c r="BF38" t="str">
        <f t="shared" si="11"/>
        <v/>
      </c>
      <c r="BG38" t="str">
        <f t="shared" si="11"/>
        <v/>
      </c>
      <c r="BH38" t="str">
        <f t="shared" si="11"/>
        <v/>
      </c>
      <c r="BI38" t="str">
        <f t="shared" si="11"/>
        <v/>
      </c>
      <c r="BJ38" t="str">
        <f t="shared" si="11"/>
        <v/>
      </c>
      <c r="BK38" t="str">
        <f t="shared" si="11"/>
        <v/>
      </c>
      <c r="BL38" t="str">
        <f t="shared" si="11"/>
        <v/>
      </c>
      <c r="BM38" t="str">
        <f t="shared" si="11"/>
        <v/>
      </c>
      <c r="BN38" t="str">
        <f t="shared" ref="Y38:CH42" si="14">IF(BN$1=$A38,$D38,"")</f>
        <v/>
      </c>
      <c r="BO38" t="str">
        <f t="shared" si="14"/>
        <v/>
      </c>
      <c r="BP38" t="str">
        <f t="shared" si="14"/>
        <v/>
      </c>
      <c r="BQ38" t="str">
        <f t="shared" si="14"/>
        <v/>
      </c>
      <c r="BR38" t="str">
        <f t="shared" si="14"/>
        <v/>
      </c>
      <c r="BS38" t="str">
        <f t="shared" si="14"/>
        <v/>
      </c>
      <c r="BT38" t="str">
        <f t="shared" si="14"/>
        <v/>
      </c>
      <c r="BU38" t="str">
        <f t="shared" si="14"/>
        <v/>
      </c>
      <c r="BV38" t="str">
        <f t="shared" si="14"/>
        <v/>
      </c>
      <c r="BW38" t="str">
        <f t="shared" si="14"/>
        <v/>
      </c>
      <c r="BX38" t="str">
        <f t="shared" si="14"/>
        <v/>
      </c>
      <c r="BY38" t="str">
        <f t="shared" si="14"/>
        <v/>
      </c>
      <c r="BZ38" t="str">
        <f t="shared" si="14"/>
        <v/>
      </c>
      <c r="CA38" t="str">
        <f t="shared" si="14"/>
        <v/>
      </c>
      <c r="CB38" t="str">
        <f t="shared" si="14"/>
        <v/>
      </c>
      <c r="CC38" t="str">
        <f t="shared" si="14"/>
        <v/>
      </c>
      <c r="CD38" t="str">
        <f t="shared" si="14"/>
        <v/>
      </c>
      <c r="CE38" t="str">
        <f t="shared" si="14"/>
        <v/>
      </c>
      <c r="CF38" t="str">
        <f t="shared" si="14"/>
        <v/>
      </c>
      <c r="CG38" t="str">
        <f t="shared" si="14"/>
        <v/>
      </c>
      <c r="CH38" t="str">
        <f t="shared" si="14"/>
        <v/>
      </c>
    </row>
    <row r="39" spans="1:86" x14ac:dyDescent="0.3">
      <c r="A39" t="s">
        <v>245</v>
      </c>
      <c r="B39" t="s">
        <v>228</v>
      </c>
      <c r="C39" t="s">
        <v>441</v>
      </c>
      <c r="D39" t="s">
        <v>115</v>
      </c>
      <c r="E39">
        <v>230.9</v>
      </c>
      <c r="F39">
        <v>345</v>
      </c>
      <c r="G39" t="s">
        <v>230</v>
      </c>
      <c r="H39" s="79" t="s">
        <v>377</v>
      </c>
      <c r="I39" cm="1">
        <f t="array" ref="I39">IF(OR(COUNTIF(T39,"*"&amp;Conductors!$Q$2:$Q$200&amp;"*")), 1, 0)</f>
        <v>1</v>
      </c>
      <c r="J39" s="79">
        <v>1.1080000000000001</v>
      </c>
      <c r="K39" s="79">
        <v>795</v>
      </c>
      <c r="L39" s="79" t="s">
        <v>429</v>
      </c>
      <c r="M39">
        <v>2</v>
      </c>
      <c r="N39">
        <v>18</v>
      </c>
      <c r="O39" t="s">
        <v>426</v>
      </c>
      <c r="P39">
        <f>3/8</f>
        <v>0.375</v>
      </c>
      <c r="Q39" s="79">
        <f t="shared" ref="Q39:Q45" si="15">(P39^2)*1000</f>
        <v>140.625</v>
      </c>
      <c r="R39" s="80" t="s">
        <v>425</v>
      </c>
      <c r="T39" t="str">
        <f t="shared" si="2"/>
        <v>ACSRDrake</v>
      </c>
      <c r="X39" t="str">
        <f t="shared" si="3"/>
        <v/>
      </c>
      <c r="Y39" t="str">
        <f t="shared" si="14"/>
        <v/>
      </c>
      <c r="Z39" t="str">
        <f t="shared" si="14"/>
        <v/>
      </c>
      <c r="AA39" t="str">
        <f t="shared" si="14"/>
        <v/>
      </c>
      <c r="AB39" t="str">
        <f t="shared" si="14"/>
        <v/>
      </c>
      <c r="AC39" t="str">
        <f t="shared" si="14"/>
        <v/>
      </c>
      <c r="AD39" t="str">
        <f t="shared" si="14"/>
        <v/>
      </c>
      <c r="AE39" t="str">
        <f t="shared" si="14"/>
        <v>Oklahoma</v>
      </c>
      <c r="AF39" t="str">
        <f t="shared" si="14"/>
        <v/>
      </c>
      <c r="AG39" t="str">
        <f t="shared" si="14"/>
        <v/>
      </c>
      <c r="AH39" t="str">
        <f t="shared" si="14"/>
        <v/>
      </c>
      <c r="AI39" t="str">
        <f t="shared" si="14"/>
        <v/>
      </c>
      <c r="AJ39" t="str">
        <f t="shared" si="14"/>
        <v/>
      </c>
      <c r="AK39" t="str">
        <f t="shared" si="14"/>
        <v/>
      </c>
      <c r="AL39" t="str">
        <f t="shared" si="14"/>
        <v/>
      </c>
      <c r="AM39" t="str">
        <f t="shared" si="14"/>
        <v/>
      </c>
      <c r="AN39" t="str">
        <f t="shared" si="14"/>
        <v/>
      </c>
      <c r="AO39" t="str">
        <f t="shared" si="14"/>
        <v/>
      </c>
      <c r="AP39" t="str">
        <f t="shared" si="14"/>
        <v/>
      </c>
      <c r="AQ39" t="str">
        <f t="shared" si="14"/>
        <v/>
      </c>
      <c r="AR39" t="str">
        <f t="shared" si="14"/>
        <v/>
      </c>
      <c r="AS39" t="str">
        <f t="shared" si="14"/>
        <v/>
      </c>
      <c r="AT39" t="str">
        <f t="shared" si="14"/>
        <v/>
      </c>
      <c r="AU39" t="str">
        <f t="shared" si="14"/>
        <v/>
      </c>
      <c r="AV39" t="str">
        <f t="shared" si="14"/>
        <v/>
      </c>
      <c r="AW39" t="str">
        <f t="shared" si="14"/>
        <v/>
      </c>
      <c r="AX39" t="str">
        <f t="shared" si="14"/>
        <v/>
      </c>
      <c r="AY39" t="str">
        <f t="shared" si="14"/>
        <v/>
      </c>
      <c r="AZ39" t="str">
        <f t="shared" si="14"/>
        <v/>
      </c>
      <c r="BA39" t="str">
        <f t="shared" si="14"/>
        <v/>
      </c>
      <c r="BB39" t="str">
        <f t="shared" si="14"/>
        <v/>
      </c>
      <c r="BC39" t="str">
        <f t="shared" si="14"/>
        <v/>
      </c>
      <c r="BD39" t="str">
        <f t="shared" si="14"/>
        <v/>
      </c>
      <c r="BE39" t="str">
        <f t="shared" si="14"/>
        <v/>
      </c>
      <c r="BF39" t="str">
        <f t="shared" si="14"/>
        <v/>
      </c>
      <c r="BG39" t="str">
        <f t="shared" si="14"/>
        <v/>
      </c>
      <c r="BH39" t="str">
        <f t="shared" si="14"/>
        <v/>
      </c>
      <c r="BI39" t="str">
        <f t="shared" si="14"/>
        <v/>
      </c>
      <c r="BJ39" t="str">
        <f t="shared" si="14"/>
        <v/>
      </c>
      <c r="BK39" t="str">
        <f t="shared" si="14"/>
        <v/>
      </c>
      <c r="BL39" t="str">
        <f t="shared" si="14"/>
        <v/>
      </c>
      <c r="BM39" t="str">
        <f t="shared" si="14"/>
        <v/>
      </c>
      <c r="BN39" t="str">
        <f t="shared" si="14"/>
        <v/>
      </c>
      <c r="BO39" t="str">
        <f t="shared" si="14"/>
        <v/>
      </c>
      <c r="BP39" t="str">
        <f t="shared" si="14"/>
        <v/>
      </c>
      <c r="BQ39" t="str">
        <f t="shared" si="14"/>
        <v/>
      </c>
      <c r="BR39" t="str">
        <f t="shared" si="14"/>
        <v/>
      </c>
      <c r="BS39" t="str">
        <f t="shared" si="14"/>
        <v/>
      </c>
      <c r="BT39" t="str">
        <f t="shared" si="14"/>
        <v/>
      </c>
      <c r="BU39" t="str">
        <f t="shared" si="14"/>
        <v/>
      </c>
      <c r="BV39" t="str">
        <f t="shared" si="14"/>
        <v/>
      </c>
      <c r="BW39" t="str">
        <f t="shared" si="14"/>
        <v/>
      </c>
      <c r="BX39" t="str">
        <f t="shared" si="14"/>
        <v/>
      </c>
      <c r="BY39" t="str">
        <f t="shared" si="14"/>
        <v/>
      </c>
      <c r="BZ39" t="str">
        <f t="shared" si="14"/>
        <v/>
      </c>
      <c r="CA39" t="str">
        <f t="shared" si="14"/>
        <v/>
      </c>
      <c r="CB39" t="str">
        <f t="shared" si="14"/>
        <v/>
      </c>
      <c r="CC39" t="str">
        <f t="shared" si="14"/>
        <v/>
      </c>
      <c r="CD39" t="str">
        <f t="shared" si="14"/>
        <v/>
      </c>
      <c r="CE39" t="str">
        <f t="shared" si="14"/>
        <v/>
      </c>
      <c r="CF39" t="str">
        <f t="shared" si="14"/>
        <v/>
      </c>
      <c r="CG39" t="str">
        <f t="shared" si="14"/>
        <v/>
      </c>
      <c r="CH39" t="str">
        <f t="shared" si="14"/>
        <v/>
      </c>
    </row>
    <row r="40" spans="1:86" x14ac:dyDescent="0.3">
      <c r="A40" t="s">
        <v>310</v>
      </c>
      <c r="B40" t="s">
        <v>308</v>
      </c>
      <c r="C40" t="s">
        <v>442</v>
      </c>
      <c r="D40" t="s">
        <v>157</v>
      </c>
      <c r="E40">
        <v>471.2</v>
      </c>
      <c r="F40">
        <v>345</v>
      </c>
      <c r="G40" t="s">
        <v>230</v>
      </c>
      <c r="H40" s="79" t="s">
        <v>450</v>
      </c>
      <c r="I40" cm="1">
        <f t="array" ref="I40">IF(OR(COUNTIF(T40,"*"&amp;Conductors!$Q$2:$Q$200&amp;"*")), 1, 0)</f>
        <v>1</v>
      </c>
      <c r="J40" s="79">
        <v>1.3160000000000001</v>
      </c>
      <c r="K40" s="79">
        <v>1272</v>
      </c>
      <c r="L40" s="79" t="s">
        <v>444</v>
      </c>
      <c r="M40">
        <v>2</v>
      </c>
      <c r="N40">
        <v>18</v>
      </c>
      <c r="O40" t="s">
        <v>426</v>
      </c>
      <c r="P40">
        <f>3/8</f>
        <v>0.375</v>
      </c>
      <c r="Q40" s="79">
        <f t="shared" si="15"/>
        <v>140.625</v>
      </c>
      <c r="R40" s="80" t="s">
        <v>425</v>
      </c>
      <c r="T40" t="str">
        <f t="shared" si="2"/>
        <v>ACSRSkylark</v>
      </c>
      <c r="X40" t="str">
        <f t="shared" si="3"/>
        <v/>
      </c>
      <c r="Y40" t="str">
        <f t="shared" si="14"/>
        <v/>
      </c>
      <c r="Z40" t="str">
        <f t="shared" si="14"/>
        <v/>
      </c>
      <c r="AA40" t="str">
        <f t="shared" si="14"/>
        <v/>
      </c>
      <c r="AB40" t="str">
        <f t="shared" si="14"/>
        <v/>
      </c>
      <c r="AC40" t="str">
        <f t="shared" si="14"/>
        <v/>
      </c>
      <c r="AD40" t="str">
        <f t="shared" si="14"/>
        <v/>
      </c>
      <c r="AE40" t="str">
        <f t="shared" si="14"/>
        <v/>
      </c>
      <c r="AF40" t="str">
        <f t="shared" si="14"/>
        <v/>
      </c>
      <c r="AG40" t="str">
        <f t="shared" si="14"/>
        <v/>
      </c>
      <c r="AH40" t="str">
        <f t="shared" si="14"/>
        <v/>
      </c>
      <c r="AI40" t="str">
        <f t="shared" si="14"/>
        <v/>
      </c>
      <c r="AJ40" t="str">
        <f t="shared" si="14"/>
        <v/>
      </c>
      <c r="AK40" t="str">
        <f t="shared" si="14"/>
        <v/>
      </c>
      <c r="AL40" t="str">
        <f t="shared" si="14"/>
        <v/>
      </c>
      <c r="AM40" t="str">
        <f t="shared" si="14"/>
        <v/>
      </c>
      <c r="AN40" t="str">
        <f t="shared" si="14"/>
        <v/>
      </c>
      <c r="AO40" t="str">
        <f t="shared" si="14"/>
        <v/>
      </c>
      <c r="AP40" t="str">
        <f t="shared" si="14"/>
        <v/>
      </c>
      <c r="AQ40" t="str">
        <f t="shared" si="14"/>
        <v/>
      </c>
      <c r="AR40" t="str">
        <f t="shared" si="14"/>
        <v/>
      </c>
      <c r="AS40" t="str">
        <f t="shared" si="14"/>
        <v/>
      </c>
      <c r="AT40" t="str">
        <f t="shared" si="14"/>
        <v/>
      </c>
      <c r="AU40" t="str">
        <f t="shared" si="14"/>
        <v/>
      </c>
      <c r="AV40" t="str">
        <f t="shared" si="14"/>
        <v/>
      </c>
      <c r="AW40" t="str">
        <f t="shared" si="14"/>
        <v/>
      </c>
      <c r="AX40" t="str">
        <f t="shared" si="14"/>
        <v/>
      </c>
      <c r="AY40" t="str">
        <f t="shared" si="14"/>
        <v/>
      </c>
      <c r="AZ40" t="str">
        <f t="shared" si="14"/>
        <v/>
      </c>
      <c r="BA40" t="str">
        <f t="shared" si="14"/>
        <v/>
      </c>
      <c r="BB40" t="str">
        <f t="shared" si="14"/>
        <v/>
      </c>
      <c r="BC40" t="str">
        <f t="shared" si="14"/>
        <v/>
      </c>
      <c r="BD40" t="str">
        <f t="shared" si="14"/>
        <v/>
      </c>
      <c r="BE40" t="str">
        <f t="shared" si="14"/>
        <v/>
      </c>
      <c r="BF40" t="str">
        <f t="shared" si="14"/>
        <v>Wyoming</v>
      </c>
      <c r="BG40" t="str">
        <f t="shared" si="14"/>
        <v/>
      </c>
      <c r="BH40" t="str">
        <f t="shared" si="14"/>
        <v/>
      </c>
      <c r="BI40" t="str">
        <f t="shared" si="14"/>
        <v/>
      </c>
      <c r="BJ40" t="str">
        <f t="shared" si="14"/>
        <v/>
      </c>
      <c r="BK40" t="str">
        <f t="shared" si="14"/>
        <v/>
      </c>
      <c r="BL40" t="str">
        <f t="shared" si="14"/>
        <v/>
      </c>
      <c r="BM40" t="str">
        <f t="shared" si="14"/>
        <v/>
      </c>
      <c r="BN40" t="str">
        <f t="shared" si="14"/>
        <v/>
      </c>
      <c r="BO40" t="str">
        <f t="shared" si="14"/>
        <v/>
      </c>
      <c r="BP40" t="str">
        <f t="shared" si="14"/>
        <v/>
      </c>
      <c r="BQ40" t="str">
        <f t="shared" si="14"/>
        <v/>
      </c>
      <c r="BR40" t="str">
        <f t="shared" si="14"/>
        <v/>
      </c>
      <c r="BS40" t="str">
        <f t="shared" si="14"/>
        <v/>
      </c>
      <c r="BT40" t="str">
        <f t="shared" si="14"/>
        <v/>
      </c>
      <c r="BU40" t="str">
        <f t="shared" si="14"/>
        <v/>
      </c>
      <c r="BV40" t="str">
        <f t="shared" si="14"/>
        <v/>
      </c>
      <c r="BW40" t="str">
        <f t="shared" si="14"/>
        <v/>
      </c>
      <c r="BX40" t="str">
        <f t="shared" si="14"/>
        <v/>
      </c>
      <c r="BY40" t="str">
        <f t="shared" si="14"/>
        <v/>
      </c>
      <c r="BZ40" t="str">
        <f t="shared" si="14"/>
        <v/>
      </c>
      <c r="CA40" t="str">
        <f t="shared" si="14"/>
        <v/>
      </c>
      <c r="CB40" t="str">
        <f t="shared" si="14"/>
        <v/>
      </c>
      <c r="CC40" t="str">
        <f t="shared" si="14"/>
        <v/>
      </c>
      <c r="CD40" t="str">
        <f t="shared" si="14"/>
        <v/>
      </c>
      <c r="CE40" t="str">
        <f t="shared" si="14"/>
        <v/>
      </c>
      <c r="CF40" t="str">
        <f t="shared" si="14"/>
        <v/>
      </c>
      <c r="CG40" t="str">
        <f t="shared" si="14"/>
        <v/>
      </c>
      <c r="CH40" t="str">
        <f t="shared" si="14"/>
        <v/>
      </c>
    </row>
    <row r="41" spans="1:86" x14ac:dyDescent="0.3">
      <c r="A41" t="s">
        <v>236</v>
      </c>
      <c r="B41" t="s">
        <v>228</v>
      </c>
      <c r="C41" t="s">
        <v>443</v>
      </c>
      <c r="D41" t="s">
        <v>121</v>
      </c>
      <c r="E41">
        <v>27.3</v>
      </c>
      <c r="F41">
        <v>345</v>
      </c>
      <c r="G41" t="s">
        <v>230</v>
      </c>
      <c r="H41" s="79" t="s">
        <v>381</v>
      </c>
      <c r="I41" cm="1">
        <f t="array" ref="I41">IF(OR(COUNTIF(T41,"*"&amp;Conductors!$Q$2:$Q$200&amp;"*")), 1, 0)</f>
        <v>1</v>
      </c>
      <c r="J41" s="79">
        <v>1.246</v>
      </c>
      <c r="K41" s="79">
        <v>1033.5</v>
      </c>
      <c r="L41" s="79" t="s">
        <v>415</v>
      </c>
      <c r="M41">
        <v>2</v>
      </c>
      <c r="N41">
        <v>18</v>
      </c>
      <c r="O41" t="s">
        <v>426</v>
      </c>
      <c r="P41">
        <f>31/2</f>
        <v>15.5</v>
      </c>
      <c r="Q41" s="79">
        <f t="shared" si="15"/>
        <v>240250</v>
      </c>
      <c r="R41" s="80" t="s">
        <v>425</v>
      </c>
      <c r="T41" t="str">
        <f t="shared" si="2"/>
        <v>ACSRCurlew</v>
      </c>
      <c r="X41" t="str">
        <f t="shared" si="3"/>
        <v/>
      </c>
      <c r="Y41" t="str">
        <f t="shared" si="14"/>
        <v/>
      </c>
      <c r="Z41" t="str">
        <f t="shared" si="14"/>
        <v/>
      </c>
      <c r="AA41" t="str">
        <f t="shared" si="14"/>
        <v>Pennsylvania</v>
      </c>
      <c r="AB41" t="str">
        <f t="shared" si="14"/>
        <v/>
      </c>
      <c r="AC41" t="str">
        <f t="shared" si="14"/>
        <v/>
      </c>
      <c r="AD41" t="str">
        <f t="shared" si="14"/>
        <v/>
      </c>
      <c r="AE41" t="str">
        <f t="shared" si="14"/>
        <v/>
      </c>
      <c r="AF41" t="str">
        <f t="shared" si="14"/>
        <v/>
      </c>
      <c r="AG41" t="str">
        <f t="shared" si="14"/>
        <v/>
      </c>
      <c r="AH41" t="str">
        <f t="shared" si="14"/>
        <v/>
      </c>
      <c r="AI41" t="str">
        <f t="shared" si="14"/>
        <v/>
      </c>
      <c r="AJ41" t="str">
        <f t="shared" si="14"/>
        <v/>
      </c>
      <c r="AK41" t="str">
        <f t="shared" si="14"/>
        <v/>
      </c>
      <c r="AL41" t="str">
        <f t="shared" si="14"/>
        <v/>
      </c>
      <c r="AM41" t="str">
        <f t="shared" si="14"/>
        <v/>
      </c>
      <c r="AN41" t="str">
        <f t="shared" si="14"/>
        <v/>
      </c>
      <c r="AO41" t="str">
        <f t="shared" si="14"/>
        <v/>
      </c>
      <c r="AP41" t="str">
        <f t="shared" si="14"/>
        <v/>
      </c>
      <c r="AQ41" t="str">
        <f t="shared" si="14"/>
        <v/>
      </c>
      <c r="AR41" t="str">
        <f t="shared" si="14"/>
        <v/>
      </c>
      <c r="AS41" t="str">
        <f t="shared" si="14"/>
        <v/>
      </c>
      <c r="AT41" t="str">
        <f t="shared" si="14"/>
        <v/>
      </c>
      <c r="AU41" t="str">
        <f t="shared" si="14"/>
        <v/>
      </c>
      <c r="AV41" t="str">
        <f t="shared" si="14"/>
        <v/>
      </c>
      <c r="AW41" t="str">
        <f t="shared" si="14"/>
        <v/>
      </c>
      <c r="AX41" t="str">
        <f t="shared" si="14"/>
        <v/>
      </c>
      <c r="AY41" t="str">
        <f t="shared" si="14"/>
        <v/>
      </c>
      <c r="AZ41" t="str">
        <f t="shared" si="14"/>
        <v/>
      </c>
      <c r="BA41" t="str">
        <f t="shared" si="14"/>
        <v/>
      </c>
      <c r="BB41" t="str">
        <f t="shared" si="14"/>
        <v/>
      </c>
      <c r="BC41" t="str">
        <f t="shared" si="14"/>
        <v/>
      </c>
      <c r="BD41" t="str">
        <f t="shared" si="14"/>
        <v/>
      </c>
      <c r="BE41" t="str">
        <f t="shared" si="14"/>
        <v/>
      </c>
      <c r="BF41" t="str">
        <f t="shared" si="14"/>
        <v/>
      </c>
      <c r="BG41" t="str">
        <f t="shared" si="14"/>
        <v/>
      </c>
      <c r="BH41" t="str">
        <f t="shared" si="14"/>
        <v/>
      </c>
      <c r="BI41" t="str">
        <f t="shared" si="14"/>
        <v/>
      </c>
      <c r="BJ41" t="str">
        <f t="shared" si="14"/>
        <v/>
      </c>
      <c r="BK41" t="str">
        <f t="shared" si="14"/>
        <v/>
      </c>
      <c r="BL41" t="str">
        <f t="shared" si="14"/>
        <v/>
      </c>
      <c r="BM41" t="str">
        <f t="shared" si="14"/>
        <v/>
      </c>
      <c r="BN41" t="str">
        <f t="shared" si="14"/>
        <v/>
      </c>
      <c r="BO41" t="str">
        <f t="shared" si="14"/>
        <v/>
      </c>
      <c r="BP41" t="str">
        <f t="shared" si="14"/>
        <v/>
      </c>
      <c r="BQ41" t="str">
        <f t="shared" si="14"/>
        <v/>
      </c>
      <c r="BR41" t="str">
        <f t="shared" si="14"/>
        <v/>
      </c>
      <c r="BS41" t="str">
        <f t="shared" si="14"/>
        <v/>
      </c>
      <c r="BT41" t="str">
        <f t="shared" si="14"/>
        <v/>
      </c>
      <c r="BU41" t="str">
        <f t="shared" si="14"/>
        <v/>
      </c>
      <c r="BV41" t="str">
        <f t="shared" si="14"/>
        <v/>
      </c>
      <c r="BW41" t="str">
        <f t="shared" si="14"/>
        <v/>
      </c>
      <c r="BX41" t="str">
        <f t="shared" si="14"/>
        <v/>
      </c>
      <c r="BY41" t="str">
        <f t="shared" si="14"/>
        <v/>
      </c>
      <c r="BZ41" t="str">
        <f t="shared" si="14"/>
        <v/>
      </c>
      <c r="CA41" t="str">
        <f t="shared" si="14"/>
        <v/>
      </c>
      <c r="CB41" t="str">
        <f t="shared" si="14"/>
        <v/>
      </c>
      <c r="CC41" t="str">
        <f t="shared" si="14"/>
        <v/>
      </c>
      <c r="CD41" t="str">
        <f t="shared" si="14"/>
        <v/>
      </c>
      <c r="CE41" t="str">
        <f t="shared" si="14"/>
        <v/>
      </c>
      <c r="CF41" t="str">
        <f t="shared" si="14"/>
        <v/>
      </c>
      <c r="CG41" t="str">
        <f t="shared" si="14"/>
        <v/>
      </c>
      <c r="CH41" t="str">
        <f t="shared" si="14"/>
        <v/>
      </c>
    </row>
    <row r="42" spans="1:86" x14ac:dyDescent="0.3">
      <c r="A42" t="s">
        <v>288</v>
      </c>
      <c r="B42" t="s">
        <v>361</v>
      </c>
      <c r="C42" t="s">
        <v>282</v>
      </c>
      <c r="D42" t="s">
        <v>67</v>
      </c>
      <c r="E42">
        <v>23.6</v>
      </c>
      <c r="F42">
        <v>345</v>
      </c>
      <c r="G42" t="s">
        <v>230</v>
      </c>
      <c r="H42" s="79" t="s">
        <v>449</v>
      </c>
      <c r="I42" cm="1">
        <f t="array" ref="I42">IF(OR(COUNTIF(T42,"*"&amp;Conductors!$Q$2:$Q$200&amp;"*")), 1, 0)</f>
        <v>1</v>
      </c>
      <c r="J42" s="79">
        <v>1.2929999999999999</v>
      </c>
      <c r="K42" s="79">
        <v>1113</v>
      </c>
      <c r="L42" s="79" t="s">
        <v>410</v>
      </c>
      <c r="M42">
        <v>2</v>
      </c>
      <c r="N42">
        <v>18</v>
      </c>
      <c r="O42" t="s">
        <v>407</v>
      </c>
      <c r="P42">
        <v>0.38500000000000001</v>
      </c>
      <c r="Q42" s="79">
        <f t="shared" si="15"/>
        <v>148.22499999999999</v>
      </c>
      <c r="T42" t="str">
        <f t="shared" si="2"/>
        <v>ACSRFinch</v>
      </c>
      <c r="X42" t="str">
        <f t="shared" si="3"/>
        <v/>
      </c>
      <c r="Y42" t="str">
        <f t="shared" si="14"/>
        <v/>
      </c>
      <c r="Z42" t="str">
        <f t="shared" si="14"/>
        <v/>
      </c>
      <c r="AA42" t="str">
        <f t="shared" si="14"/>
        <v/>
      </c>
      <c r="AB42" t="str">
        <f t="shared" si="14"/>
        <v/>
      </c>
      <c r="AC42" t="str">
        <f t="shared" si="14"/>
        <v/>
      </c>
      <c r="AD42" t="str">
        <f t="shared" si="14"/>
        <v/>
      </c>
      <c r="AE42" t="str">
        <f t="shared" si="14"/>
        <v/>
      </c>
      <c r="AF42" t="str">
        <f t="shared" si="14"/>
        <v/>
      </c>
      <c r="AG42" t="str">
        <f t="shared" si="14"/>
        <v/>
      </c>
      <c r="AH42" t="str">
        <f t="shared" si="14"/>
        <v/>
      </c>
      <c r="AI42" t="str">
        <f t="shared" si="14"/>
        <v/>
      </c>
      <c r="AJ42" t="str">
        <f t="shared" si="14"/>
        <v/>
      </c>
      <c r="AK42" t="str">
        <f t="shared" si="14"/>
        <v/>
      </c>
      <c r="AL42" t="str">
        <f t="shared" si="14"/>
        <v/>
      </c>
      <c r="AM42" t="str">
        <f t="shared" si="14"/>
        <v/>
      </c>
      <c r="AN42" t="str">
        <f t="shared" si="14"/>
        <v/>
      </c>
      <c r="AO42" t="str">
        <f t="shared" si="14"/>
        <v/>
      </c>
      <c r="AP42" t="str">
        <f t="shared" si="14"/>
        <v/>
      </c>
      <c r="AQ42" t="str">
        <f t="shared" si="14"/>
        <v/>
      </c>
      <c r="AR42" t="str">
        <f t="shared" si="14"/>
        <v/>
      </c>
      <c r="AS42" t="str">
        <f t="shared" si="14"/>
        <v/>
      </c>
      <c r="AT42" t="str">
        <f t="shared" si="14"/>
        <v/>
      </c>
      <c r="AU42" t="str">
        <f t="shared" si="14"/>
        <v/>
      </c>
      <c r="AV42" t="str">
        <f t="shared" si="14"/>
        <v/>
      </c>
      <c r="AW42" t="str">
        <f t="shared" si="14"/>
        <v/>
      </c>
      <c r="AX42" t="str">
        <f t="shared" si="14"/>
        <v>New Hampshire</v>
      </c>
      <c r="AY42" t="str">
        <f t="shared" si="14"/>
        <v/>
      </c>
      <c r="AZ42" t="str">
        <f t="shared" si="14"/>
        <v/>
      </c>
      <c r="BA42" t="str">
        <f t="shared" si="14"/>
        <v/>
      </c>
      <c r="BB42" t="str">
        <f t="shared" si="14"/>
        <v/>
      </c>
      <c r="BC42" t="str">
        <f t="shared" si="14"/>
        <v/>
      </c>
      <c r="BD42" t="str">
        <f t="shared" si="14"/>
        <v/>
      </c>
      <c r="BE42" t="str">
        <f t="shared" si="14"/>
        <v/>
      </c>
      <c r="BF42" t="str">
        <f t="shared" si="14"/>
        <v/>
      </c>
      <c r="BG42" t="str">
        <f t="shared" si="14"/>
        <v/>
      </c>
      <c r="BH42" t="str">
        <f t="shared" si="14"/>
        <v/>
      </c>
      <c r="BI42" t="str">
        <f t="shared" si="14"/>
        <v/>
      </c>
      <c r="BJ42" t="str">
        <f t="shared" si="14"/>
        <v/>
      </c>
      <c r="BK42" t="str">
        <f t="shared" si="14"/>
        <v/>
      </c>
      <c r="BL42" t="str">
        <f t="shared" si="14"/>
        <v/>
      </c>
      <c r="BM42" t="str">
        <f t="shared" si="14"/>
        <v/>
      </c>
      <c r="BN42" t="str">
        <f t="shared" si="14"/>
        <v/>
      </c>
      <c r="BO42" t="str">
        <f t="shared" si="14"/>
        <v/>
      </c>
      <c r="BP42" t="str">
        <f t="shared" si="14"/>
        <v/>
      </c>
      <c r="BQ42" t="str">
        <f t="shared" ref="Y42:CH46" si="16">IF(BQ$1=$A42,$D42,"")</f>
        <v/>
      </c>
      <c r="BR42" t="str">
        <f t="shared" si="16"/>
        <v/>
      </c>
      <c r="BS42" t="str">
        <f t="shared" si="16"/>
        <v/>
      </c>
      <c r="BT42" t="str">
        <f t="shared" si="16"/>
        <v/>
      </c>
      <c r="BU42" t="str">
        <f t="shared" si="16"/>
        <v/>
      </c>
      <c r="BV42" t="str">
        <f t="shared" si="16"/>
        <v/>
      </c>
      <c r="BW42" t="str">
        <f t="shared" si="16"/>
        <v/>
      </c>
      <c r="BX42" t="str">
        <f t="shared" si="16"/>
        <v/>
      </c>
      <c r="BY42" t="str">
        <f t="shared" si="16"/>
        <v/>
      </c>
      <c r="BZ42" t="str">
        <f t="shared" si="16"/>
        <v/>
      </c>
      <c r="CA42" t="str">
        <f t="shared" si="16"/>
        <v/>
      </c>
      <c r="CB42" t="str">
        <f t="shared" si="16"/>
        <v/>
      </c>
      <c r="CC42" t="str">
        <f t="shared" si="16"/>
        <v/>
      </c>
      <c r="CD42" t="str">
        <f t="shared" si="16"/>
        <v/>
      </c>
      <c r="CE42" t="str">
        <f t="shared" si="16"/>
        <v/>
      </c>
      <c r="CF42" t="str">
        <f t="shared" si="16"/>
        <v/>
      </c>
      <c r="CG42" t="str">
        <f t="shared" si="16"/>
        <v/>
      </c>
      <c r="CH42" t="str">
        <f t="shared" si="16"/>
        <v/>
      </c>
    </row>
    <row r="43" spans="1:86" x14ac:dyDescent="0.3">
      <c r="A43" t="s">
        <v>280</v>
      </c>
      <c r="B43" t="s">
        <v>361</v>
      </c>
      <c r="C43" t="s">
        <v>282</v>
      </c>
      <c r="D43" t="s">
        <v>67</v>
      </c>
      <c r="E43">
        <v>17</v>
      </c>
      <c r="F43">
        <v>345</v>
      </c>
      <c r="G43" t="s">
        <v>230</v>
      </c>
      <c r="H43" s="79" t="s">
        <v>449</v>
      </c>
      <c r="I43" cm="1">
        <f t="array" ref="I43">IF(OR(COUNTIF(T43,"*"&amp;Conductors!$Q$2:$Q$200&amp;"*")), 1, 0)</f>
        <v>1</v>
      </c>
      <c r="J43" s="79">
        <v>1.2929999999999999</v>
      </c>
      <c r="K43" s="79">
        <v>1113</v>
      </c>
      <c r="L43" s="79" t="s">
        <v>410</v>
      </c>
      <c r="M43">
        <v>2</v>
      </c>
      <c r="N43">
        <v>18</v>
      </c>
      <c r="O43" t="s">
        <v>407</v>
      </c>
      <c r="P43">
        <v>0.38500000000000001</v>
      </c>
      <c r="Q43" s="79">
        <f t="shared" si="15"/>
        <v>148.22499999999999</v>
      </c>
      <c r="T43" t="str">
        <f t="shared" si="2"/>
        <v>ACSRFinch</v>
      </c>
      <c r="X43" t="str">
        <f t="shared" si="3"/>
        <v/>
      </c>
      <c r="Y43" t="str">
        <f t="shared" si="16"/>
        <v/>
      </c>
      <c r="Z43" t="str">
        <f t="shared" si="16"/>
        <v/>
      </c>
      <c r="AA43" t="str">
        <f t="shared" si="16"/>
        <v/>
      </c>
      <c r="AB43" t="str">
        <f t="shared" si="16"/>
        <v/>
      </c>
      <c r="AC43" t="str">
        <f t="shared" si="16"/>
        <v/>
      </c>
      <c r="AD43" t="str">
        <f t="shared" si="16"/>
        <v/>
      </c>
      <c r="AE43" t="str">
        <f t="shared" si="16"/>
        <v/>
      </c>
      <c r="AF43" t="str">
        <f t="shared" si="16"/>
        <v/>
      </c>
      <c r="AG43" t="str">
        <f t="shared" si="16"/>
        <v/>
      </c>
      <c r="AH43" t="str">
        <f t="shared" si="16"/>
        <v/>
      </c>
      <c r="AI43" t="str">
        <f t="shared" si="16"/>
        <v/>
      </c>
      <c r="AJ43" t="str">
        <f t="shared" si="16"/>
        <v/>
      </c>
      <c r="AK43" t="str">
        <f t="shared" si="16"/>
        <v/>
      </c>
      <c r="AL43" t="str">
        <f t="shared" si="16"/>
        <v/>
      </c>
      <c r="AM43" t="str">
        <f t="shared" si="16"/>
        <v/>
      </c>
      <c r="AN43" t="str">
        <f t="shared" si="16"/>
        <v/>
      </c>
      <c r="AO43" t="str">
        <f t="shared" si="16"/>
        <v/>
      </c>
      <c r="AP43" t="str">
        <f t="shared" si="16"/>
        <v/>
      </c>
      <c r="AQ43" t="str">
        <f t="shared" si="16"/>
        <v/>
      </c>
      <c r="AR43" t="str">
        <f t="shared" si="16"/>
        <v/>
      </c>
      <c r="AS43" t="str">
        <f t="shared" si="16"/>
        <v/>
      </c>
      <c r="AT43" t="str">
        <f t="shared" si="16"/>
        <v/>
      </c>
      <c r="AU43" t="str">
        <f t="shared" si="16"/>
        <v>New Hampshire</v>
      </c>
      <c r="AV43" t="str">
        <f t="shared" si="16"/>
        <v/>
      </c>
      <c r="AW43" t="str">
        <f t="shared" si="16"/>
        <v/>
      </c>
      <c r="AX43" t="str">
        <f t="shared" si="16"/>
        <v/>
      </c>
      <c r="AY43" t="str">
        <f t="shared" si="16"/>
        <v/>
      </c>
      <c r="AZ43" t="str">
        <f t="shared" si="16"/>
        <v/>
      </c>
      <c r="BA43" t="str">
        <f t="shared" si="16"/>
        <v/>
      </c>
      <c r="BB43" t="str">
        <f t="shared" si="16"/>
        <v/>
      </c>
      <c r="BC43" t="str">
        <f t="shared" si="16"/>
        <v/>
      </c>
      <c r="BD43" t="str">
        <f t="shared" si="16"/>
        <v/>
      </c>
      <c r="BE43" t="str">
        <f t="shared" si="16"/>
        <v/>
      </c>
      <c r="BF43" t="str">
        <f t="shared" si="16"/>
        <v/>
      </c>
      <c r="BG43" t="str">
        <f t="shared" si="16"/>
        <v/>
      </c>
      <c r="BH43" t="str">
        <f t="shared" si="16"/>
        <v/>
      </c>
      <c r="BI43" t="str">
        <f t="shared" si="16"/>
        <v/>
      </c>
      <c r="BJ43" t="str">
        <f t="shared" si="16"/>
        <v/>
      </c>
      <c r="BK43" t="str">
        <f t="shared" si="16"/>
        <v/>
      </c>
      <c r="BL43" t="str">
        <f t="shared" si="16"/>
        <v/>
      </c>
      <c r="BM43" t="str">
        <f t="shared" si="16"/>
        <v/>
      </c>
      <c r="BN43" t="str">
        <f t="shared" si="16"/>
        <v/>
      </c>
      <c r="BO43" t="str">
        <f t="shared" si="16"/>
        <v/>
      </c>
      <c r="BP43" t="str">
        <f t="shared" si="16"/>
        <v/>
      </c>
      <c r="BQ43" t="str">
        <f t="shared" si="16"/>
        <v/>
      </c>
      <c r="BR43" t="str">
        <f t="shared" si="16"/>
        <v/>
      </c>
      <c r="BS43" t="str">
        <f t="shared" si="16"/>
        <v/>
      </c>
      <c r="BT43" t="str">
        <f t="shared" si="16"/>
        <v/>
      </c>
      <c r="BU43" t="str">
        <f t="shared" si="16"/>
        <v/>
      </c>
      <c r="BV43" t="str">
        <f t="shared" si="16"/>
        <v/>
      </c>
      <c r="BW43" t="str">
        <f t="shared" si="16"/>
        <v/>
      </c>
      <c r="BX43" t="str">
        <f t="shared" si="16"/>
        <v/>
      </c>
      <c r="BY43" t="str">
        <f t="shared" si="16"/>
        <v/>
      </c>
      <c r="BZ43" t="str">
        <f t="shared" si="16"/>
        <v/>
      </c>
      <c r="CA43" t="str">
        <f t="shared" si="16"/>
        <v/>
      </c>
      <c r="CB43" t="str">
        <f t="shared" si="16"/>
        <v/>
      </c>
      <c r="CC43" t="str">
        <f t="shared" si="16"/>
        <v/>
      </c>
      <c r="CD43" t="str">
        <f t="shared" si="16"/>
        <v/>
      </c>
      <c r="CE43" t="str">
        <f t="shared" si="16"/>
        <v/>
      </c>
      <c r="CF43" t="str">
        <f t="shared" si="16"/>
        <v/>
      </c>
      <c r="CG43" t="str">
        <f t="shared" si="16"/>
        <v/>
      </c>
      <c r="CH43" t="str">
        <f t="shared" si="16"/>
        <v/>
      </c>
    </row>
    <row r="44" spans="1:86" x14ac:dyDescent="0.3">
      <c r="A44" t="s">
        <v>280</v>
      </c>
      <c r="B44" t="s">
        <v>361</v>
      </c>
      <c r="C44" t="s">
        <v>282</v>
      </c>
      <c r="D44" t="s">
        <v>67</v>
      </c>
      <c r="E44">
        <v>36.4</v>
      </c>
      <c r="F44">
        <v>345</v>
      </c>
      <c r="G44" t="s">
        <v>230</v>
      </c>
      <c r="H44" s="79" t="s">
        <v>386</v>
      </c>
      <c r="I44" cm="1">
        <f t="array" ref="I44">IF(OR(COUNTIF(T44,"*"&amp;Conductors!$Q$2:$Q$200&amp;"*")), 1, 0)</f>
        <v>1</v>
      </c>
      <c r="J44" s="79">
        <v>1.762</v>
      </c>
      <c r="K44" s="79">
        <v>2156</v>
      </c>
      <c r="L44" s="79" t="s">
        <v>421</v>
      </c>
      <c r="M44">
        <v>2</v>
      </c>
      <c r="N44">
        <v>18</v>
      </c>
      <c r="O44" t="s">
        <v>407</v>
      </c>
      <c r="P44">
        <v>0.38500000000000001</v>
      </c>
      <c r="Q44" s="79">
        <f t="shared" si="15"/>
        <v>148.22499999999999</v>
      </c>
      <c r="T44" t="str">
        <f t="shared" si="2"/>
        <v>ACSRBluebird</v>
      </c>
      <c r="X44" t="str">
        <f t="shared" si="3"/>
        <v/>
      </c>
      <c r="Y44" t="str">
        <f t="shared" si="16"/>
        <v/>
      </c>
      <c r="Z44" t="str">
        <f t="shared" si="16"/>
        <v/>
      </c>
      <c r="AA44" t="str">
        <f t="shared" si="16"/>
        <v/>
      </c>
      <c r="AB44" t="str">
        <f t="shared" si="16"/>
        <v/>
      </c>
      <c r="AC44" t="str">
        <f t="shared" si="16"/>
        <v/>
      </c>
      <c r="AD44" t="str">
        <f t="shared" si="16"/>
        <v/>
      </c>
      <c r="AE44" t="str">
        <f t="shared" si="16"/>
        <v/>
      </c>
      <c r="AF44" t="str">
        <f t="shared" si="16"/>
        <v/>
      </c>
      <c r="AG44" t="str">
        <f t="shared" si="16"/>
        <v/>
      </c>
      <c r="AH44" t="str">
        <f t="shared" si="16"/>
        <v/>
      </c>
      <c r="AI44" t="str">
        <f t="shared" si="16"/>
        <v/>
      </c>
      <c r="AJ44" t="str">
        <f t="shared" si="16"/>
        <v/>
      </c>
      <c r="AK44" t="str">
        <f t="shared" si="16"/>
        <v/>
      </c>
      <c r="AL44" t="str">
        <f t="shared" si="16"/>
        <v/>
      </c>
      <c r="AM44" t="str">
        <f t="shared" si="16"/>
        <v/>
      </c>
      <c r="AN44" t="str">
        <f t="shared" si="16"/>
        <v/>
      </c>
      <c r="AO44" t="str">
        <f t="shared" si="16"/>
        <v/>
      </c>
      <c r="AP44" t="str">
        <f t="shared" si="16"/>
        <v/>
      </c>
      <c r="AQ44" t="str">
        <f t="shared" si="16"/>
        <v/>
      </c>
      <c r="AR44" t="str">
        <f t="shared" si="16"/>
        <v/>
      </c>
      <c r="AS44" t="str">
        <f t="shared" si="16"/>
        <v/>
      </c>
      <c r="AT44" t="str">
        <f t="shared" si="16"/>
        <v/>
      </c>
      <c r="AU44" t="str">
        <f t="shared" si="16"/>
        <v>New Hampshire</v>
      </c>
      <c r="AV44" t="str">
        <f t="shared" si="16"/>
        <v/>
      </c>
      <c r="AW44" t="str">
        <f t="shared" si="16"/>
        <v/>
      </c>
      <c r="AX44" t="str">
        <f t="shared" si="16"/>
        <v/>
      </c>
      <c r="AY44" t="str">
        <f t="shared" si="16"/>
        <v/>
      </c>
      <c r="AZ44" t="str">
        <f t="shared" si="16"/>
        <v/>
      </c>
      <c r="BA44" t="str">
        <f t="shared" si="16"/>
        <v/>
      </c>
      <c r="BB44" t="str">
        <f t="shared" si="16"/>
        <v/>
      </c>
      <c r="BC44" t="str">
        <f t="shared" si="16"/>
        <v/>
      </c>
      <c r="BD44" t="str">
        <f t="shared" si="16"/>
        <v/>
      </c>
      <c r="BE44" t="str">
        <f t="shared" si="16"/>
        <v/>
      </c>
      <c r="BF44" t="str">
        <f t="shared" si="16"/>
        <v/>
      </c>
      <c r="BG44" t="str">
        <f t="shared" si="16"/>
        <v/>
      </c>
      <c r="BH44" t="str">
        <f t="shared" si="16"/>
        <v/>
      </c>
      <c r="BI44" t="str">
        <f t="shared" si="16"/>
        <v/>
      </c>
      <c r="BJ44" t="str">
        <f t="shared" si="16"/>
        <v/>
      </c>
      <c r="BK44" t="str">
        <f t="shared" si="16"/>
        <v/>
      </c>
      <c r="BL44" t="str">
        <f t="shared" si="16"/>
        <v/>
      </c>
      <c r="BM44" t="str">
        <f t="shared" si="16"/>
        <v/>
      </c>
      <c r="BN44" t="str">
        <f t="shared" si="16"/>
        <v/>
      </c>
      <c r="BO44" t="str">
        <f t="shared" si="16"/>
        <v/>
      </c>
      <c r="BP44" t="str">
        <f t="shared" si="16"/>
        <v/>
      </c>
      <c r="BQ44" t="str">
        <f t="shared" si="16"/>
        <v/>
      </c>
      <c r="BR44" t="str">
        <f t="shared" si="16"/>
        <v/>
      </c>
      <c r="BS44" t="str">
        <f t="shared" si="16"/>
        <v/>
      </c>
      <c r="BT44" t="str">
        <f t="shared" si="16"/>
        <v/>
      </c>
      <c r="BU44" t="str">
        <f t="shared" si="16"/>
        <v/>
      </c>
      <c r="BV44" t="str">
        <f t="shared" si="16"/>
        <v/>
      </c>
      <c r="BW44" t="str">
        <f t="shared" si="16"/>
        <v/>
      </c>
      <c r="BX44" t="str">
        <f t="shared" si="16"/>
        <v/>
      </c>
      <c r="BY44" t="str">
        <f t="shared" si="16"/>
        <v/>
      </c>
      <c r="BZ44" t="str">
        <f t="shared" si="16"/>
        <v/>
      </c>
      <c r="CA44" t="str">
        <f t="shared" si="16"/>
        <v/>
      </c>
      <c r="CB44" t="str">
        <f t="shared" si="16"/>
        <v/>
      </c>
      <c r="CC44" t="str">
        <f t="shared" si="16"/>
        <v/>
      </c>
      <c r="CD44" t="str">
        <f t="shared" si="16"/>
        <v/>
      </c>
      <c r="CE44" t="str">
        <f t="shared" si="16"/>
        <v/>
      </c>
      <c r="CF44" t="str">
        <f t="shared" si="16"/>
        <v/>
      </c>
      <c r="CG44" t="str">
        <f t="shared" si="16"/>
        <v/>
      </c>
      <c r="CH44" t="str">
        <f t="shared" si="16"/>
        <v/>
      </c>
    </row>
    <row r="45" spans="1:86" x14ac:dyDescent="0.3">
      <c r="A45" t="s">
        <v>297</v>
      </c>
      <c r="B45" t="s">
        <v>361</v>
      </c>
      <c r="C45" t="s">
        <v>445</v>
      </c>
      <c r="D45" t="s">
        <v>100</v>
      </c>
      <c r="E45">
        <v>160</v>
      </c>
      <c r="F45">
        <v>345</v>
      </c>
      <c r="G45" t="s">
        <v>230</v>
      </c>
      <c r="H45" s="79" t="s">
        <v>377</v>
      </c>
      <c r="I45" cm="1">
        <f t="array" ref="I45">IF(OR(COUNTIF(T45,"*"&amp;Conductors!$Q$2:$Q$200&amp;"*")), 1, 0)</f>
        <v>1</v>
      </c>
      <c r="J45" s="79">
        <v>1.1080000000000001</v>
      </c>
      <c r="K45" s="79">
        <v>795</v>
      </c>
      <c r="L45" s="79" t="s">
        <v>429</v>
      </c>
      <c r="M45">
        <v>2</v>
      </c>
      <c r="N45">
        <v>18</v>
      </c>
      <c r="O45" t="s">
        <v>426</v>
      </c>
      <c r="P45">
        <f>3/8</f>
        <v>0.375</v>
      </c>
      <c r="Q45" s="79">
        <f t="shared" si="15"/>
        <v>140.625</v>
      </c>
      <c r="R45" s="80" t="s">
        <v>425</v>
      </c>
      <c r="T45" t="str">
        <f t="shared" si="2"/>
        <v>ACSRDrake</v>
      </c>
      <c r="X45" t="str">
        <f t="shared" si="3"/>
        <v/>
      </c>
      <c r="Y45" t="str">
        <f t="shared" si="16"/>
        <v/>
      </c>
      <c r="Z45" t="str">
        <f t="shared" si="16"/>
        <v/>
      </c>
      <c r="AA45" t="str">
        <f t="shared" si="16"/>
        <v/>
      </c>
      <c r="AB45" t="str">
        <f t="shared" si="16"/>
        <v/>
      </c>
      <c r="AC45" t="str">
        <f t="shared" si="16"/>
        <v/>
      </c>
      <c r="AD45" t="str">
        <f t="shared" si="16"/>
        <v/>
      </c>
      <c r="AE45" t="str">
        <f t="shared" si="16"/>
        <v/>
      </c>
      <c r="AF45" t="str">
        <f t="shared" si="16"/>
        <v/>
      </c>
      <c r="AG45" t="str">
        <f t="shared" si="16"/>
        <v/>
      </c>
      <c r="AH45" t="str">
        <f t="shared" si="16"/>
        <v/>
      </c>
      <c r="AI45" t="str">
        <f t="shared" si="16"/>
        <v/>
      </c>
      <c r="AJ45" t="str">
        <f t="shared" si="16"/>
        <v/>
      </c>
      <c r="AK45" t="str">
        <f t="shared" si="16"/>
        <v/>
      </c>
      <c r="AL45" t="str">
        <f t="shared" si="16"/>
        <v/>
      </c>
      <c r="AM45" t="str">
        <f t="shared" si="16"/>
        <v/>
      </c>
      <c r="AN45" t="str">
        <f t="shared" si="16"/>
        <v/>
      </c>
      <c r="AO45" t="str">
        <f t="shared" si="16"/>
        <v/>
      </c>
      <c r="AP45" t="str">
        <f t="shared" si="16"/>
        <v/>
      </c>
      <c r="AQ45" t="str">
        <f t="shared" si="16"/>
        <v/>
      </c>
      <c r="AR45" t="str">
        <f t="shared" si="16"/>
        <v/>
      </c>
      <c r="AS45" t="str">
        <f t="shared" si="16"/>
        <v/>
      </c>
      <c r="AT45" t="str">
        <f t="shared" si="16"/>
        <v/>
      </c>
      <c r="AU45" t="str">
        <f t="shared" si="16"/>
        <v/>
      </c>
      <c r="AV45" t="str">
        <f t="shared" si="16"/>
        <v/>
      </c>
      <c r="AW45" t="str">
        <f t="shared" si="16"/>
        <v/>
      </c>
      <c r="AX45" t="str">
        <f t="shared" si="16"/>
        <v/>
      </c>
      <c r="AY45" t="str">
        <f t="shared" si="16"/>
        <v/>
      </c>
      <c r="AZ45" t="str">
        <f t="shared" si="16"/>
        <v/>
      </c>
      <c r="BA45" t="str">
        <f t="shared" si="16"/>
        <v>New Mexico</v>
      </c>
      <c r="BB45" t="str">
        <f t="shared" si="16"/>
        <v/>
      </c>
      <c r="BC45" t="str">
        <f t="shared" si="16"/>
        <v/>
      </c>
      <c r="BD45" t="str">
        <f t="shared" si="16"/>
        <v/>
      </c>
      <c r="BE45" t="str">
        <f t="shared" si="16"/>
        <v/>
      </c>
      <c r="BF45" t="str">
        <f t="shared" si="16"/>
        <v/>
      </c>
      <c r="BG45" t="str">
        <f t="shared" si="16"/>
        <v/>
      </c>
      <c r="BH45" t="str">
        <f t="shared" si="16"/>
        <v/>
      </c>
      <c r="BI45" t="str">
        <f t="shared" si="16"/>
        <v/>
      </c>
      <c r="BJ45" t="str">
        <f t="shared" si="16"/>
        <v/>
      </c>
      <c r="BK45" t="str">
        <f t="shared" si="16"/>
        <v/>
      </c>
      <c r="BL45" t="str">
        <f t="shared" si="16"/>
        <v/>
      </c>
      <c r="BM45" t="str">
        <f t="shared" si="16"/>
        <v/>
      </c>
      <c r="BN45" t="str">
        <f t="shared" si="16"/>
        <v/>
      </c>
      <c r="BO45" t="str">
        <f t="shared" si="16"/>
        <v/>
      </c>
      <c r="BP45" t="str">
        <f t="shared" si="16"/>
        <v/>
      </c>
      <c r="BQ45" t="str">
        <f t="shared" si="16"/>
        <v/>
      </c>
      <c r="BR45" t="str">
        <f t="shared" si="16"/>
        <v/>
      </c>
      <c r="BS45" t="str">
        <f t="shared" si="16"/>
        <v/>
      </c>
      <c r="BT45" t="str">
        <f t="shared" si="16"/>
        <v/>
      </c>
      <c r="BU45" t="str">
        <f t="shared" si="16"/>
        <v/>
      </c>
      <c r="BV45" t="str">
        <f t="shared" si="16"/>
        <v/>
      </c>
      <c r="BW45" t="str">
        <f t="shared" si="16"/>
        <v/>
      </c>
      <c r="BX45" t="str">
        <f t="shared" si="16"/>
        <v/>
      </c>
      <c r="BY45" t="str">
        <f t="shared" si="16"/>
        <v/>
      </c>
      <c r="BZ45" t="str">
        <f t="shared" si="16"/>
        <v/>
      </c>
      <c r="CA45" t="str">
        <f t="shared" si="16"/>
        <v/>
      </c>
      <c r="CB45" t="str">
        <f t="shared" si="16"/>
        <v/>
      </c>
      <c r="CC45" t="str">
        <f t="shared" si="16"/>
        <v/>
      </c>
      <c r="CD45" t="str">
        <f t="shared" si="16"/>
        <v/>
      </c>
      <c r="CE45" t="str">
        <f t="shared" si="16"/>
        <v/>
      </c>
      <c r="CF45" t="str">
        <f t="shared" si="16"/>
        <v/>
      </c>
      <c r="CG45" t="str">
        <f t="shared" si="16"/>
        <v/>
      </c>
      <c r="CH45" t="str">
        <f t="shared" si="16"/>
        <v/>
      </c>
    </row>
    <row r="46" spans="1:86" x14ac:dyDescent="0.3">
      <c r="A46" t="s">
        <v>312</v>
      </c>
      <c r="B46" t="s">
        <v>308</v>
      </c>
      <c r="C46" t="s">
        <v>465</v>
      </c>
      <c r="D46" s="81" t="s">
        <v>62</v>
      </c>
      <c r="E46">
        <v>64.5</v>
      </c>
      <c r="F46">
        <v>345</v>
      </c>
      <c r="G46" t="s">
        <v>230</v>
      </c>
      <c r="H46" s="79" t="s">
        <v>377</v>
      </c>
      <c r="I46" cm="1">
        <f t="array" ref="I46">IF(OR(COUNTIF(T46,"*"&amp;Conductors!$Q$2:$Q$200&amp;"*")), 1, 0)</f>
        <v>1</v>
      </c>
      <c r="J46" s="79">
        <v>1.1080000000000001</v>
      </c>
      <c r="K46" s="79">
        <v>795</v>
      </c>
      <c r="L46" s="79" t="s">
        <v>429</v>
      </c>
      <c r="M46">
        <v>2</v>
      </c>
      <c r="N46">
        <v>18</v>
      </c>
      <c r="O46" t="s">
        <v>407</v>
      </c>
      <c r="P46">
        <v>0.433</v>
      </c>
      <c r="Q46" s="79">
        <f t="shared" ref="Q46:Q47" si="17">(P46^2)*1000</f>
        <v>187.48899999999998</v>
      </c>
      <c r="R46" s="80"/>
      <c r="T46" t="str">
        <f t="shared" si="2"/>
        <v>ACSRDrake</v>
      </c>
      <c r="X46" t="str">
        <f t="shared" si="3"/>
        <v/>
      </c>
      <c r="Y46" t="str">
        <f t="shared" si="16"/>
        <v/>
      </c>
      <c r="Z46" t="str">
        <f t="shared" si="16"/>
        <v/>
      </c>
      <c r="AA46" t="str">
        <f t="shared" si="16"/>
        <v/>
      </c>
      <c r="AB46" t="str">
        <f t="shared" si="16"/>
        <v/>
      </c>
      <c r="AC46" t="str">
        <f t="shared" si="16"/>
        <v/>
      </c>
      <c r="AD46" t="str">
        <f t="shared" si="16"/>
        <v/>
      </c>
      <c r="AE46" t="str">
        <f t="shared" si="16"/>
        <v/>
      </c>
      <c r="AF46" t="str">
        <f t="shared" si="16"/>
        <v/>
      </c>
      <c r="AG46" t="str">
        <f t="shared" si="16"/>
        <v/>
      </c>
      <c r="AH46" t="str">
        <f t="shared" si="16"/>
        <v/>
      </c>
      <c r="AI46" t="str">
        <f t="shared" si="16"/>
        <v/>
      </c>
      <c r="AJ46" t="str">
        <f t="shared" si="16"/>
        <v/>
      </c>
      <c r="AK46" t="str">
        <f t="shared" si="16"/>
        <v/>
      </c>
      <c r="AL46" t="str">
        <f t="shared" si="16"/>
        <v/>
      </c>
      <c r="AM46" t="str">
        <f t="shared" si="16"/>
        <v/>
      </c>
      <c r="AN46" t="str">
        <f t="shared" si="16"/>
        <v/>
      </c>
      <c r="AO46" t="str">
        <f t="shared" si="16"/>
        <v/>
      </c>
      <c r="AP46" t="str">
        <f t="shared" si="16"/>
        <v/>
      </c>
      <c r="AQ46" t="str">
        <f t="shared" si="16"/>
        <v/>
      </c>
      <c r="AR46" t="str">
        <f t="shared" si="16"/>
        <v/>
      </c>
      <c r="AS46" t="str">
        <f t="shared" si="16"/>
        <v/>
      </c>
      <c r="AT46" t="str">
        <f t="shared" si="16"/>
        <v/>
      </c>
      <c r="AU46" t="str">
        <f t="shared" si="16"/>
        <v/>
      </c>
      <c r="AV46" t="str">
        <f t="shared" si="16"/>
        <v/>
      </c>
      <c r="AW46" t="str">
        <f t="shared" si="16"/>
        <v/>
      </c>
      <c r="AX46" t="str">
        <f t="shared" si="16"/>
        <v/>
      </c>
      <c r="AY46" t="str">
        <f t="shared" si="16"/>
        <v/>
      </c>
      <c r="AZ46" t="str">
        <f t="shared" si="16"/>
        <v/>
      </c>
      <c r="BA46" t="str">
        <f t="shared" si="16"/>
        <v/>
      </c>
      <c r="BB46" t="str">
        <f t="shared" si="16"/>
        <v/>
      </c>
      <c r="BC46" t="str">
        <f t="shared" si="16"/>
        <v/>
      </c>
      <c r="BD46" t="str">
        <f t="shared" si="16"/>
        <v/>
      </c>
      <c r="BE46" t="str">
        <f t="shared" si="16"/>
        <v/>
      </c>
      <c r="BF46" t="str">
        <f t="shared" si="16"/>
        <v/>
      </c>
      <c r="BG46" t="str">
        <f t="shared" si="16"/>
        <v>Louisiana</v>
      </c>
      <c r="BH46" t="str">
        <f t="shared" si="16"/>
        <v/>
      </c>
      <c r="BI46" t="str">
        <f t="shared" si="16"/>
        <v/>
      </c>
      <c r="BJ46" t="str">
        <f t="shared" si="16"/>
        <v/>
      </c>
      <c r="BK46" t="str">
        <f t="shared" si="16"/>
        <v/>
      </c>
      <c r="BL46" t="str">
        <f t="shared" si="16"/>
        <v/>
      </c>
      <c r="BM46" t="str">
        <f t="shared" si="16"/>
        <v/>
      </c>
      <c r="BN46" t="str">
        <f t="shared" si="16"/>
        <v/>
      </c>
      <c r="BO46" t="str">
        <f t="shared" si="16"/>
        <v/>
      </c>
      <c r="BP46" t="str">
        <f t="shared" si="16"/>
        <v/>
      </c>
      <c r="BQ46" t="str">
        <f t="shared" si="16"/>
        <v/>
      </c>
      <c r="BR46" t="str">
        <f t="shared" si="16"/>
        <v/>
      </c>
      <c r="BS46" t="str">
        <f t="shared" si="16"/>
        <v/>
      </c>
      <c r="BT46" t="str">
        <f t="shared" ref="Y46:CH50" si="18">IF(BT$1=$A46,$D46,"")</f>
        <v/>
      </c>
      <c r="BU46" t="str">
        <f t="shared" si="18"/>
        <v/>
      </c>
      <c r="BV46" t="str">
        <f t="shared" si="18"/>
        <v/>
      </c>
      <c r="BW46" t="str">
        <f t="shared" si="18"/>
        <v/>
      </c>
      <c r="BX46" t="str">
        <f t="shared" si="18"/>
        <v/>
      </c>
      <c r="BY46" t="str">
        <f t="shared" si="18"/>
        <v/>
      </c>
      <c r="BZ46" t="str">
        <f t="shared" si="18"/>
        <v/>
      </c>
      <c r="CA46" t="str">
        <f t="shared" si="18"/>
        <v/>
      </c>
      <c r="CB46" t="str">
        <f t="shared" si="18"/>
        <v/>
      </c>
      <c r="CC46" t="str">
        <f t="shared" si="18"/>
        <v/>
      </c>
      <c r="CD46" t="str">
        <f t="shared" si="18"/>
        <v/>
      </c>
      <c r="CE46" t="str">
        <f t="shared" si="18"/>
        <v/>
      </c>
      <c r="CF46" t="str">
        <f t="shared" si="18"/>
        <v/>
      </c>
      <c r="CG46" t="str">
        <f t="shared" si="18"/>
        <v/>
      </c>
      <c r="CH46" t="str">
        <f t="shared" si="18"/>
        <v/>
      </c>
    </row>
    <row r="47" spans="1:86" x14ac:dyDescent="0.3">
      <c r="A47" t="s">
        <v>271</v>
      </c>
      <c r="B47" t="s">
        <v>263</v>
      </c>
      <c r="C47" t="s">
        <v>465</v>
      </c>
      <c r="D47" t="s">
        <v>62</v>
      </c>
      <c r="E47">
        <v>7.5</v>
      </c>
      <c r="F47">
        <v>345</v>
      </c>
      <c r="G47" t="s">
        <v>230</v>
      </c>
      <c r="H47" s="79" t="s">
        <v>377</v>
      </c>
      <c r="I47" cm="1">
        <f t="array" ref="I47">IF(OR(COUNTIF(T47,"*"&amp;Conductors!$Q$2:$Q$200&amp;"*")), 1, 0)</f>
        <v>1</v>
      </c>
      <c r="J47" s="79">
        <v>1.1080000000000001</v>
      </c>
      <c r="K47" s="79">
        <v>795</v>
      </c>
      <c r="L47" s="79" t="s">
        <v>429</v>
      </c>
      <c r="M47">
        <v>2</v>
      </c>
      <c r="N47">
        <v>18</v>
      </c>
      <c r="O47" t="s">
        <v>426</v>
      </c>
      <c r="P47">
        <f>3/8</f>
        <v>0.375</v>
      </c>
      <c r="Q47" s="79">
        <f t="shared" si="17"/>
        <v>140.625</v>
      </c>
      <c r="R47" s="80" t="s">
        <v>425</v>
      </c>
      <c r="T47" t="str">
        <f t="shared" si="2"/>
        <v>ACSRDrake</v>
      </c>
      <c r="X47" t="str">
        <f t="shared" si="3"/>
        <v/>
      </c>
      <c r="Y47" t="str">
        <f t="shared" si="18"/>
        <v/>
      </c>
      <c r="Z47" t="str">
        <f t="shared" si="18"/>
        <v/>
      </c>
      <c r="AA47" t="str">
        <f t="shared" si="18"/>
        <v/>
      </c>
      <c r="AB47" t="str">
        <f t="shared" si="18"/>
        <v/>
      </c>
      <c r="AC47" t="str">
        <f t="shared" si="18"/>
        <v/>
      </c>
      <c r="AD47" t="str">
        <f t="shared" si="18"/>
        <v/>
      </c>
      <c r="AE47" t="str">
        <f t="shared" si="18"/>
        <v/>
      </c>
      <c r="AF47" t="str">
        <f t="shared" si="18"/>
        <v/>
      </c>
      <c r="AG47" t="str">
        <f t="shared" si="18"/>
        <v/>
      </c>
      <c r="AH47" t="str">
        <f t="shared" si="18"/>
        <v/>
      </c>
      <c r="AI47" t="str">
        <f t="shared" si="18"/>
        <v/>
      </c>
      <c r="AJ47" t="str">
        <f t="shared" si="18"/>
        <v/>
      </c>
      <c r="AK47" t="str">
        <f t="shared" si="18"/>
        <v/>
      </c>
      <c r="AL47" t="str">
        <f t="shared" si="18"/>
        <v/>
      </c>
      <c r="AM47" t="str">
        <f t="shared" si="18"/>
        <v/>
      </c>
      <c r="AN47" t="str">
        <f t="shared" si="18"/>
        <v/>
      </c>
      <c r="AO47" t="str">
        <f t="shared" si="18"/>
        <v/>
      </c>
      <c r="AP47" t="str">
        <f t="shared" si="18"/>
        <v>Louisiana</v>
      </c>
      <c r="AQ47" t="str">
        <f t="shared" si="18"/>
        <v/>
      </c>
      <c r="AR47" t="str">
        <f t="shared" si="18"/>
        <v/>
      </c>
      <c r="AS47" t="str">
        <f t="shared" si="18"/>
        <v/>
      </c>
      <c r="AT47" t="str">
        <f t="shared" si="18"/>
        <v/>
      </c>
      <c r="AU47" t="str">
        <f t="shared" si="18"/>
        <v/>
      </c>
      <c r="AV47" t="str">
        <f t="shared" si="18"/>
        <v/>
      </c>
      <c r="AW47" t="str">
        <f t="shared" si="18"/>
        <v/>
      </c>
      <c r="AX47" t="str">
        <f t="shared" si="18"/>
        <v/>
      </c>
      <c r="AY47" t="str">
        <f t="shared" si="18"/>
        <v/>
      </c>
      <c r="AZ47" t="str">
        <f t="shared" si="18"/>
        <v/>
      </c>
      <c r="BA47" t="str">
        <f t="shared" si="18"/>
        <v/>
      </c>
      <c r="BB47" t="str">
        <f t="shared" si="18"/>
        <v/>
      </c>
      <c r="BC47" t="str">
        <f t="shared" si="18"/>
        <v/>
      </c>
      <c r="BD47" t="str">
        <f t="shared" si="18"/>
        <v/>
      </c>
      <c r="BE47" t="str">
        <f t="shared" si="18"/>
        <v/>
      </c>
      <c r="BF47" t="str">
        <f t="shared" si="18"/>
        <v/>
      </c>
      <c r="BG47" t="str">
        <f t="shared" si="18"/>
        <v/>
      </c>
      <c r="BH47" t="str">
        <f t="shared" si="18"/>
        <v/>
      </c>
      <c r="BI47" t="str">
        <f t="shared" si="18"/>
        <v/>
      </c>
      <c r="BJ47" t="str">
        <f t="shared" si="18"/>
        <v/>
      </c>
      <c r="BK47" t="str">
        <f t="shared" si="18"/>
        <v/>
      </c>
      <c r="BL47" t="str">
        <f t="shared" si="18"/>
        <v/>
      </c>
      <c r="BM47" t="str">
        <f t="shared" si="18"/>
        <v/>
      </c>
      <c r="BN47" t="str">
        <f t="shared" si="18"/>
        <v/>
      </c>
      <c r="BO47" t="str">
        <f t="shared" si="18"/>
        <v/>
      </c>
      <c r="BP47" t="str">
        <f t="shared" si="18"/>
        <v/>
      </c>
      <c r="BQ47" t="str">
        <f t="shared" si="18"/>
        <v/>
      </c>
      <c r="BR47" t="str">
        <f t="shared" si="18"/>
        <v/>
      </c>
      <c r="BS47" t="str">
        <f t="shared" si="18"/>
        <v/>
      </c>
      <c r="BT47" t="str">
        <f t="shared" si="18"/>
        <v/>
      </c>
      <c r="BU47" t="str">
        <f t="shared" si="18"/>
        <v/>
      </c>
      <c r="BV47" t="str">
        <f t="shared" si="18"/>
        <v/>
      </c>
      <c r="BW47" t="str">
        <f t="shared" si="18"/>
        <v/>
      </c>
      <c r="BX47" t="str">
        <f t="shared" si="18"/>
        <v/>
      </c>
      <c r="BY47" t="str">
        <f t="shared" si="18"/>
        <v/>
      </c>
      <c r="BZ47" t="str">
        <f t="shared" si="18"/>
        <v/>
      </c>
      <c r="CA47" t="str">
        <f t="shared" si="18"/>
        <v/>
      </c>
      <c r="CB47" t="str">
        <f t="shared" si="18"/>
        <v/>
      </c>
      <c r="CC47" t="str">
        <f t="shared" si="18"/>
        <v/>
      </c>
      <c r="CD47" t="str">
        <f t="shared" si="18"/>
        <v/>
      </c>
      <c r="CE47" t="str">
        <f t="shared" si="18"/>
        <v/>
      </c>
      <c r="CF47" t="str">
        <f t="shared" si="18"/>
        <v/>
      </c>
      <c r="CG47" t="str">
        <f t="shared" si="18"/>
        <v/>
      </c>
      <c r="CH47" t="str">
        <f t="shared" si="18"/>
        <v/>
      </c>
    </row>
    <row r="48" spans="1:86" x14ac:dyDescent="0.3">
      <c r="A48" t="s">
        <v>312</v>
      </c>
      <c r="B48" t="s">
        <v>308</v>
      </c>
      <c r="C48" t="s">
        <v>465</v>
      </c>
      <c r="D48" t="s">
        <v>62</v>
      </c>
      <c r="E48">
        <v>73.400000000000006</v>
      </c>
      <c r="F48">
        <v>345</v>
      </c>
      <c r="G48" t="s">
        <v>230</v>
      </c>
      <c r="H48" s="81" t="s">
        <v>386</v>
      </c>
      <c r="I48" cm="1">
        <f t="array" ref="I48">IF(OR(COUNTIF(T48,"*"&amp;Conductors!$Q$2:$Q$200&amp;"*")), 1, 0)</f>
        <v>1</v>
      </c>
      <c r="J48" s="79">
        <v>1.762</v>
      </c>
      <c r="K48" s="79">
        <v>2156</v>
      </c>
      <c r="L48" s="81" t="s">
        <v>410</v>
      </c>
      <c r="M48">
        <v>1</v>
      </c>
      <c r="N48">
        <v>0</v>
      </c>
      <c r="O48" t="s">
        <v>407</v>
      </c>
      <c r="P48">
        <v>0.433</v>
      </c>
      <c r="Q48" s="79">
        <f t="shared" ref="Q48:Q50" si="19">(P48^2)*1000</f>
        <v>187.48899999999998</v>
      </c>
      <c r="T48" t="str">
        <f t="shared" si="2"/>
        <v>ACSRBluebird</v>
      </c>
      <c r="X48" t="str">
        <f t="shared" si="3"/>
        <v/>
      </c>
      <c r="Y48" t="str">
        <f t="shared" si="18"/>
        <v/>
      </c>
      <c r="Z48" t="str">
        <f t="shared" si="18"/>
        <v/>
      </c>
      <c r="AA48" t="str">
        <f t="shared" si="18"/>
        <v/>
      </c>
      <c r="AB48" t="str">
        <f t="shared" si="18"/>
        <v/>
      </c>
      <c r="AC48" t="str">
        <f t="shared" si="18"/>
        <v/>
      </c>
      <c r="AD48" t="str">
        <f t="shared" si="18"/>
        <v/>
      </c>
      <c r="AE48" t="str">
        <f t="shared" si="18"/>
        <v/>
      </c>
      <c r="AF48" t="str">
        <f t="shared" si="18"/>
        <v/>
      </c>
      <c r="AG48" t="str">
        <f t="shared" si="18"/>
        <v/>
      </c>
      <c r="AH48" t="str">
        <f t="shared" si="18"/>
        <v/>
      </c>
      <c r="AI48" t="str">
        <f t="shared" si="18"/>
        <v/>
      </c>
      <c r="AJ48" t="str">
        <f t="shared" si="18"/>
        <v/>
      </c>
      <c r="AK48" t="str">
        <f t="shared" si="18"/>
        <v/>
      </c>
      <c r="AL48" t="str">
        <f t="shared" si="18"/>
        <v/>
      </c>
      <c r="AM48" t="str">
        <f t="shared" si="18"/>
        <v/>
      </c>
      <c r="AN48" t="str">
        <f t="shared" si="18"/>
        <v/>
      </c>
      <c r="AO48" t="str">
        <f t="shared" si="18"/>
        <v/>
      </c>
      <c r="AP48" t="str">
        <f t="shared" si="18"/>
        <v/>
      </c>
      <c r="AQ48" t="str">
        <f t="shared" si="18"/>
        <v/>
      </c>
      <c r="AR48" t="str">
        <f t="shared" si="18"/>
        <v/>
      </c>
      <c r="AS48" t="str">
        <f t="shared" si="18"/>
        <v/>
      </c>
      <c r="AT48" t="str">
        <f t="shared" si="18"/>
        <v/>
      </c>
      <c r="AU48" t="str">
        <f t="shared" si="18"/>
        <v/>
      </c>
      <c r="AV48" t="str">
        <f t="shared" si="18"/>
        <v/>
      </c>
      <c r="AW48" t="str">
        <f t="shared" si="18"/>
        <v/>
      </c>
      <c r="AX48" t="str">
        <f t="shared" si="18"/>
        <v/>
      </c>
      <c r="AY48" t="str">
        <f t="shared" si="18"/>
        <v/>
      </c>
      <c r="AZ48" t="str">
        <f t="shared" si="18"/>
        <v/>
      </c>
      <c r="BA48" t="str">
        <f t="shared" si="18"/>
        <v/>
      </c>
      <c r="BB48" t="str">
        <f t="shared" si="18"/>
        <v/>
      </c>
      <c r="BC48" t="str">
        <f t="shared" si="18"/>
        <v/>
      </c>
      <c r="BD48" t="str">
        <f t="shared" si="18"/>
        <v/>
      </c>
      <c r="BE48" t="str">
        <f t="shared" si="18"/>
        <v/>
      </c>
      <c r="BF48" t="str">
        <f t="shared" si="18"/>
        <v/>
      </c>
      <c r="BG48" t="str">
        <f t="shared" si="18"/>
        <v>Louisiana</v>
      </c>
      <c r="BH48" t="str">
        <f t="shared" si="18"/>
        <v/>
      </c>
      <c r="BI48" t="str">
        <f t="shared" si="18"/>
        <v/>
      </c>
      <c r="BJ48" t="str">
        <f t="shared" si="18"/>
        <v/>
      </c>
      <c r="BK48" t="str">
        <f t="shared" si="18"/>
        <v/>
      </c>
      <c r="BL48" t="str">
        <f t="shared" si="18"/>
        <v/>
      </c>
      <c r="BM48" t="str">
        <f t="shared" si="18"/>
        <v/>
      </c>
      <c r="BN48" t="str">
        <f t="shared" si="18"/>
        <v/>
      </c>
      <c r="BO48" t="str">
        <f t="shared" si="18"/>
        <v/>
      </c>
      <c r="BP48" t="str">
        <f t="shared" si="18"/>
        <v/>
      </c>
      <c r="BQ48" t="str">
        <f t="shared" si="18"/>
        <v/>
      </c>
      <c r="BR48" t="str">
        <f t="shared" si="18"/>
        <v/>
      </c>
      <c r="BS48" t="str">
        <f t="shared" si="18"/>
        <v/>
      </c>
      <c r="BT48" t="str">
        <f t="shared" si="18"/>
        <v/>
      </c>
      <c r="BU48" t="str">
        <f t="shared" si="18"/>
        <v/>
      </c>
      <c r="BV48" t="str">
        <f t="shared" si="18"/>
        <v/>
      </c>
      <c r="BW48" t="str">
        <f t="shared" si="18"/>
        <v/>
      </c>
      <c r="BX48" t="str">
        <f t="shared" si="18"/>
        <v/>
      </c>
      <c r="BY48" t="str">
        <f t="shared" si="18"/>
        <v/>
      </c>
      <c r="BZ48" t="str">
        <f t="shared" si="18"/>
        <v/>
      </c>
      <c r="CA48" t="str">
        <f t="shared" si="18"/>
        <v/>
      </c>
      <c r="CB48" t="str">
        <f t="shared" si="18"/>
        <v/>
      </c>
      <c r="CC48" t="str">
        <f t="shared" si="18"/>
        <v/>
      </c>
      <c r="CD48" t="str">
        <f t="shared" si="18"/>
        <v/>
      </c>
      <c r="CE48" t="str">
        <f t="shared" si="18"/>
        <v/>
      </c>
      <c r="CF48" t="str">
        <f t="shared" si="18"/>
        <v/>
      </c>
      <c r="CG48" t="str">
        <f t="shared" si="18"/>
        <v/>
      </c>
      <c r="CH48" t="str">
        <f t="shared" si="18"/>
        <v/>
      </c>
    </row>
    <row r="49" spans="1:86" x14ac:dyDescent="0.3">
      <c r="A49" t="s">
        <v>256</v>
      </c>
      <c r="B49" t="s">
        <v>228</v>
      </c>
      <c r="C49" t="s">
        <v>466</v>
      </c>
      <c r="D49" t="s">
        <v>136</v>
      </c>
      <c r="E49">
        <v>240.5</v>
      </c>
      <c r="F49">
        <v>345</v>
      </c>
      <c r="G49" t="s">
        <v>230</v>
      </c>
      <c r="H49" s="79" t="s">
        <v>377</v>
      </c>
      <c r="I49" cm="1">
        <f t="array" ref="I49">IF(OR(COUNTIF(T49,"*"&amp;Conductors!$Q$2:$Q$200&amp;"*")), 1, 0)</f>
        <v>1</v>
      </c>
      <c r="J49" s="79">
        <v>1.1080000000000001</v>
      </c>
      <c r="K49" s="79">
        <v>795</v>
      </c>
      <c r="L49" s="79" t="s">
        <v>429</v>
      </c>
      <c r="M49">
        <v>2</v>
      </c>
      <c r="N49" s="79">
        <v>18</v>
      </c>
      <c r="O49" t="s">
        <v>426</v>
      </c>
      <c r="P49">
        <f>3/8</f>
        <v>0.375</v>
      </c>
      <c r="Q49" s="79">
        <f t="shared" si="19"/>
        <v>140.625</v>
      </c>
      <c r="R49" s="80" t="s">
        <v>425</v>
      </c>
      <c r="T49" t="str">
        <f t="shared" si="2"/>
        <v>ACSRDrake</v>
      </c>
      <c r="X49" t="str">
        <f t="shared" si="3"/>
        <v/>
      </c>
      <c r="Y49" t="str">
        <f t="shared" si="18"/>
        <v/>
      </c>
      <c r="Z49" t="str">
        <f t="shared" si="18"/>
        <v/>
      </c>
      <c r="AA49" t="str">
        <f t="shared" si="18"/>
        <v/>
      </c>
      <c r="AB49" t="str">
        <f t="shared" si="18"/>
        <v/>
      </c>
      <c r="AC49" t="str">
        <f t="shared" si="18"/>
        <v/>
      </c>
      <c r="AD49" t="str">
        <f t="shared" si="18"/>
        <v/>
      </c>
      <c r="AE49" t="str">
        <f t="shared" si="18"/>
        <v/>
      </c>
      <c r="AF49" t="str">
        <f t="shared" si="18"/>
        <v/>
      </c>
      <c r="AG49" t="str">
        <f t="shared" si="18"/>
        <v/>
      </c>
      <c r="AH49" t="str">
        <f t="shared" si="18"/>
        <v/>
      </c>
      <c r="AI49" t="str">
        <f t="shared" si="18"/>
        <v/>
      </c>
      <c r="AJ49" t="str">
        <f t="shared" si="18"/>
        <v/>
      </c>
      <c r="AK49" t="str">
        <f t="shared" si="18"/>
        <v>Texas</v>
      </c>
      <c r="AL49" t="str">
        <f t="shared" si="18"/>
        <v/>
      </c>
      <c r="AM49" t="str">
        <f t="shared" si="18"/>
        <v/>
      </c>
      <c r="AN49" t="str">
        <f t="shared" si="18"/>
        <v/>
      </c>
      <c r="AO49" t="str">
        <f t="shared" si="18"/>
        <v/>
      </c>
      <c r="AP49" t="str">
        <f t="shared" si="18"/>
        <v/>
      </c>
      <c r="AQ49" t="str">
        <f t="shared" si="18"/>
        <v/>
      </c>
      <c r="AR49" t="str">
        <f t="shared" si="18"/>
        <v/>
      </c>
      <c r="AS49" t="str">
        <f t="shared" si="18"/>
        <v/>
      </c>
      <c r="AT49" t="str">
        <f t="shared" si="18"/>
        <v/>
      </c>
      <c r="AU49" t="str">
        <f t="shared" si="18"/>
        <v/>
      </c>
      <c r="AV49" t="str">
        <f t="shared" si="18"/>
        <v/>
      </c>
      <c r="AW49" t="str">
        <f t="shared" si="18"/>
        <v/>
      </c>
      <c r="AX49" t="str">
        <f t="shared" si="18"/>
        <v/>
      </c>
      <c r="AY49" t="str">
        <f t="shared" si="18"/>
        <v/>
      </c>
      <c r="AZ49" t="str">
        <f t="shared" si="18"/>
        <v/>
      </c>
      <c r="BA49" t="str">
        <f t="shared" si="18"/>
        <v/>
      </c>
      <c r="BB49" t="str">
        <f t="shared" si="18"/>
        <v/>
      </c>
      <c r="BC49" t="str">
        <f t="shared" si="18"/>
        <v/>
      </c>
      <c r="BD49" t="str">
        <f t="shared" si="18"/>
        <v/>
      </c>
      <c r="BE49" t="str">
        <f t="shared" si="18"/>
        <v/>
      </c>
      <c r="BF49" t="str">
        <f t="shared" si="18"/>
        <v/>
      </c>
      <c r="BG49" t="str">
        <f t="shared" si="18"/>
        <v/>
      </c>
      <c r="BH49" t="str">
        <f t="shared" si="18"/>
        <v/>
      </c>
      <c r="BI49" t="str">
        <f t="shared" si="18"/>
        <v/>
      </c>
      <c r="BJ49" t="str">
        <f t="shared" si="18"/>
        <v/>
      </c>
      <c r="BK49" t="str">
        <f t="shared" si="18"/>
        <v/>
      </c>
      <c r="BL49" t="str">
        <f t="shared" si="18"/>
        <v/>
      </c>
      <c r="BM49" t="str">
        <f t="shared" si="18"/>
        <v/>
      </c>
      <c r="BN49" t="str">
        <f t="shared" si="18"/>
        <v/>
      </c>
      <c r="BO49" t="str">
        <f t="shared" si="18"/>
        <v/>
      </c>
      <c r="BP49" t="str">
        <f t="shared" si="18"/>
        <v/>
      </c>
      <c r="BQ49" t="str">
        <f t="shared" si="18"/>
        <v/>
      </c>
      <c r="BR49" t="str">
        <f t="shared" si="18"/>
        <v/>
      </c>
      <c r="BS49" t="str">
        <f t="shared" si="18"/>
        <v/>
      </c>
      <c r="BT49" t="str">
        <f t="shared" si="18"/>
        <v/>
      </c>
      <c r="BU49" t="str">
        <f t="shared" si="18"/>
        <v/>
      </c>
      <c r="BV49" t="str">
        <f t="shared" si="18"/>
        <v/>
      </c>
      <c r="BW49" t="str">
        <f t="shared" si="18"/>
        <v/>
      </c>
      <c r="BX49" t="str">
        <f t="shared" si="18"/>
        <v/>
      </c>
      <c r="BY49" t="str">
        <f t="shared" si="18"/>
        <v/>
      </c>
      <c r="BZ49" t="str">
        <f t="shared" si="18"/>
        <v/>
      </c>
      <c r="CA49" t="str">
        <f t="shared" si="18"/>
        <v/>
      </c>
      <c r="CB49" t="str">
        <f t="shared" si="18"/>
        <v/>
      </c>
      <c r="CC49" t="str">
        <f t="shared" si="18"/>
        <v/>
      </c>
      <c r="CD49" t="str">
        <f t="shared" si="18"/>
        <v/>
      </c>
      <c r="CE49" t="str">
        <f t="shared" si="18"/>
        <v/>
      </c>
      <c r="CF49" t="str">
        <f t="shared" si="18"/>
        <v/>
      </c>
      <c r="CG49" t="str">
        <f t="shared" si="18"/>
        <v/>
      </c>
      <c r="CH49" t="str">
        <f t="shared" si="18"/>
        <v/>
      </c>
    </row>
    <row r="50" spans="1:86" x14ac:dyDescent="0.3">
      <c r="A50" t="s">
        <v>256</v>
      </c>
      <c r="B50" t="s">
        <v>228</v>
      </c>
      <c r="C50" t="s">
        <v>467</v>
      </c>
      <c r="D50" t="s">
        <v>136</v>
      </c>
      <c r="E50">
        <v>68.8</v>
      </c>
      <c r="F50">
        <v>345</v>
      </c>
      <c r="G50" t="s">
        <v>230</v>
      </c>
      <c r="H50" s="79" t="s">
        <v>377</v>
      </c>
      <c r="I50" cm="1">
        <f t="array" ref="I50">IF(OR(COUNTIF(T50,"*"&amp;Conductors!$Q$2:$Q$200&amp;"*")), 1, 0)</f>
        <v>1</v>
      </c>
      <c r="J50" s="79">
        <v>1.1080000000000001</v>
      </c>
      <c r="K50" s="79">
        <v>795</v>
      </c>
      <c r="L50" s="79" t="s">
        <v>429</v>
      </c>
      <c r="M50">
        <v>2</v>
      </c>
      <c r="N50" s="79">
        <v>18</v>
      </c>
      <c r="O50" t="s">
        <v>426</v>
      </c>
      <c r="P50">
        <f>7/16</f>
        <v>0.4375</v>
      </c>
      <c r="Q50" s="79">
        <f t="shared" si="19"/>
        <v>191.40625</v>
      </c>
      <c r="R50" s="80" t="s">
        <v>424</v>
      </c>
      <c r="T50" t="str">
        <f t="shared" si="2"/>
        <v>ACSRDrake</v>
      </c>
      <c r="X50" t="str">
        <f t="shared" si="3"/>
        <v/>
      </c>
      <c r="Y50" t="str">
        <f t="shared" si="18"/>
        <v/>
      </c>
      <c r="Z50" t="str">
        <f t="shared" si="18"/>
        <v/>
      </c>
      <c r="AA50" t="str">
        <f t="shared" si="18"/>
        <v/>
      </c>
      <c r="AB50" t="str">
        <f t="shared" si="18"/>
        <v/>
      </c>
      <c r="AC50" t="str">
        <f t="shared" si="18"/>
        <v/>
      </c>
      <c r="AD50" t="str">
        <f t="shared" si="18"/>
        <v/>
      </c>
      <c r="AE50" t="str">
        <f t="shared" si="18"/>
        <v/>
      </c>
      <c r="AF50" t="str">
        <f t="shared" si="18"/>
        <v/>
      </c>
      <c r="AG50" t="str">
        <f t="shared" si="18"/>
        <v/>
      </c>
      <c r="AH50" t="str">
        <f t="shared" si="18"/>
        <v/>
      </c>
      <c r="AI50" t="str">
        <f t="shared" si="18"/>
        <v/>
      </c>
      <c r="AJ50" t="str">
        <f t="shared" si="18"/>
        <v/>
      </c>
      <c r="AK50" t="str">
        <f t="shared" si="18"/>
        <v>Texas</v>
      </c>
      <c r="AL50" t="str">
        <f t="shared" si="18"/>
        <v/>
      </c>
      <c r="AM50" t="str">
        <f t="shared" si="18"/>
        <v/>
      </c>
      <c r="AN50" t="str">
        <f t="shared" si="18"/>
        <v/>
      </c>
      <c r="AO50" t="str">
        <f t="shared" si="18"/>
        <v/>
      </c>
      <c r="AP50" t="str">
        <f t="shared" si="18"/>
        <v/>
      </c>
      <c r="AQ50" t="str">
        <f t="shared" si="18"/>
        <v/>
      </c>
      <c r="AR50" t="str">
        <f t="shared" si="18"/>
        <v/>
      </c>
      <c r="AS50" t="str">
        <f t="shared" si="18"/>
        <v/>
      </c>
      <c r="AT50" t="str">
        <f t="shared" si="18"/>
        <v/>
      </c>
      <c r="AU50" t="str">
        <f t="shared" si="18"/>
        <v/>
      </c>
      <c r="AV50" t="str">
        <f t="shared" si="18"/>
        <v/>
      </c>
      <c r="AW50" t="str">
        <f t="shared" si="18"/>
        <v/>
      </c>
      <c r="AX50" t="str">
        <f t="shared" si="18"/>
        <v/>
      </c>
      <c r="AY50" t="str">
        <f t="shared" si="18"/>
        <v/>
      </c>
      <c r="AZ50" t="str">
        <f t="shared" si="18"/>
        <v/>
      </c>
      <c r="BA50" t="str">
        <f t="shared" si="18"/>
        <v/>
      </c>
      <c r="BB50" t="str">
        <f t="shared" si="18"/>
        <v/>
      </c>
      <c r="BC50" t="str">
        <f t="shared" si="18"/>
        <v/>
      </c>
      <c r="BD50" t="str">
        <f t="shared" si="18"/>
        <v/>
      </c>
      <c r="BE50" t="str">
        <f t="shared" si="18"/>
        <v/>
      </c>
      <c r="BF50" t="str">
        <f t="shared" si="18"/>
        <v/>
      </c>
      <c r="BG50" t="str">
        <f t="shared" si="18"/>
        <v/>
      </c>
      <c r="BH50" t="str">
        <f t="shared" si="18"/>
        <v/>
      </c>
      <c r="BI50" t="str">
        <f t="shared" si="18"/>
        <v/>
      </c>
      <c r="BJ50" t="str">
        <f t="shared" si="18"/>
        <v/>
      </c>
      <c r="BK50" t="str">
        <f t="shared" si="18"/>
        <v/>
      </c>
      <c r="BL50" t="str">
        <f t="shared" si="18"/>
        <v/>
      </c>
      <c r="BM50" t="str">
        <f t="shared" si="18"/>
        <v/>
      </c>
      <c r="BN50" t="str">
        <f t="shared" si="18"/>
        <v/>
      </c>
      <c r="BO50" t="str">
        <f t="shared" si="18"/>
        <v/>
      </c>
      <c r="BP50" t="str">
        <f t="shared" si="18"/>
        <v/>
      </c>
      <c r="BQ50" t="str">
        <f t="shared" si="18"/>
        <v/>
      </c>
      <c r="BR50" t="str">
        <f t="shared" si="18"/>
        <v/>
      </c>
      <c r="BS50" t="str">
        <f t="shared" si="18"/>
        <v/>
      </c>
      <c r="BT50" t="str">
        <f t="shared" si="18"/>
        <v/>
      </c>
      <c r="BU50" t="str">
        <f t="shared" si="18"/>
        <v/>
      </c>
      <c r="BV50" t="str">
        <f t="shared" si="18"/>
        <v/>
      </c>
      <c r="BW50" t="str">
        <f t="shared" ref="Y50:CH54" si="20">IF(BW$1=$A50,$D50,"")</f>
        <v/>
      </c>
      <c r="BX50" t="str">
        <f t="shared" si="20"/>
        <v/>
      </c>
      <c r="BY50" t="str">
        <f t="shared" si="20"/>
        <v/>
      </c>
      <c r="BZ50" t="str">
        <f t="shared" si="20"/>
        <v/>
      </c>
      <c r="CA50" t="str">
        <f t="shared" si="20"/>
        <v/>
      </c>
      <c r="CB50" t="str">
        <f t="shared" si="20"/>
        <v/>
      </c>
      <c r="CC50" t="str">
        <f t="shared" si="20"/>
        <v/>
      </c>
      <c r="CD50" t="str">
        <f t="shared" si="20"/>
        <v/>
      </c>
      <c r="CE50" t="str">
        <f t="shared" si="20"/>
        <v/>
      </c>
      <c r="CF50" t="str">
        <f t="shared" si="20"/>
        <v/>
      </c>
      <c r="CG50" t="str">
        <f t="shared" si="20"/>
        <v/>
      </c>
      <c r="CH50" t="str">
        <f t="shared" si="20"/>
        <v/>
      </c>
    </row>
    <row r="51" spans="1:86" x14ac:dyDescent="0.3">
      <c r="A51" t="s">
        <v>307</v>
      </c>
      <c r="B51" t="s">
        <v>308</v>
      </c>
      <c r="C51" t="s">
        <v>468</v>
      </c>
      <c r="D51" t="s">
        <v>18</v>
      </c>
      <c r="E51">
        <v>413</v>
      </c>
      <c r="F51">
        <v>345</v>
      </c>
      <c r="G51" t="s">
        <v>230</v>
      </c>
      <c r="H51" s="79" t="s">
        <v>379</v>
      </c>
      <c r="I51" cm="1">
        <f t="array" ref="I51">IF(OR(COUNTIF(T51,"*"&amp;Conductors!$Q$2:$Q$200&amp;"*")), 1, 0)</f>
        <v>1</v>
      </c>
      <c r="J51" s="79">
        <v>1.165</v>
      </c>
      <c r="K51" s="79">
        <v>954</v>
      </c>
      <c r="L51" s="79" t="s">
        <v>406</v>
      </c>
      <c r="M51">
        <v>2</v>
      </c>
      <c r="N51" s="79">
        <v>18</v>
      </c>
      <c r="O51" t="s">
        <v>426</v>
      </c>
      <c r="P51">
        <f>3/8</f>
        <v>0.375</v>
      </c>
      <c r="Q51" s="79">
        <f t="shared" ref="Q51:Q53" si="21">(P51^2)*1000</f>
        <v>140.625</v>
      </c>
      <c r="R51" s="80" t="s">
        <v>425</v>
      </c>
      <c r="T51" t="str">
        <f t="shared" si="2"/>
        <v>ACSRRail</v>
      </c>
      <c r="X51" t="str">
        <f t="shared" si="3"/>
        <v/>
      </c>
      <c r="Y51" t="str">
        <f t="shared" si="20"/>
        <v/>
      </c>
      <c r="Z51" t="str">
        <f t="shared" si="20"/>
        <v/>
      </c>
      <c r="AA51" t="str">
        <f t="shared" si="20"/>
        <v/>
      </c>
      <c r="AB51" t="str">
        <f t="shared" si="20"/>
        <v/>
      </c>
      <c r="AC51" t="str">
        <f t="shared" si="20"/>
        <v/>
      </c>
      <c r="AD51" t="str">
        <f t="shared" si="20"/>
        <v/>
      </c>
      <c r="AE51" t="str">
        <f t="shared" si="20"/>
        <v/>
      </c>
      <c r="AF51" t="str">
        <f t="shared" si="20"/>
        <v/>
      </c>
      <c r="AG51" t="str">
        <f t="shared" si="20"/>
        <v/>
      </c>
      <c r="AH51" t="str">
        <f t="shared" si="20"/>
        <v/>
      </c>
      <c r="AI51" t="str">
        <f t="shared" si="20"/>
        <v/>
      </c>
      <c r="AJ51" t="str">
        <f t="shared" si="20"/>
        <v/>
      </c>
      <c r="AK51" t="str">
        <f t="shared" si="20"/>
        <v/>
      </c>
      <c r="AL51" t="str">
        <f t="shared" si="20"/>
        <v/>
      </c>
      <c r="AM51" t="str">
        <f t="shared" si="20"/>
        <v/>
      </c>
      <c r="AN51" t="str">
        <f t="shared" si="20"/>
        <v/>
      </c>
      <c r="AO51" t="str">
        <f t="shared" si="20"/>
        <v/>
      </c>
      <c r="AP51" t="str">
        <f t="shared" si="20"/>
        <v/>
      </c>
      <c r="AQ51" t="str">
        <f t="shared" si="20"/>
        <v/>
      </c>
      <c r="AR51" t="str">
        <f t="shared" si="20"/>
        <v/>
      </c>
      <c r="AS51" t="str">
        <f t="shared" si="20"/>
        <v/>
      </c>
      <c r="AT51" t="str">
        <f t="shared" si="20"/>
        <v/>
      </c>
      <c r="AU51" t="str">
        <f t="shared" si="20"/>
        <v/>
      </c>
      <c r="AV51" t="str">
        <f t="shared" si="20"/>
        <v/>
      </c>
      <c r="AW51" t="str">
        <f t="shared" si="20"/>
        <v/>
      </c>
      <c r="AX51" t="str">
        <f t="shared" si="20"/>
        <v/>
      </c>
      <c r="AY51" t="str">
        <f t="shared" si="20"/>
        <v/>
      </c>
      <c r="AZ51" t="str">
        <f t="shared" si="20"/>
        <v/>
      </c>
      <c r="BA51" t="str">
        <f t="shared" si="20"/>
        <v/>
      </c>
      <c r="BB51" t="str">
        <f t="shared" si="20"/>
        <v/>
      </c>
      <c r="BC51" t="str">
        <f t="shared" si="20"/>
        <v/>
      </c>
      <c r="BD51" t="str">
        <f t="shared" si="20"/>
        <v/>
      </c>
      <c r="BE51" t="str">
        <f t="shared" si="20"/>
        <v>Arizona</v>
      </c>
      <c r="BF51" t="str">
        <f t="shared" si="20"/>
        <v/>
      </c>
      <c r="BG51" t="str">
        <f t="shared" si="20"/>
        <v/>
      </c>
      <c r="BH51" t="str">
        <f t="shared" si="20"/>
        <v/>
      </c>
      <c r="BI51" t="str">
        <f t="shared" si="20"/>
        <v/>
      </c>
      <c r="BJ51" t="str">
        <f t="shared" si="20"/>
        <v/>
      </c>
      <c r="BK51" t="str">
        <f t="shared" si="20"/>
        <v/>
      </c>
      <c r="BL51" t="str">
        <f t="shared" si="20"/>
        <v/>
      </c>
      <c r="BM51" t="str">
        <f t="shared" si="20"/>
        <v/>
      </c>
      <c r="BN51" t="str">
        <f t="shared" si="20"/>
        <v/>
      </c>
      <c r="BO51" t="str">
        <f t="shared" si="20"/>
        <v/>
      </c>
      <c r="BP51" t="str">
        <f t="shared" si="20"/>
        <v/>
      </c>
      <c r="BQ51" t="str">
        <f t="shared" si="20"/>
        <v/>
      </c>
      <c r="BR51" t="str">
        <f t="shared" si="20"/>
        <v/>
      </c>
      <c r="BS51" t="str">
        <f t="shared" si="20"/>
        <v/>
      </c>
      <c r="BT51" t="str">
        <f t="shared" si="20"/>
        <v/>
      </c>
      <c r="BU51" t="str">
        <f t="shared" si="20"/>
        <v/>
      </c>
      <c r="BV51" t="str">
        <f t="shared" si="20"/>
        <v/>
      </c>
      <c r="BW51" t="str">
        <f t="shared" si="20"/>
        <v/>
      </c>
      <c r="BX51" t="str">
        <f t="shared" si="20"/>
        <v/>
      </c>
      <c r="BY51" t="str">
        <f t="shared" si="20"/>
        <v/>
      </c>
      <c r="BZ51" t="str">
        <f t="shared" si="20"/>
        <v/>
      </c>
      <c r="CA51" t="str">
        <f t="shared" si="20"/>
        <v/>
      </c>
      <c r="CB51" t="str">
        <f t="shared" si="20"/>
        <v/>
      </c>
      <c r="CC51" t="str">
        <f t="shared" si="20"/>
        <v/>
      </c>
      <c r="CD51" t="str">
        <f t="shared" si="20"/>
        <v/>
      </c>
      <c r="CE51" t="str">
        <f t="shared" si="20"/>
        <v/>
      </c>
      <c r="CF51" t="str">
        <f t="shared" si="20"/>
        <v/>
      </c>
      <c r="CG51" t="str">
        <f t="shared" si="20"/>
        <v/>
      </c>
      <c r="CH51" t="str">
        <f t="shared" si="20"/>
        <v/>
      </c>
    </row>
    <row r="52" spans="1:86" x14ac:dyDescent="0.3">
      <c r="A52" t="s">
        <v>299</v>
      </c>
      <c r="B52" t="s">
        <v>361</v>
      </c>
      <c r="C52" t="s">
        <v>469</v>
      </c>
      <c r="D52" t="s">
        <v>83</v>
      </c>
      <c r="E52">
        <v>186</v>
      </c>
      <c r="F52">
        <v>345</v>
      </c>
      <c r="G52" t="s">
        <v>230</v>
      </c>
      <c r="H52" t="s">
        <v>378</v>
      </c>
      <c r="I52" cm="1">
        <f t="array" ref="I52">IF(OR(COUNTIF(T52,"*"&amp;Conductors!$Q$2:$Q$200&amp;"*")), 1, 0)</f>
        <v>1</v>
      </c>
      <c r="J52">
        <v>1.0629999999999999</v>
      </c>
      <c r="K52" s="79">
        <v>795</v>
      </c>
      <c r="L52" s="79" t="s">
        <v>406</v>
      </c>
      <c r="M52">
        <v>2</v>
      </c>
      <c r="N52" s="79">
        <v>18</v>
      </c>
      <c r="O52" t="s">
        <v>426</v>
      </c>
      <c r="P52">
        <f>7/16</f>
        <v>0.4375</v>
      </c>
      <c r="Q52" s="79">
        <f t="shared" si="21"/>
        <v>191.40625</v>
      </c>
      <c r="R52" s="80" t="s">
        <v>424</v>
      </c>
      <c r="T52" t="str">
        <f t="shared" si="2"/>
        <v>ACSRTern</v>
      </c>
      <c r="X52" t="str">
        <f t="shared" si="3"/>
        <v/>
      </c>
      <c r="Y52" t="str">
        <f t="shared" si="20"/>
        <v/>
      </c>
      <c r="Z52" t="str">
        <f t="shared" si="20"/>
        <v/>
      </c>
      <c r="AA52" t="str">
        <f t="shared" si="20"/>
        <v/>
      </c>
      <c r="AB52" t="str">
        <f t="shared" si="20"/>
        <v/>
      </c>
      <c r="AC52" t="str">
        <f t="shared" si="20"/>
        <v/>
      </c>
      <c r="AD52" t="str">
        <f t="shared" si="20"/>
        <v/>
      </c>
      <c r="AE52" t="str">
        <f t="shared" si="20"/>
        <v/>
      </c>
      <c r="AF52" t="str">
        <f t="shared" si="20"/>
        <v/>
      </c>
      <c r="AG52" t="str">
        <f t="shared" si="20"/>
        <v/>
      </c>
      <c r="AH52" t="str">
        <f t="shared" si="20"/>
        <v/>
      </c>
      <c r="AI52" t="str">
        <f t="shared" si="20"/>
        <v/>
      </c>
      <c r="AJ52" t="str">
        <f t="shared" si="20"/>
        <v/>
      </c>
      <c r="AK52" t="str">
        <f t="shared" si="20"/>
        <v/>
      </c>
      <c r="AL52" t="str">
        <f t="shared" si="20"/>
        <v/>
      </c>
      <c r="AM52" t="str">
        <f t="shared" si="20"/>
        <v/>
      </c>
      <c r="AN52" t="str">
        <f t="shared" si="20"/>
        <v/>
      </c>
      <c r="AO52" t="str">
        <f t="shared" si="20"/>
        <v/>
      </c>
      <c r="AP52" t="str">
        <f t="shared" si="20"/>
        <v/>
      </c>
      <c r="AQ52" t="str">
        <f t="shared" si="20"/>
        <v/>
      </c>
      <c r="AR52" t="str">
        <f t="shared" si="20"/>
        <v/>
      </c>
      <c r="AS52" t="str">
        <f t="shared" si="20"/>
        <v/>
      </c>
      <c r="AT52" t="str">
        <f t="shared" si="20"/>
        <v/>
      </c>
      <c r="AU52" t="str">
        <f t="shared" si="20"/>
        <v/>
      </c>
      <c r="AV52" t="str">
        <f t="shared" si="20"/>
        <v/>
      </c>
      <c r="AW52" t="str">
        <f t="shared" si="20"/>
        <v/>
      </c>
      <c r="AX52" t="str">
        <f t="shared" si="20"/>
        <v/>
      </c>
      <c r="AY52" t="str">
        <f t="shared" si="20"/>
        <v/>
      </c>
      <c r="AZ52" t="str">
        <f t="shared" si="20"/>
        <v/>
      </c>
      <c r="BA52" t="str">
        <f t="shared" si="20"/>
        <v/>
      </c>
      <c r="BB52" t="str">
        <f t="shared" si="20"/>
        <v>Missouri</v>
      </c>
      <c r="BC52" t="str">
        <f t="shared" si="20"/>
        <v/>
      </c>
      <c r="BD52" t="str">
        <f t="shared" si="20"/>
        <v/>
      </c>
      <c r="BE52" t="str">
        <f t="shared" si="20"/>
        <v/>
      </c>
      <c r="BF52" t="str">
        <f t="shared" si="20"/>
        <v/>
      </c>
      <c r="BG52" t="str">
        <f t="shared" si="20"/>
        <v/>
      </c>
      <c r="BH52" t="str">
        <f t="shared" si="20"/>
        <v/>
      </c>
      <c r="BI52" t="str">
        <f t="shared" si="20"/>
        <v/>
      </c>
      <c r="BJ52" t="str">
        <f t="shared" si="20"/>
        <v/>
      </c>
      <c r="BK52" t="str">
        <f t="shared" si="20"/>
        <v/>
      </c>
      <c r="BL52" t="str">
        <f t="shared" si="20"/>
        <v/>
      </c>
      <c r="BM52" t="str">
        <f t="shared" si="20"/>
        <v/>
      </c>
      <c r="BN52" t="str">
        <f t="shared" si="20"/>
        <v/>
      </c>
      <c r="BO52" t="str">
        <f t="shared" si="20"/>
        <v/>
      </c>
      <c r="BP52" t="str">
        <f t="shared" si="20"/>
        <v/>
      </c>
      <c r="BQ52" t="str">
        <f t="shared" si="20"/>
        <v/>
      </c>
      <c r="BR52" t="str">
        <f t="shared" si="20"/>
        <v/>
      </c>
      <c r="BS52" t="str">
        <f t="shared" si="20"/>
        <v/>
      </c>
      <c r="BT52" t="str">
        <f t="shared" si="20"/>
        <v/>
      </c>
      <c r="BU52" t="str">
        <f t="shared" si="20"/>
        <v/>
      </c>
      <c r="BV52" t="str">
        <f t="shared" si="20"/>
        <v/>
      </c>
      <c r="BW52" t="str">
        <f t="shared" si="20"/>
        <v/>
      </c>
      <c r="BX52" t="str">
        <f t="shared" si="20"/>
        <v/>
      </c>
      <c r="BY52" t="str">
        <f t="shared" si="20"/>
        <v/>
      </c>
      <c r="BZ52" t="str">
        <f t="shared" si="20"/>
        <v/>
      </c>
      <c r="CA52" t="str">
        <f t="shared" si="20"/>
        <v/>
      </c>
      <c r="CB52" t="str">
        <f t="shared" si="20"/>
        <v/>
      </c>
      <c r="CC52" t="str">
        <f t="shared" si="20"/>
        <v/>
      </c>
      <c r="CD52" t="str">
        <f t="shared" si="20"/>
        <v/>
      </c>
      <c r="CE52" t="str">
        <f t="shared" si="20"/>
        <v/>
      </c>
      <c r="CF52" t="str">
        <f t="shared" si="20"/>
        <v/>
      </c>
      <c r="CG52" t="str">
        <f t="shared" si="20"/>
        <v/>
      </c>
      <c r="CH52" t="str">
        <f t="shared" si="20"/>
        <v/>
      </c>
    </row>
    <row r="53" spans="1:86" x14ac:dyDescent="0.3">
      <c r="A53" t="s">
        <v>253</v>
      </c>
      <c r="B53" t="s">
        <v>228</v>
      </c>
      <c r="C53" t="s">
        <v>469</v>
      </c>
      <c r="D53" t="s">
        <v>83</v>
      </c>
      <c r="E53">
        <v>23</v>
      </c>
      <c r="F53">
        <v>345</v>
      </c>
      <c r="G53" t="s">
        <v>230</v>
      </c>
      <c r="H53" s="79" t="s">
        <v>384</v>
      </c>
      <c r="I53" cm="1">
        <f t="array" ref="I53">IF(OR(COUNTIF(T53,"*"&amp;Conductors!$Q$2:$Q$200&amp;"*")), 1, 0)</f>
        <v>1</v>
      </c>
      <c r="J53" s="79">
        <v>1.504</v>
      </c>
      <c r="K53" s="79">
        <v>1590</v>
      </c>
      <c r="L53" s="79" t="s">
        <v>406</v>
      </c>
      <c r="M53">
        <v>2</v>
      </c>
      <c r="N53" s="79">
        <v>18</v>
      </c>
      <c r="O53" t="s">
        <v>426</v>
      </c>
      <c r="P53">
        <f>7/16</f>
        <v>0.4375</v>
      </c>
      <c r="Q53" s="79">
        <f t="shared" si="21"/>
        <v>191.40625</v>
      </c>
      <c r="R53" s="80" t="s">
        <v>424</v>
      </c>
      <c r="T53" t="str">
        <f t="shared" si="2"/>
        <v>ACSRLapwing</v>
      </c>
      <c r="X53" t="str">
        <f t="shared" si="3"/>
        <v/>
      </c>
      <c r="Y53" t="str">
        <f t="shared" si="20"/>
        <v/>
      </c>
      <c r="Z53" t="str">
        <f t="shared" si="20"/>
        <v/>
      </c>
      <c r="AA53" t="str">
        <f t="shared" si="20"/>
        <v/>
      </c>
      <c r="AB53" t="str">
        <f t="shared" si="20"/>
        <v/>
      </c>
      <c r="AC53" t="str">
        <f t="shared" si="20"/>
        <v/>
      </c>
      <c r="AD53" t="str">
        <f t="shared" si="20"/>
        <v/>
      </c>
      <c r="AE53" t="str">
        <f t="shared" si="20"/>
        <v/>
      </c>
      <c r="AF53" t="str">
        <f t="shared" si="20"/>
        <v/>
      </c>
      <c r="AG53" t="str">
        <f t="shared" si="20"/>
        <v/>
      </c>
      <c r="AH53" t="str">
        <f t="shared" si="20"/>
        <v/>
      </c>
      <c r="AI53" t="str">
        <f t="shared" si="20"/>
        <v/>
      </c>
      <c r="AJ53" t="str">
        <f t="shared" si="20"/>
        <v>Missouri</v>
      </c>
      <c r="AK53" t="str">
        <f t="shared" si="20"/>
        <v/>
      </c>
      <c r="AL53" t="str">
        <f t="shared" si="20"/>
        <v/>
      </c>
      <c r="AM53" t="str">
        <f t="shared" si="20"/>
        <v/>
      </c>
      <c r="AN53" t="str">
        <f t="shared" si="20"/>
        <v/>
      </c>
      <c r="AO53" t="str">
        <f t="shared" si="20"/>
        <v/>
      </c>
      <c r="AP53" t="str">
        <f t="shared" si="20"/>
        <v/>
      </c>
      <c r="AQ53" t="str">
        <f t="shared" si="20"/>
        <v/>
      </c>
      <c r="AR53" t="str">
        <f t="shared" si="20"/>
        <v/>
      </c>
      <c r="AS53" t="str">
        <f t="shared" si="20"/>
        <v/>
      </c>
      <c r="AT53" t="str">
        <f t="shared" si="20"/>
        <v/>
      </c>
      <c r="AU53" t="str">
        <f t="shared" si="20"/>
        <v/>
      </c>
      <c r="AV53" t="str">
        <f t="shared" si="20"/>
        <v/>
      </c>
      <c r="AW53" t="str">
        <f t="shared" si="20"/>
        <v/>
      </c>
      <c r="AX53" t="str">
        <f t="shared" si="20"/>
        <v/>
      </c>
      <c r="AY53" t="str">
        <f t="shared" si="20"/>
        <v/>
      </c>
      <c r="AZ53" t="str">
        <f t="shared" si="20"/>
        <v/>
      </c>
      <c r="BA53" t="str">
        <f t="shared" si="20"/>
        <v/>
      </c>
      <c r="BB53" t="str">
        <f t="shared" si="20"/>
        <v/>
      </c>
      <c r="BC53" t="str">
        <f t="shared" si="20"/>
        <v/>
      </c>
      <c r="BD53" t="str">
        <f t="shared" si="20"/>
        <v/>
      </c>
      <c r="BE53" t="str">
        <f t="shared" si="20"/>
        <v/>
      </c>
      <c r="BF53" t="str">
        <f t="shared" si="20"/>
        <v/>
      </c>
      <c r="BG53" t="str">
        <f t="shared" si="20"/>
        <v/>
      </c>
      <c r="BH53" t="str">
        <f t="shared" si="20"/>
        <v/>
      </c>
      <c r="BI53" t="str">
        <f t="shared" si="20"/>
        <v/>
      </c>
      <c r="BJ53" t="str">
        <f t="shared" si="20"/>
        <v/>
      </c>
      <c r="BK53" t="str">
        <f t="shared" si="20"/>
        <v/>
      </c>
      <c r="BL53" t="str">
        <f t="shared" si="20"/>
        <v/>
      </c>
      <c r="BM53" t="str">
        <f t="shared" si="20"/>
        <v/>
      </c>
      <c r="BN53" t="str">
        <f t="shared" si="20"/>
        <v/>
      </c>
      <c r="BO53" t="str">
        <f t="shared" si="20"/>
        <v/>
      </c>
      <c r="BP53" t="str">
        <f t="shared" si="20"/>
        <v/>
      </c>
      <c r="BQ53" t="str">
        <f t="shared" si="20"/>
        <v/>
      </c>
      <c r="BR53" t="str">
        <f t="shared" si="20"/>
        <v/>
      </c>
      <c r="BS53" t="str">
        <f t="shared" si="20"/>
        <v/>
      </c>
      <c r="BT53" t="str">
        <f t="shared" si="20"/>
        <v/>
      </c>
      <c r="BU53" t="str">
        <f t="shared" si="20"/>
        <v/>
      </c>
      <c r="BV53" t="str">
        <f t="shared" si="20"/>
        <v/>
      </c>
      <c r="BW53" t="str">
        <f t="shared" si="20"/>
        <v/>
      </c>
      <c r="BX53" t="str">
        <f t="shared" si="20"/>
        <v/>
      </c>
      <c r="BY53" t="str">
        <f t="shared" si="20"/>
        <v/>
      </c>
      <c r="BZ53" t="str">
        <f t="shared" si="20"/>
        <v/>
      </c>
      <c r="CA53" t="str">
        <f t="shared" si="20"/>
        <v/>
      </c>
      <c r="CB53" t="str">
        <f t="shared" si="20"/>
        <v/>
      </c>
      <c r="CC53" t="str">
        <f t="shared" si="20"/>
        <v/>
      </c>
      <c r="CD53" t="str">
        <f t="shared" si="20"/>
        <v/>
      </c>
      <c r="CE53" t="str">
        <f t="shared" si="20"/>
        <v/>
      </c>
      <c r="CF53" t="str">
        <f t="shared" si="20"/>
        <v/>
      </c>
      <c r="CG53" t="str">
        <f t="shared" si="20"/>
        <v/>
      </c>
      <c r="CH53" t="str">
        <f t="shared" si="20"/>
        <v/>
      </c>
    </row>
    <row r="54" spans="1:86" x14ac:dyDescent="0.3">
      <c r="A54" t="s">
        <v>364</v>
      </c>
      <c r="B54" t="s">
        <v>228</v>
      </c>
      <c r="C54" t="s">
        <v>275</v>
      </c>
      <c r="D54" t="s">
        <v>139</v>
      </c>
      <c r="E54">
        <v>45</v>
      </c>
      <c r="F54">
        <v>345</v>
      </c>
      <c r="G54" t="s">
        <v>230</v>
      </c>
      <c r="H54" s="79" t="s">
        <v>383</v>
      </c>
      <c r="I54" cm="1">
        <f t="array" ref="I54">IF(OR(COUNTIF(T54,"*"&amp;Conductors!$Q$2:$Q$200&amp;"*")), 1, 0)</f>
        <v>1</v>
      </c>
      <c r="J54" s="79">
        <v>1.345</v>
      </c>
      <c r="K54" s="79">
        <v>1272</v>
      </c>
      <c r="L54" s="79" t="s">
        <v>406</v>
      </c>
      <c r="M54">
        <v>2</v>
      </c>
      <c r="N54" s="79">
        <v>18</v>
      </c>
      <c r="O54" t="s">
        <v>426</v>
      </c>
      <c r="P54">
        <f>1/2</f>
        <v>0.5</v>
      </c>
      <c r="Q54" s="79">
        <f t="shared" ref="Q54" si="22">(P54^2)*1000</f>
        <v>250</v>
      </c>
      <c r="R54" s="80" t="s">
        <v>471</v>
      </c>
      <c r="T54" t="str">
        <f t="shared" si="2"/>
        <v>ACSRBittern</v>
      </c>
      <c r="X54" t="str">
        <f t="shared" si="3"/>
        <v/>
      </c>
      <c r="Y54" t="str">
        <f t="shared" si="20"/>
        <v/>
      </c>
      <c r="Z54" t="str">
        <f t="shared" si="20"/>
        <v/>
      </c>
      <c r="AA54" t="str">
        <f t="shared" si="20"/>
        <v/>
      </c>
      <c r="AB54" t="str">
        <f t="shared" si="20"/>
        <v/>
      </c>
      <c r="AC54" t="str">
        <f t="shared" si="20"/>
        <v/>
      </c>
      <c r="AD54" t="str">
        <f t="shared" si="20"/>
        <v/>
      </c>
      <c r="AE54" t="str">
        <f t="shared" si="20"/>
        <v/>
      </c>
      <c r="AF54" t="str">
        <f t="shared" si="20"/>
        <v/>
      </c>
      <c r="AG54" t="str">
        <f t="shared" si="20"/>
        <v/>
      </c>
      <c r="AH54" t="str">
        <f t="shared" si="20"/>
        <v/>
      </c>
      <c r="AI54" t="str">
        <f t="shared" si="20"/>
        <v>Utah</v>
      </c>
      <c r="AJ54" t="str">
        <f t="shared" si="20"/>
        <v/>
      </c>
      <c r="AK54" t="str">
        <f t="shared" si="20"/>
        <v/>
      </c>
      <c r="AL54" t="str">
        <f t="shared" si="20"/>
        <v/>
      </c>
      <c r="AM54" t="str">
        <f t="shared" si="20"/>
        <v/>
      </c>
      <c r="AN54" t="str">
        <f t="shared" si="20"/>
        <v/>
      </c>
      <c r="AO54" t="str">
        <f t="shared" si="20"/>
        <v/>
      </c>
      <c r="AP54" t="str">
        <f t="shared" si="20"/>
        <v/>
      </c>
      <c r="AQ54" t="str">
        <f t="shared" si="20"/>
        <v/>
      </c>
      <c r="AR54" t="str">
        <f t="shared" si="20"/>
        <v/>
      </c>
      <c r="AS54" t="str">
        <f t="shared" si="20"/>
        <v/>
      </c>
      <c r="AT54" t="str">
        <f t="shared" si="20"/>
        <v/>
      </c>
      <c r="AU54" t="str">
        <f t="shared" si="20"/>
        <v/>
      </c>
      <c r="AV54" t="str">
        <f t="shared" si="20"/>
        <v/>
      </c>
      <c r="AW54" t="str">
        <f t="shared" si="20"/>
        <v/>
      </c>
      <c r="AX54" t="str">
        <f t="shared" si="20"/>
        <v/>
      </c>
      <c r="AY54" t="str">
        <f t="shared" si="20"/>
        <v/>
      </c>
      <c r="AZ54" t="str">
        <f t="shared" si="20"/>
        <v/>
      </c>
      <c r="BA54" t="str">
        <f t="shared" si="20"/>
        <v/>
      </c>
      <c r="BB54" t="str">
        <f t="shared" si="20"/>
        <v/>
      </c>
      <c r="BC54" t="str">
        <f t="shared" si="20"/>
        <v/>
      </c>
      <c r="BD54" t="str">
        <f t="shared" si="20"/>
        <v/>
      </c>
      <c r="BE54" t="str">
        <f t="shared" si="20"/>
        <v/>
      </c>
      <c r="BF54" t="str">
        <f t="shared" si="20"/>
        <v/>
      </c>
      <c r="BG54" t="str">
        <f t="shared" si="20"/>
        <v/>
      </c>
      <c r="BH54" t="str">
        <f t="shared" si="20"/>
        <v/>
      </c>
      <c r="BI54" t="str">
        <f t="shared" si="20"/>
        <v/>
      </c>
      <c r="BJ54" t="str">
        <f t="shared" si="20"/>
        <v/>
      </c>
      <c r="BK54" t="str">
        <f t="shared" si="20"/>
        <v/>
      </c>
      <c r="BL54" t="str">
        <f t="shared" si="20"/>
        <v/>
      </c>
      <c r="BM54" t="str">
        <f t="shared" si="20"/>
        <v/>
      </c>
      <c r="BN54" t="str">
        <f t="shared" si="20"/>
        <v/>
      </c>
      <c r="BO54" t="str">
        <f t="shared" si="20"/>
        <v/>
      </c>
      <c r="BP54" t="str">
        <f t="shared" si="20"/>
        <v/>
      </c>
      <c r="BQ54" t="str">
        <f t="shared" si="20"/>
        <v/>
      </c>
      <c r="BR54" t="str">
        <f t="shared" si="20"/>
        <v/>
      </c>
      <c r="BS54" t="str">
        <f t="shared" si="20"/>
        <v/>
      </c>
      <c r="BT54" t="str">
        <f t="shared" si="20"/>
        <v/>
      </c>
      <c r="BU54" t="str">
        <f t="shared" si="20"/>
        <v/>
      </c>
      <c r="BV54" t="str">
        <f t="shared" si="20"/>
        <v/>
      </c>
      <c r="BW54" t="str">
        <f t="shared" si="20"/>
        <v/>
      </c>
      <c r="BX54" t="str">
        <f t="shared" si="20"/>
        <v/>
      </c>
      <c r="BY54" t="str">
        <f t="shared" si="20"/>
        <v/>
      </c>
      <c r="BZ54" t="str">
        <f t="shared" ref="Y54:CH58" si="23">IF(BZ$1=$A54,$D54,"")</f>
        <v/>
      </c>
      <c r="CA54" t="str">
        <f t="shared" si="23"/>
        <v/>
      </c>
      <c r="CB54" t="str">
        <f t="shared" si="23"/>
        <v/>
      </c>
      <c r="CC54" t="str">
        <f t="shared" si="23"/>
        <v/>
      </c>
      <c r="CD54" t="str">
        <f t="shared" si="23"/>
        <v/>
      </c>
      <c r="CE54" t="str">
        <f t="shared" si="23"/>
        <v/>
      </c>
      <c r="CF54" t="str">
        <f t="shared" si="23"/>
        <v/>
      </c>
      <c r="CG54" t="str">
        <f t="shared" si="23"/>
        <v/>
      </c>
      <c r="CH54" t="str">
        <f t="shared" si="23"/>
        <v/>
      </c>
    </row>
    <row r="55" spans="1:86" x14ac:dyDescent="0.3">
      <c r="A55" t="s">
        <v>274</v>
      </c>
      <c r="B55" t="s">
        <v>263</v>
      </c>
      <c r="C55" t="s">
        <v>275</v>
      </c>
      <c r="D55" t="s">
        <v>139</v>
      </c>
      <c r="E55">
        <v>61</v>
      </c>
      <c r="F55">
        <v>345</v>
      </c>
      <c r="G55" t="s">
        <v>230</v>
      </c>
      <c r="H55" s="79" t="s">
        <v>383</v>
      </c>
      <c r="I55" cm="1">
        <f t="array" ref="I55">IF(OR(COUNTIF(T55,"*"&amp;Conductors!$Q$2:$Q$200&amp;"*")), 1, 0)</f>
        <v>1</v>
      </c>
      <c r="J55" s="79">
        <v>1.345</v>
      </c>
      <c r="K55" s="79">
        <v>1272</v>
      </c>
      <c r="L55" s="79" t="s">
        <v>406</v>
      </c>
      <c r="M55">
        <v>2</v>
      </c>
      <c r="N55" s="79">
        <v>18</v>
      </c>
      <c r="O55" t="s">
        <v>426</v>
      </c>
      <c r="P55">
        <f>1/2</f>
        <v>0.5</v>
      </c>
      <c r="Q55" s="79">
        <f t="shared" ref="Q55:Q56" si="24">(P55^2)*1000</f>
        <v>250</v>
      </c>
      <c r="R55" s="80" t="s">
        <v>471</v>
      </c>
      <c r="T55" t="str">
        <f t="shared" si="2"/>
        <v>ACSRBittern</v>
      </c>
      <c r="X55" t="str">
        <f t="shared" si="3"/>
        <v/>
      </c>
      <c r="Y55" t="str">
        <f t="shared" si="23"/>
        <v/>
      </c>
      <c r="Z55" t="str">
        <f t="shared" si="23"/>
        <v/>
      </c>
      <c r="AA55" t="str">
        <f t="shared" si="23"/>
        <v/>
      </c>
      <c r="AB55" t="str">
        <f t="shared" si="23"/>
        <v/>
      </c>
      <c r="AC55" t="str">
        <f t="shared" si="23"/>
        <v/>
      </c>
      <c r="AD55" t="str">
        <f t="shared" si="23"/>
        <v/>
      </c>
      <c r="AE55" t="str">
        <f t="shared" si="23"/>
        <v/>
      </c>
      <c r="AF55" t="str">
        <f t="shared" si="23"/>
        <v/>
      </c>
      <c r="AG55" t="str">
        <f t="shared" si="23"/>
        <v/>
      </c>
      <c r="AH55" t="str">
        <f t="shared" si="23"/>
        <v/>
      </c>
      <c r="AI55" t="str">
        <f t="shared" si="23"/>
        <v/>
      </c>
      <c r="AJ55" t="str">
        <f t="shared" si="23"/>
        <v/>
      </c>
      <c r="AK55" t="str">
        <f t="shared" si="23"/>
        <v/>
      </c>
      <c r="AL55" t="str">
        <f t="shared" si="23"/>
        <v/>
      </c>
      <c r="AM55" t="str">
        <f t="shared" si="23"/>
        <v/>
      </c>
      <c r="AN55" t="str">
        <f t="shared" si="23"/>
        <v/>
      </c>
      <c r="AO55" t="str">
        <f t="shared" si="23"/>
        <v/>
      </c>
      <c r="AP55" t="str">
        <f t="shared" si="23"/>
        <v/>
      </c>
      <c r="AQ55" t="str">
        <f t="shared" si="23"/>
        <v>Utah</v>
      </c>
      <c r="AR55" t="str">
        <f t="shared" si="23"/>
        <v/>
      </c>
      <c r="AS55" t="str">
        <f t="shared" si="23"/>
        <v/>
      </c>
      <c r="AT55" t="str">
        <f t="shared" si="23"/>
        <v/>
      </c>
      <c r="AU55" t="str">
        <f t="shared" si="23"/>
        <v/>
      </c>
      <c r="AV55" t="str">
        <f t="shared" si="23"/>
        <v/>
      </c>
      <c r="AW55" t="str">
        <f t="shared" si="23"/>
        <v/>
      </c>
      <c r="AX55" t="str">
        <f t="shared" si="23"/>
        <v/>
      </c>
      <c r="AY55" t="str">
        <f t="shared" si="23"/>
        <v/>
      </c>
      <c r="AZ55" t="str">
        <f t="shared" si="23"/>
        <v/>
      </c>
      <c r="BA55" t="str">
        <f t="shared" si="23"/>
        <v/>
      </c>
      <c r="BB55" t="str">
        <f t="shared" si="23"/>
        <v/>
      </c>
      <c r="BC55" t="str">
        <f t="shared" si="23"/>
        <v/>
      </c>
      <c r="BD55" t="str">
        <f t="shared" si="23"/>
        <v/>
      </c>
      <c r="BE55" t="str">
        <f t="shared" si="23"/>
        <v/>
      </c>
      <c r="BF55" t="str">
        <f t="shared" si="23"/>
        <v/>
      </c>
      <c r="BG55" t="str">
        <f t="shared" si="23"/>
        <v/>
      </c>
      <c r="BH55" t="str">
        <f t="shared" si="23"/>
        <v/>
      </c>
      <c r="BI55" t="str">
        <f t="shared" si="23"/>
        <v/>
      </c>
      <c r="BJ55" t="str">
        <f t="shared" si="23"/>
        <v/>
      </c>
      <c r="BK55" t="str">
        <f t="shared" si="23"/>
        <v/>
      </c>
      <c r="BL55" t="str">
        <f t="shared" si="23"/>
        <v/>
      </c>
      <c r="BM55" t="str">
        <f t="shared" si="23"/>
        <v/>
      </c>
      <c r="BN55" t="str">
        <f t="shared" si="23"/>
        <v/>
      </c>
      <c r="BO55" t="str">
        <f t="shared" si="23"/>
        <v/>
      </c>
      <c r="BP55" t="str">
        <f t="shared" si="23"/>
        <v/>
      </c>
      <c r="BQ55" t="str">
        <f t="shared" si="23"/>
        <v/>
      </c>
      <c r="BR55" t="str">
        <f t="shared" si="23"/>
        <v/>
      </c>
      <c r="BS55" t="str">
        <f t="shared" si="23"/>
        <v/>
      </c>
      <c r="BT55" t="str">
        <f t="shared" si="23"/>
        <v/>
      </c>
      <c r="BU55" t="str">
        <f t="shared" si="23"/>
        <v/>
      </c>
      <c r="BV55" t="str">
        <f t="shared" si="23"/>
        <v/>
      </c>
      <c r="BW55" t="str">
        <f t="shared" si="23"/>
        <v/>
      </c>
      <c r="BX55" t="str">
        <f t="shared" si="23"/>
        <v/>
      </c>
      <c r="BY55" t="str">
        <f t="shared" si="23"/>
        <v/>
      </c>
      <c r="BZ55" t="str">
        <f t="shared" si="23"/>
        <v/>
      </c>
      <c r="CA55" t="str">
        <f t="shared" si="23"/>
        <v/>
      </c>
      <c r="CB55" t="str">
        <f t="shared" si="23"/>
        <v/>
      </c>
      <c r="CC55" t="str">
        <f t="shared" si="23"/>
        <v/>
      </c>
      <c r="CD55" t="str">
        <f t="shared" si="23"/>
        <v/>
      </c>
      <c r="CE55" t="str">
        <f t="shared" si="23"/>
        <v/>
      </c>
      <c r="CF55" t="str">
        <f t="shared" si="23"/>
        <v/>
      </c>
      <c r="CG55" t="str">
        <f t="shared" si="23"/>
        <v/>
      </c>
      <c r="CH55" t="str">
        <f t="shared" si="23"/>
        <v/>
      </c>
    </row>
    <row r="56" spans="1:86" x14ac:dyDescent="0.3">
      <c r="A56" t="s">
        <v>284</v>
      </c>
      <c r="B56" t="s">
        <v>361</v>
      </c>
      <c r="C56" t="s">
        <v>275</v>
      </c>
      <c r="D56" t="s">
        <v>139</v>
      </c>
      <c r="E56">
        <v>248</v>
      </c>
      <c r="F56">
        <v>345</v>
      </c>
      <c r="G56" t="s">
        <v>230</v>
      </c>
      <c r="H56" s="79" t="s">
        <v>380</v>
      </c>
      <c r="I56" cm="1">
        <f t="array" ref="I56">IF(OR(COUNTIF(T56,"*"&amp;Conductors!$Q$2:$Q$200&amp;"*")), 1, 0)</f>
        <v>1</v>
      </c>
      <c r="J56" s="79">
        <v>1.196</v>
      </c>
      <c r="K56" s="79">
        <v>954</v>
      </c>
      <c r="L56" s="79" t="s">
        <v>415</v>
      </c>
      <c r="M56">
        <v>2</v>
      </c>
      <c r="N56" s="79">
        <v>18</v>
      </c>
      <c r="O56" t="s">
        <v>407</v>
      </c>
      <c r="P56">
        <v>0.47499999999999998</v>
      </c>
      <c r="Q56" s="79">
        <f t="shared" si="24"/>
        <v>225.625</v>
      </c>
      <c r="T56" t="str">
        <f t="shared" si="2"/>
        <v>ACSRCardinal</v>
      </c>
      <c r="X56" t="str">
        <f t="shared" si="3"/>
        <v/>
      </c>
      <c r="Y56" t="str">
        <f t="shared" si="23"/>
        <v/>
      </c>
      <c r="Z56" t="str">
        <f t="shared" si="23"/>
        <v/>
      </c>
      <c r="AA56" t="str">
        <f t="shared" si="23"/>
        <v/>
      </c>
      <c r="AB56" t="str">
        <f t="shared" si="23"/>
        <v/>
      </c>
      <c r="AC56" t="str">
        <f t="shared" si="23"/>
        <v/>
      </c>
      <c r="AD56" t="str">
        <f t="shared" si="23"/>
        <v/>
      </c>
      <c r="AE56" t="str">
        <f t="shared" si="23"/>
        <v/>
      </c>
      <c r="AF56" t="str">
        <f t="shared" si="23"/>
        <v/>
      </c>
      <c r="AG56" t="str">
        <f t="shared" si="23"/>
        <v/>
      </c>
      <c r="AH56" t="str">
        <f t="shared" si="23"/>
        <v/>
      </c>
      <c r="AI56" t="str">
        <f t="shared" si="23"/>
        <v/>
      </c>
      <c r="AJ56" t="str">
        <f t="shared" si="23"/>
        <v/>
      </c>
      <c r="AK56" t="str">
        <f t="shared" si="23"/>
        <v/>
      </c>
      <c r="AL56" t="str">
        <f t="shared" si="23"/>
        <v/>
      </c>
      <c r="AM56" t="str">
        <f t="shared" si="23"/>
        <v/>
      </c>
      <c r="AN56" t="str">
        <f t="shared" si="23"/>
        <v/>
      </c>
      <c r="AO56" t="str">
        <f t="shared" si="23"/>
        <v/>
      </c>
      <c r="AP56" t="str">
        <f t="shared" si="23"/>
        <v/>
      </c>
      <c r="AQ56" t="str">
        <f t="shared" si="23"/>
        <v/>
      </c>
      <c r="AR56" t="str">
        <f t="shared" si="23"/>
        <v/>
      </c>
      <c r="AS56" t="str">
        <f t="shared" si="23"/>
        <v/>
      </c>
      <c r="AT56" t="str">
        <f t="shared" si="23"/>
        <v/>
      </c>
      <c r="AU56" t="str">
        <f t="shared" si="23"/>
        <v/>
      </c>
      <c r="AV56" t="str">
        <f t="shared" si="23"/>
        <v>Utah</v>
      </c>
      <c r="AW56" t="str">
        <f t="shared" si="23"/>
        <v/>
      </c>
      <c r="AX56" t="str">
        <f t="shared" si="23"/>
        <v/>
      </c>
      <c r="AY56" t="str">
        <f t="shared" si="23"/>
        <v/>
      </c>
      <c r="AZ56" t="str">
        <f t="shared" si="23"/>
        <v/>
      </c>
      <c r="BA56" t="str">
        <f t="shared" si="23"/>
        <v/>
      </c>
      <c r="BB56" t="str">
        <f t="shared" si="23"/>
        <v/>
      </c>
      <c r="BC56" t="str">
        <f t="shared" si="23"/>
        <v/>
      </c>
      <c r="BD56" t="str">
        <f t="shared" si="23"/>
        <v/>
      </c>
      <c r="BE56" t="str">
        <f t="shared" si="23"/>
        <v/>
      </c>
      <c r="BF56" t="str">
        <f t="shared" si="23"/>
        <v/>
      </c>
      <c r="BG56" t="str">
        <f t="shared" si="23"/>
        <v/>
      </c>
      <c r="BH56" t="str">
        <f t="shared" si="23"/>
        <v/>
      </c>
      <c r="BI56" t="str">
        <f t="shared" si="23"/>
        <v/>
      </c>
      <c r="BJ56" t="str">
        <f t="shared" si="23"/>
        <v/>
      </c>
      <c r="BK56" t="str">
        <f t="shared" si="23"/>
        <v/>
      </c>
      <c r="BL56" t="str">
        <f t="shared" si="23"/>
        <v/>
      </c>
      <c r="BM56" t="str">
        <f t="shared" si="23"/>
        <v/>
      </c>
      <c r="BN56" t="str">
        <f t="shared" si="23"/>
        <v/>
      </c>
      <c r="BO56" t="str">
        <f t="shared" si="23"/>
        <v/>
      </c>
      <c r="BP56" t="str">
        <f t="shared" si="23"/>
        <v/>
      </c>
      <c r="BQ56" t="str">
        <f t="shared" si="23"/>
        <v/>
      </c>
      <c r="BR56" t="str">
        <f t="shared" si="23"/>
        <v/>
      </c>
      <c r="BS56" t="str">
        <f t="shared" si="23"/>
        <v/>
      </c>
      <c r="BT56" t="str">
        <f t="shared" si="23"/>
        <v/>
      </c>
      <c r="BU56" t="str">
        <f t="shared" si="23"/>
        <v/>
      </c>
      <c r="BV56" t="str">
        <f t="shared" si="23"/>
        <v/>
      </c>
      <c r="BW56" t="str">
        <f t="shared" si="23"/>
        <v/>
      </c>
      <c r="BX56" t="str">
        <f t="shared" si="23"/>
        <v/>
      </c>
      <c r="BY56" t="str">
        <f t="shared" si="23"/>
        <v/>
      </c>
      <c r="BZ56" t="str">
        <f t="shared" si="23"/>
        <v/>
      </c>
      <c r="CA56" t="str">
        <f t="shared" si="23"/>
        <v/>
      </c>
      <c r="CB56" t="str">
        <f t="shared" si="23"/>
        <v/>
      </c>
      <c r="CC56" t="str">
        <f t="shared" si="23"/>
        <v/>
      </c>
      <c r="CD56" t="str">
        <f t="shared" si="23"/>
        <v/>
      </c>
      <c r="CE56" t="str">
        <f t="shared" si="23"/>
        <v/>
      </c>
      <c r="CF56" t="str">
        <f t="shared" si="23"/>
        <v/>
      </c>
      <c r="CG56" t="str">
        <f t="shared" si="23"/>
        <v/>
      </c>
      <c r="CH56" t="str">
        <f t="shared" si="23"/>
        <v/>
      </c>
    </row>
    <row r="57" spans="1:86" x14ac:dyDescent="0.3">
      <c r="A57" t="s">
        <v>288</v>
      </c>
      <c r="B57" t="s">
        <v>361</v>
      </c>
      <c r="C57" t="s">
        <v>470</v>
      </c>
      <c r="D57" t="s">
        <v>142</v>
      </c>
      <c r="E57">
        <v>51.3</v>
      </c>
      <c r="F57">
        <v>345</v>
      </c>
      <c r="G57" t="s">
        <v>261</v>
      </c>
      <c r="H57" s="78" t="s">
        <v>377</v>
      </c>
      <c r="I57" cm="1">
        <f t="array" ref="I57">IF(OR(COUNTIF(T57,"*"&amp;Conductors!$Q$2:$Q$200&amp;"*")), 1, 0)</f>
        <v>1</v>
      </c>
      <c r="J57" s="79">
        <v>1.1080000000000001</v>
      </c>
      <c r="K57" s="79">
        <v>927.2</v>
      </c>
      <c r="L57" s="78" t="s">
        <v>429</v>
      </c>
      <c r="M57">
        <v>2</v>
      </c>
      <c r="N57" s="79">
        <v>18</v>
      </c>
      <c r="O57" t="s">
        <v>426</v>
      </c>
      <c r="P57">
        <f>3/8</f>
        <v>0.375</v>
      </c>
      <c r="Q57" s="79">
        <f t="shared" ref="Q57:Q58" si="25">(P57^2)*1000</f>
        <v>140.625</v>
      </c>
      <c r="R57" s="80" t="s">
        <v>425</v>
      </c>
      <c r="T57" t="str">
        <f t="shared" si="2"/>
        <v>ACARDrake</v>
      </c>
      <c r="X57" t="str">
        <f t="shared" si="3"/>
        <v/>
      </c>
      <c r="Y57" t="str">
        <f t="shared" si="23"/>
        <v/>
      </c>
      <c r="Z57" t="str">
        <f t="shared" si="23"/>
        <v/>
      </c>
      <c r="AA57" t="str">
        <f t="shared" si="23"/>
        <v/>
      </c>
      <c r="AB57" t="str">
        <f t="shared" si="23"/>
        <v/>
      </c>
      <c r="AC57" t="str">
        <f t="shared" si="23"/>
        <v/>
      </c>
      <c r="AD57" t="str">
        <f t="shared" si="23"/>
        <v/>
      </c>
      <c r="AE57" t="str">
        <f t="shared" si="23"/>
        <v/>
      </c>
      <c r="AF57" t="str">
        <f t="shared" si="23"/>
        <v/>
      </c>
      <c r="AG57" t="str">
        <f t="shared" si="23"/>
        <v/>
      </c>
      <c r="AH57" t="str">
        <f t="shared" si="23"/>
        <v/>
      </c>
      <c r="AI57" t="str">
        <f t="shared" si="23"/>
        <v/>
      </c>
      <c r="AJ57" t="str">
        <f t="shared" si="23"/>
        <v/>
      </c>
      <c r="AK57" t="str">
        <f t="shared" si="23"/>
        <v/>
      </c>
      <c r="AL57" t="str">
        <f t="shared" si="23"/>
        <v/>
      </c>
      <c r="AM57" t="str">
        <f t="shared" si="23"/>
        <v/>
      </c>
      <c r="AN57" t="str">
        <f t="shared" si="23"/>
        <v/>
      </c>
      <c r="AO57" t="str">
        <f t="shared" si="23"/>
        <v/>
      </c>
      <c r="AP57" t="str">
        <f t="shared" si="23"/>
        <v/>
      </c>
      <c r="AQ57" t="str">
        <f t="shared" si="23"/>
        <v/>
      </c>
      <c r="AR57" t="str">
        <f t="shared" si="23"/>
        <v/>
      </c>
      <c r="AS57" t="str">
        <f t="shared" si="23"/>
        <v/>
      </c>
      <c r="AT57" t="str">
        <f t="shared" si="23"/>
        <v/>
      </c>
      <c r="AU57" t="str">
        <f t="shared" si="23"/>
        <v/>
      </c>
      <c r="AV57" t="str">
        <f t="shared" si="23"/>
        <v/>
      </c>
      <c r="AW57" t="str">
        <f t="shared" si="23"/>
        <v/>
      </c>
      <c r="AX57" t="str">
        <f t="shared" si="23"/>
        <v>Vermont</v>
      </c>
      <c r="AY57" t="str">
        <f t="shared" si="23"/>
        <v/>
      </c>
      <c r="AZ57" t="str">
        <f t="shared" si="23"/>
        <v/>
      </c>
      <c r="BA57" t="str">
        <f t="shared" si="23"/>
        <v/>
      </c>
      <c r="BB57" t="str">
        <f t="shared" si="23"/>
        <v/>
      </c>
      <c r="BC57" t="str">
        <f t="shared" si="23"/>
        <v/>
      </c>
      <c r="BD57" t="str">
        <f t="shared" si="23"/>
        <v/>
      </c>
      <c r="BE57" t="str">
        <f t="shared" si="23"/>
        <v/>
      </c>
      <c r="BF57" t="str">
        <f t="shared" si="23"/>
        <v/>
      </c>
      <c r="BG57" t="str">
        <f t="shared" si="23"/>
        <v/>
      </c>
      <c r="BH57" t="str">
        <f t="shared" si="23"/>
        <v/>
      </c>
      <c r="BI57" t="str">
        <f t="shared" si="23"/>
        <v/>
      </c>
      <c r="BJ57" t="str">
        <f t="shared" si="23"/>
        <v/>
      </c>
      <c r="BK57" t="str">
        <f t="shared" si="23"/>
        <v/>
      </c>
      <c r="BL57" t="str">
        <f t="shared" si="23"/>
        <v/>
      </c>
      <c r="BM57" t="str">
        <f t="shared" si="23"/>
        <v/>
      </c>
      <c r="BN57" t="str">
        <f t="shared" si="23"/>
        <v/>
      </c>
      <c r="BO57" t="str">
        <f t="shared" si="23"/>
        <v/>
      </c>
      <c r="BP57" t="str">
        <f t="shared" si="23"/>
        <v/>
      </c>
      <c r="BQ57" t="str">
        <f t="shared" si="23"/>
        <v/>
      </c>
      <c r="BR57" t="str">
        <f t="shared" si="23"/>
        <v/>
      </c>
      <c r="BS57" t="str">
        <f t="shared" si="23"/>
        <v/>
      </c>
      <c r="BT57" t="str">
        <f t="shared" si="23"/>
        <v/>
      </c>
      <c r="BU57" t="str">
        <f t="shared" si="23"/>
        <v/>
      </c>
      <c r="BV57" t="str">
        <f t="shared" si="23"/>
        <v/>
      </c>
      <c r="BW57" t="str">
        <f t="shared" si="23"/>
        <v/>
      </c>
      <c r="BX57" t="str">
        <f t="shared" si="23"/>
        <v/>
      </c>
      <c r="BY57" t="str">
        <f t="shared" si="23"/>
        <v/>
      </c>
      <c r="BZ57" t="str">
        <f t="shared" si="23"/>
        <v/>
      </c>
      <c r="CA57" t="str">
        <f t="shared" si="23"/>
        <v/>
      </c>
      <c r="CB57" t="str">
        <f t="shared" si="23"/>
        <v/>
      </c>
      <c r="CC57" t="str">
        <f t="shared" si="23"/>
        <v/>
      </c>
      <c r="CD57" t="str">
        <f t="shared" si="23"/>
        <v/>
      </c>
      <c r="CE57" t="str">
        <f t="shared" si="23"/>
        <v/>
      </c>
      <c r="CF57" t="str">
        <f t="shared" si="23"/>
        <v/>
      </c>
      <c r="CG57" t="str">
        <f t="shared" si="23"/>
        <v/>
      </c>
      <c r="CH57" t="str">
        <f t="shared" si="23"/>
        <v/>
      </c>
    </row>
    <row r="58" spans="1:86" x14ac:dyDescent="0.3">
      <c r="A58" t="s">
        <v>231</v>
      </c>
      <c r="B58" t="s">
        <v>228</v>
      </c>
      <c r="C58" t="s">
        <v>472</v>
      </c>
      <c r="D58" t="s">
        <v>27</v>
      </c>
      <c r="E58">
        <v>141</v>
      </c>
      <c r="F58">
        <v>345</v>
      </c>
      <c r="G58" t="s">
        <v>230</v>
      </c>
      <c r="H58" s="79" t="s">
        <v>383</v>
      </c>
      <c r="I58" cm="1">
        <f t="array" ref="I58">IF(OR(COUNTIF(T58,"*"&amp;Conductors!$Q$2:$Q$200&amp;"*")), 1, 0)</f>
        <v>1</v>
      </c>
      <c r="J58" s="79">
        <v>1.345</v>
      </c>
      <c r="K58" s="79">
        <v>1272</v>
      </c>
      <c r="L58" s="79" t="s">
        <v>406</v>
      </c>
      <c r="M58">
        <v>2</v>
      </c>
      <c r="N58" s="79">
        <v>18</v>
      </c>
      <c r="O58" t="s">
        <v>423</v>
      </c>
      <c r="P58" s="79">
        <v>0.5</v>
      </c>
      <c r="Q58" s="79">
        <f t="shared" si="25"/>
        <v>250</v>
      </c>
      <c r="T58" t="str">
        <f t="shared" si="2"/>
        <v>ACSRBittern</v>
      </c>
      <c r="X58" t="str">
        <f t="shared" si="3"/>
        <v/>
      </c>
      <c r="Y58" t="str">
        <f t="shared" si="23"/>
        <v>Colorado</v>
      </c>
      <c r="Z58" t="str">
        <f t="shared" si="23"/>
        <v/>
      </c>
      <c r="AA58" t="str">
        <f t="shared" si="23"/>
        <v/>
      </c>
      <c r="AB58" t="str">
        <f t="shared" si="23"/>
        <v/>
      </c>
      <c r="AC58" t="str">
        <f t="shared" si="23"/>
        <v/>
      </c>
      <c r="AD58" t="str">
        <f t="shared" si="23"/>
        <v/>
      </c>
      <c r="AE58" t="str">
        <f t="shared" si="23"/>
        <v/>
      </c>
      <c r="AF58" t="str">
        <f t="shared" si="23"/>
        <v/>
      </c>
      <c r="AG58" t="str">
        <f t="shared" si="23"/>
        <v/>
      </c>
      <c r="AH58" t="str">
        <f t="shared" si="23"/>
        <v/>
      </c>
      <c r="AI58" t="str">
        <f t="shared" si="23"/>
        <v/>
      </c>
      <c r="AJ58" t="str">
        <f t="shared" si="23"/>
        <v/>
      </c>
      <c r="AK58" t="str">
        <f t="shared" si="23"/>
        <v/>
      </c>
      <c r="AL58" t="str">
        <f t="shared" si="23"/>
        <v/>
      </c>
      <c r="AM58" t="str">
        <f t="shared" si="23"/>
        <v/>
      </c>
      <c r="AN58" t="str">
        <f t="shared" si="23"/>
        <v/>
      </c>
      <c r="AO58" t="str">
        <f t="shared" si="23"/>
        <v/>
      </c>
      <c r="AP58" t="str">
        <f t="shared" si="23"/>
        <v/>
      </c>
      <c r="AQ58" t="str">
        <f t="shared" si="23"/>
        <v/>
      </c>
      <c r="AR58" t="str">
        <f t="shared" si="23"/>
        <v/>
      </c>
      <c r="AS58" t="str">
        <f t="shared" si="23"/>
        <v/>
      </c>
      <c r="AT58" t="str">
        <f t="shared" si="23"/>
        <v/>
      </c>
      <c r="AU58" t="str">
        <f t="shared" si="23"/>
        <v/>
      </c>
      <c r="AV58" t="str">
        <f t="shared" si="23"/>
        <v/>
      </c>
      <c r="AW58" t="str">
        <f t="shared" si="23"/>
        <v/>
      </c>
      <c r="AX58" t="str">
        <f t="shared" si="23"/>
        <v/>
      </c>
      <c r="AY58" t="str">
        <f t="shared" si="23"/>
        <v/>
      </c>
      <c r="AZ58" t="str">
        <f t="shared" si="23"/>
        <v/>
      </c>
      <c r="BA58" t="str">
        <f t="shared" si="23"/>
        <v/>
      </c>
      <c r="BB58" t="str">
        <f t="shared" si="23"/>
        <v/>
      </c>
      <c r="BC58" t="str">
        <f t="shared" si="23"/>
        <v/>
      </c>
      <c r="BD58" t="str">
        <f t="shared" si="23"/>
        <v/>
      </c>
      <c r="BE58" t="str">
        <f t="shared" si="23"/>
        <v/>
      </c>
      <c r="BF58" t="str">
        <f t="shared" si="23"/>
        <v/>
      </c>
      <c r="BG58" t="str">
        <f t="shared" si="23"/>
        <v/>
      </c>
      <c r="BH58" t="str">
        <f t="shared" si="23"/>
        <v/>
      </c>
      <c r="BI58" t="str">
        <f t="shared" si="23"/>
        <v/>
      </c>
      <c r="BJ58" t="str">
        <f t="shared" si="23"/>
        <v/>
      </c>
      <c r="BK58" t="str">
        <f t="shared" si="23"/>
        <v/>
      </c>
      <c r="BL58" t="str">
        <f t="shared" si="23"/>
        <v/>
      </c>
      <c r="BM58" t="str">
        <f t="shared" si="23"/>
        <v/>
      </c>
      <c r="BN58" t="str">
        <f t="shared" si="23"/>
        <v/>
      </c>
      <c r="BO58" t="str">
        <f t="shared" si="23"/>
        <v/>
      </c>
      <c r="BP58" t="str">
        <f t="shared" si="23"/>
        <v/>
      </c>
      <c r="BQ58" t="str">
        <f t="shared" si="23"/>
        <v/>
      </c>
      <c r="BR58" t="str">
        <f t="shared" si="23"/>
        <v/>
      </c>
      <c r="BS58" t="str">
        <f t="shared" si="23"/>
        <v/>
      </c>
      <c r="BT58" t="str">
        <f t="shared" si="23"/>
        <v/>
      </c>
      <c r="BU58" t="str">
        <f t="shared" si="23"/>
        <v/>
      </c>
      <c r="BV58" t="str">
        <f t="shared" si="23"/>
        <v/>
      </c>
      <c r="BW58" t="str">
        <f t="shared" si="23"/>
        <v/>
      </c>
      <c r="BX58" t="str">
        <f t="shared" si="23"/>
        <v/>
      </c>
      <c r="BY58" t="str">
        <f t="shared" si="23"/>
        <v/>
      </c>
      <c r="BZ58" t="str">
        <f t="shared" si="23"/>
        <v/>
      </c>
      <c r="CA58" t="str">
        <f t="shared" si="23"/>
        <v/>
      </c>
      <c r="CB58" t="str">
        <f t="shared" si="23"/>
        <v/>
      </c>
      <c r="CC58" t="str">
        <f t="shared" ref="Y58:CH62" si="26">IF(CC$1=$A58,$D58,"")</f>
        <v/>
      </c>
      <c r="CD58" t="str">
        <f t="shared" si="26"/>
        <v/>
      </c>
      <c r="CE58" t="str">
        <f t="shared" si="26"/>
        <v/>
      </c>
      <c r="CF58" t="str">
        <f t="shared" si="26"/>
        <v/>
      </c>
      <c r="CG58" t="str">
        <f t="shared" si="26"/>
        <v/>
      </c>
      <c r="CH58" t="str">
        <f t="shared" si="26"/>
        <v/>
      </c>
    </row>
    <row r="59" spans="1:86" x14ac:dyDescent="0.3">
      <c r="A59" t="s">
        <v>231</v>
      </c>
      <c r="B59" t="s">
        <v>228</v>
      </c>
      <c r="C59" t="s">
        <v>472</v>
      </c>
      <c r="D59" t="s">
        <v>27</v>
      </c>
      <c r="E59">
        <v>419</v>
      </c>
      <c r="F59">
        <v>345</v>
      </c>
      <c r="G59" t="s">
        <v>230</v>
      </c>
      <c r="H59" s="79" t="s">
        <v>380</v>
      </c>
      <c r="I59" cm="1">
        <f t="array" ref="I59">IF(OR(COUNTIF(T59,"*"&amp;Conductors!$Q$2:$Q$200&amp;"*")), 1, 0)</f>
        <v>1</v>
      </c>
      <c r="J59" s="79">
        <v>1.196</v>
      </c>
      <c r="K59" s="79">
        <v>954</v>
      </c>
      <c r="L59" s="79" t="s">
        <v>415</v>
      </c>
      <c r="M59">
        <v>2</v>
      </c>
      <c r="N59" s="79">
        <v>18</v>
      </c>
      <c r="O59" t="s">
        <v>426</v>
      </c>
      <c r="P59">
        <f>7/16</f>
        <v>0.4375</v>
      </c>
      <c r="Q59" s="79">
        <f t="shared" ref="Q59" si="27">(P59^2)*1000</f>
        <v>191.40625</v>
      </c>
      <c r="R59" s="80" t="s">
        <v>424</v>
      </c>
      <c r="T59" t="str">
        <f t="shared" si="2"/>
        <v>ACSRCardinal</v>
      </c>
      <c r="X59" t="str">
        <f t="shared" si="3"/>
        <v/>
      </c>
      <c r="Y59" t="str">
        <f t="shared" si="26"/>
        <v>Colorado</v>
      </c>
      <c r="Z59" t="str">
        <f t="shared" si="26"/>
        <v/>
      </c>
      <c r="AA59" t="str">
        <f t="shared" si="26"/>
        <v/>
      </c>
      <c r="AB59" t="str">
        <f t="shared" si="26"/>
        <v/>
      </c>
      <c r="AC59" t="str">
        <f t="shared" si="26"/>
        <v/>
      </c>
      <c r="AD59" t="str">
        <f t="shared" si="26"/>
        <v/>
      </c>
      <c r="AE59" t="str">
        <f t="shared" si="26"/>
        <v/>
      </c>
      <c r="AF59" t="str">
        <f t="shared" si="26"/>
        <v/>
      </c>
      <c r="AG59" t="str">
        <f t="shared" si="26"/>
        <v/>
      </c>
      <c r="AH59" t="str">
        <f t="shared" si="26"/>
        <v/>
      </c>
      <c r="AI59" t="str">
        <f t="shared" si="26"/>
        <v/>
      </c>
      <c r="AJ59" t="str">
        <f t="shared" si="26"/>
        <v/>
      </c>
      <c r="AK59" t="str">
        <f t="shared" si="26"/>
        <v/>
      </c>
      <c r="AL59" t="str">
        <f t="shared" si="26"/>
        <v/>
      </c>
      <c r="AM59" t="str">
        <f t="shared" si="26"/>
        <v/>
      </c>
      <c r="AN59" t="str">
        <f t="shared" si="26"/>
        <v/>
      </c>
      <c r="AO59" t="str">
        <f t="shared" si="26"/>
        <v/>
      </c>
      <c r="AP59" t="str">
        <f t="shared" si="26"/>
        <v/>
      </c>
      <c r="AQ59" t="str">
        <f t="shared" si="26"/>
        <v/>
      </c>
      <c r="AR59" t="str">
        <f t="shared" si="26"/>
        <v/>
      </c>
      <c r="AS59" t="str">
        <f t="shared" si="26"/>
        <v/>
      </c>
      <c r="AT59" t="str">
        <f t="shared" si="26"/>
        <v/>
      </c>
      <c r="AU59" t="str">
        <f t="shared" si="26"/>
        <v/>
      </c>
      <c r="AV59" t="str">
        <f t="shared" si="26"/>
        <v/>
      </c>
      <c r="AW59" t="str">
        <f t="shared" si="26"/>
        <v/>
      </c>
      <c r="AX59" t="str">
        <f t="shared" si="26"/>
        <v/>
      </c>
      <c r="AY59" t="str">
        <f t="shared" si="26"/>
        <v/>
      </c>
      <c r="AZ59" t="str">
        <f t="shared" si="26"/>
        <v/>
      </c>
      <c r="BA59" t="str">
        <f t="shared" si="26"/>
        <v/>
      </c>
      <c r="BB59" t="str">
        <f t="shared" si="26"/>
        <v/>
      </c>
      <c r="BC59" t="str">
        <f t="shared" si="26"/>
        <v/>
      </c>
      <c r="BD59" t="str">
        <f t="shared" si="26"/>
        <v/>
      </c>
      <c r="BE59" t="str">
        <f t="shared" si="26"/>
        <v/>
      </c>
      <c r="BF59" t="str">
        <f t="shared" si="26"/>
        <v/>
      </c>
      <c r="BG59" t="str">
        <f t="shared" si="26"/>
        <v/>
      </c>
      <c r="BH59" t="str">
        <f t="shared" si="26"/>
        <v/>
      </c>
      <c r="BI59" t="str">
        <f t="shared" si="26"/>
        <v/>
      </c>
      <c r="BJ59" t="str">
        <f t="shared" si="26"/>
        <v/>
      </c>
      <c r="BK59" t="str">
        <f t="shared" si="26"/>
        <v/>
      </c>
      <c r="BL59" t="str">
        <f t="shared" si="26"/>
        <v/>
      </c>
      <c r="BM59" t="str">
        <f t="shared" si="26"/>
        <v/>
      </c>
      <c r="BN59" t="str">
        <f t="shared" si="26"/>
        <v/>
      </c>
      <c r="BO59" t="str">
        <f t="shared" si="26"/>
        <v/>
      </c>
      <c r="BP59" t="str">
        <f t="shared" si="26"/>
        <v/>
      </c>
      <c r="BQ59" t="str">
        <f t="shared" si="26"/>
        <v/>
      </c>
      <c r="BR59" t="str">
        <f t="shared" si="26"/>
        <v/>
      </c>
      <c r="BS59" t="str">
        <f t="shared" si="26"/>
        <v/>
      </c>
      <c r="BT59" t="str">
        <f t="shared" si="26"/>
        <v/>
      </c>
      <c r="BU59" t="str">
        <f t="shared" si="26"/>
        <v/>
      </c>
      <c r="BV59" t="str">
        <f t="shared" si="26"/>
        <v/>
      </c>
      <c r="BW59" t="str">
        <f t="shared" si="26"/>
        <v/>
      </c>
      <c r="BX59" t="str">
        <f t="shared" si="26"/>
        <v/>
      </c>
      <c r="BY59" t="str">
        <f t="shared" si="26"/>
        <v/>
      </c>
      <c r="BZ59" t="str">
        <f t="shared" si="26"/>
        <v/>
      </c>
      <c r="CA59" t="str">
        <f t="shared" si="26"/>
        <v/>
      </c>
      <c r="CB59" t="str">
        <f t="shared" si="26"/>
        <v/>
      </c>
      <c r="CC59" t="str">
        <f t="shared" si="26"/>
        <v/>
      </c>
      <c r="CD59" t="str">
        <f t="shared" si="26"/>
        <v/>
      </c>
      <c r="CE59" t="str">
        <f t="shared" si="26"/>
        <v/>
      </c>
      <c r="CF59" t="str">
        <f t="shared" si="26"/>
        <v/>
      </c>
      <c r="CG59" t="str">
        <f t="shared" si="26"/>
        <v/>
      </c>
      <c r="CH59" t="str">
        <f t="shared" si="26"/>
        <v/>
      </c>
    </row>
    <row r="60" spans="1:86" x14ac:dyDescent="0.3">
      <c r="A60" t="s">
        <v>268</v>
      </c>
      <c r="B60" t="s">
        <v>263</v>
      </c>
      <c r="C60" t="s">
        <v>473</v>
      </c>
      <c r="D60" t="s">
        <v>154</v>
      </c>
      <c r="E60">
        <v>28</v>
      </c>
      <c r="F60">
        <v>345</v>
      </c>
      <c r="G60" t="s">
        <v>230</v>
      </c>
      <c r="H60" s="79" t="s">
        <v>386</v>
      </c>
      <c r="I60" cm="1">
        <f t="array" ref="I60">IF(OR(COUNTIF(T60,"*"&amp;Conductors!$Q$2:$Q$200&amp;"*")), 1, 0)</f>
        <v>1</v>
      </c>
      <c r="J60" s="79">
        <v>1.762</v>
      </c>
      <c r="K60" s="79">
        <v>2156</v>
      </c>
      <c r="L60" s="79" t="s">
        <v>421</v>
      </c>
      <c r="M60">
        <v>1</v>
      </c>
      <c r="N60" s="79">
        <v>0</v>
      </c>
      <c r="O60" t="s">
        <v>475</v>
      </c>
      <c r="P60" s="79">
        <v>0.57599999999999996</v>
      </c>
      <c r="Q60" s="79">
        <v>159</v>
      </c>
      <c r="T60" t="str">
        <f t="shared" si="2"/>
        <v>ACSRBluebird</v>
      </c>
      <c r="X60" t="str">
        <f t="shared" si="3"/>
        <v/>
      </c>
      <c r="Y60" t="str">
        <f t="shared" si="26"/>
        <v/>
      </c>
      <c r="Z60" t="str">
        <f t="shared" si="26"/>
        <v/>
      </c>
      <c r="AA60" t="str">
        <f t="shared" si="26"/>
        <v/>
      </c>
      <c r="AB60" t="str">
        <f t="shared" si="26"/>
        <v/>
      </c>
      <c r="AC60" t="str">
        <f t="shared" si="26"/>
        <v/>
      </c>
      <c r="AD60" t="str">
        <f t="shared" si="26"/>
        <v/>
      </c>
      <c r="AE60" t="str">
        <f t="shared" si="26"/>
        <v/>
      </c>
      <c r="AF60" t="str">
        <f t="shared" si="26"/>
        <v/>
      </c>
      <c r="AG60" t="str">
        <f t="shared" si="26"/>
        <v/>
      </c>
      <c r="AH60" t="str">
        <f t="shared" si="26"/>
        <v/>
      </c>
      <c r="AI60" t="str">
        <f t="shared" si="26"/>
        <v/>
      </c>
      <c r="AJ60" t="str">
        <f t="shared" si="26"/>
        <v/>
      </c>
      <c r="AK60" t="str">
        <f t="shared" si="26"/>
        <v/>
      </c>
      <c r="AL60" t="str">
        <f t="shared" si="26"/>
        <v/>
      </c>
      <c r="AM60" t="str">
        <f t="shared" si="26"/>
        <v/>
      </c>
      <c r="AN60" t="str">
        <f t="shared" si="26"/>
        <v/>
      </c>
      <c r="AO60" t="str">
        <f t="shared" si="26"/>
        <v>Wisconsin</v>
      </c>
      <c r="AP60" t="str">
        <f t="shared" si="26"/>
        <v/>
      </c>
      <c r="AQ60" t="str">
        <f t="shared" si="26"/>
        <v/>
      </c>
      <c r="AR60" t="str">
        <f t="shared" si="26"/>
        <v/>
      </c>
      <c r="AS60" t="str">
        <f t="shared" si="26"/>
        <v/>
      </c>
      <c r="AT60" t="str">
        <f t="shared" si="26"/>
        <v/>
      </c>
      <c r="AU60" t="str">
        <f t="shared" si="26"/>
        <v/>
      </c>
      <c r="AV60" t="str">
        <f t="shared" si="26"/>
        <v/>
      </c>
      <c r="AW60" t="str">
        <f t="shared" si="26"/>
        <v/>
      </c>
      <c r="AX60" t="str">
        <f t="shared" si="26"/>
        <v/>
      </c>
      <c r="AY60" t="str">
        <f t="shared" si="26"/>
        <v/>
      </c>
      <c r="AZ60" t="str">
        <f t="shared" si="26"/>
        <v/>
      </c>
      <c r="BA60" t="str">
        <f t="shared" si="26"/>
        <v/>
      </c>
      <c r="BB60" t="str">
        <f t="shared" si="26"/>
        <v/>
      </c>
      <c r="BC60" t="str">
        <f t="shared" si="26"/>
        <v/>
      </c>
      <c r="BD60" t="str">
        <f t="shared" si="26"/>
        <v/>
      </c>
      <c r="BE60" t="str">
        <f t="shared" si="26"/>
        <v/>
      </c>
      <c r="BF60" t="str">
        <f t="shared" si="26"/>
        <v/>
      </c>
      <c r="BG60" t="str">
        <f t="shared" si="26"/>
        <v/>
      </c>
      <c r="BH60" t="str">
        <f t="shared" si="26"/>
        <v/>
      </c>
      <c r="BI60" t="str">
        <f t="shared" si="26"/>
        <v/>
      </c>
      <c r="BJ60" t="str">
        <f t="shared" si="26"/>
        <v/>
      </c>
      <c r="BK60" t="str">
        <f t="shared" si="26"/>
        <v/>
      </c>
      <c r="BL60" t="str">
        <f t="shared" si="26"/>
        <v/>
      </c>
      <c r="BM60" t="str">
        <f t="shared" si="26"/>
        <v/>
      </c>
      <c r="BN60" t="str">
        <f t="shared" si="26"/>
        <v/>
      </c>
      <c r="BO60" t="str">
        <f t="shared" si="26"/>
        <v/>
      </c>
      <c r="BP60" t="str">
        <f t="shared" si="26"/>
        <v/>
      </c>
      <c r="BQ60" t="str">
        <f t="shared" si="26"/>
        <v/>
      </c>
      <c r="BR60" t="str">
        <f t="shared" si="26"/>
        <v/>
      </c>
      <c r="BS60" t="str">
        <f t="shared" si="26"/>
        <v/>
      </c>
      <c r="BT60" t="str">
        <f t="shared" si="26"/>
        <v/>
      </c>
      <c r="BU60" t="str">
        <f t="shared" si="26"/>
        <v/>
      </c>
      <c r="BV60" t="str">
        <f t="shared" si="26"/>
        <v/>
      </c>
      <c r="BW60" t="str">
        <f t="shared" si="26"/>
        <v/>
      </c>
      <c r="BX60" t="str">
        <f t="shared" si="26"/>
        <v/>
      </c>
      <c r="BY60" t="str">
        <f t="shared" si="26"/>
        <v/>
      </c>
      <c r="BZ60" t="str">
        <f t="shared" si="26"/>
        <v/>
      </c>
      <c r="CA60" t="str">
        <f t="shared" si="26"/>
        <v/>
      </c>
      <c r="CB60" t="str">
        <f t="shared" si="26"/>
        <v/>
      </c>
      <c r="CC60" t="str">
        <f t="shared" si="26"/>
        <v/>
      </c>
      <c r="CD60" t="str">
        <f t="shared" si="26"/>
        <v/>
      </c>
      <c r="CE60" t="str">
        <f t="shared" si="26"/>
        <v/>
      </c>
      <c r="CF60" t="str">
        <f t="shared" si="26"/>
        <v/>
      </c>
      <c r="CG60" t="str">
        <f t="shared" si="26"/>
        <v/>
      </c>
      <c r="CH60" t="str">
        <f t="shared" si="26"/>
        <v/>
      </c>
    </row>
    <row r="61" spans="1:86" x14ac:dyDescent="0.3">
      <c r="A61" t="s">
        <v>288</v>
      </c>
      <c r="B61" t="s">
        <v>361</v>
      </c>
      <c r="C61" t="s">
        <v>474</v>
      </c>
      <c r="D61" t="s">
        <v>154</v>
      </c>
      <c r="E61">
        <v>28.8</v>
      </c>
      <c r="F61">
        <v>345</v>
      </c>
      <c r="G61" t="s">
        <v>230</v>
      </c>
      <c r="H61" s="79" t="s">
        <v>377</v>
      </c>
      <c r="I61" cm="1">
        <f t="array" ref="I61">IF(OR(COUNTIF(T61,"*"&amp;Conductors!$Q$2:$Q$200&amp;"*")), 1, 0)</f>
        <v>1</v>
      </c>
      <c r="J61" s="79">
        <v>1.1080000000000001</v>
      </c>
      <c r="K61" s="79">
        <v>795</v>
      </c>
      <c r="L61" s="79" t="s">
        <v>429</v>
      </c>
      <c r="M61">
        <v>2</v>
      </c>
      <c r="N61" s="79">
        <v>18</v>
      </c>
      <c r="O61" t="s">
        <v>426</v>
      </c>
      <c r="P61">
        <f>3/8</f>
        <v>0.375</v>
      </c>
      <c r="Q61" s="79">
        <f t="shared" ref="Q61" si="28">(P61^2)*1000</f>
        <v>140.625</v>
      </c>
      <c r="R61" s="80" t="s">
        <v>425</v>
      </c>
      <c r="T61" t="str">
        <f t="shared" si="2"/>
        <v>ACSRDrake</v>
      </c>
      <c r="X61" t="str">
        <f t="shared" si="3"/>
        <v/>
      </c>
      <c r="Y61" t="str">
        <f>IF(Y$1=$A61,$D61,"")</f>
        <v/>
      </c>
      <c r="Z61" t="str">
        <f t="shared" si="26"/>
        <v/>
      </c>
      <c r="AA61" t="str">
        <f t="shared" si="26"/>
        <v/>
      </c>
      <c r="AB61" t="str">
        <f t="shared" si="26"/>
        <v/>
      </c>
      <c r="AC61" t="str">
        <f t="shared" si="26"/>
        <v/>
      </c>
      <c r="AD61" t="str">
        <f t="shared" si="26"/>
        <v/>
      </c>
      <c r="AE61" t="str">
        <f t="shared" si="26"/>
        <v/>
      </c>
      <c r="AF61" t="str">
        <f t="shared" si="26"/>
        <v/>
      </c>
      <c r="AG61" t="str">
        <f t="shared" si="26"/>
        <v/>
      </c>
      <c r="AH61" t="str">
        <f t="shared" si="26"/>
        <v/>
      </c>
      <c r="AI61" t="str">
        <f t="shared" si="26"/>
        <v/>
      </c>
      <c r="AJ61" t="str">
        <f t="shared" si="26"/>
        <v/>
      </c>
      <c r="AK61" t="str">
        <f t="shared" si="26"/>
        <v/>
      </c>
      <c r="AL61" t="str">
        <f t="shared" si="26"/>
        <v/>
      </c>
      <c r="AM61" t="str">
        <f t="shared" si="26"/>
        <v/>
      </c>
      <c r="AN61" t="str">
        <f t="shared" si="26"/>
        <v/>
      </c>
      <c r="AO61" t="str">
        <f t="shared" si="26"/>
        <v/>
      </c>
      <c r="AP61" t="str">
        <f t="shared" si="26"/>
        <v/>
      </c>
      <c r="AQ61" t="str">
        <f t="shared" si="26"/>
        <v/>
      </c>
      <c r="AR61" t="str">
        <f t="shared" si="26"/>
        <v/>
      </c>
      <c r="AS61" t="str">
        <f t="shared" si="26"/>
        <v/>
      </c>
      <c r="AT61" t="str">
        <f t="shared" si="26"/>
        <v/>
      </c>
      <c r="AU61" t="str">
        <f t="shared" si="26"/>
        <v/>
      </c>
      <c r="AV61" t="str">
        <f t="shared" si="26"/>
        <v/>
      </c>
      <c r="AW61" t="str">
        <f t="shared" si="26"/>
        <v/>
      </c>
      <c r="AX61" t="str">
        <f t="shared" si="26"/>
        <v>Wisconsin</v>
      </c>
      <c r="AY61" t="str">
        <f t="shared" si="26"/>
        <v/>
      </c>
      <c r="AZ61" t="str">
        <f t="shared" si="26"/>
        <v/>
      </c>
      <c r="BA61" t="str">
        <f t="shared" si="26"/>
        <v/>
      </c>
      <c r="BB61" t="str">
        <f t="shared" si="26"/>
        <v/>
      </c>
      <c r="BC61" t="str">
        <f t="shared" si="26"/>
        <v/>
      </c>
      <c r="BD61" t="str">
        <f t="shared" si="26"/>
        <v/>
      </c>
      <c r="BE61" t="str">
        <f t="shared" si="26"/>
        <v/>
      </c>
      <c r="BF61" t="str">
        <f t="shared" si="26"/>
        <v/>
      </c>
      <c r="BG61" t="str">
        <f t="shared" si="26"/>
        <v/>
      </c>
      <c r="BH61" t="str">
        <f t="shared" si="26"/>
        <v/>
      </c>
      <c r="BI61" t="str">
        <f t="shared" si="26"/>
        <v/>
      </c>
      <c r="BJ61" t="str">
        <f t="shared" si="26"/>
        <v/>
      </c>
      <c r="BK61" t="str">
        <f t="shared" si="26"/>
        <v/>
      </c>
      <c r="BL61" t="str">
        <f t="shared" si="26"/>
        <v/>
      </c>
      <c r="BM61" t="str">
        <f t="shared" si="26"/>
        <v/>
      </c>
      <c r="BN61" t="str">
        <f t="shared" si="26"/>
        <v/>
      </c>
      <c r="BO61" t="str">
        <f t="shared" si="26"/>
        <v/>
      </c>
      <c r="BP61" t="str">
        <f t="shared" si="26"/>
        <v/>
      </c>
      <c r="BQ61" t="str">
        <f t="shared" si="26"/>
        <v/>
      </c>
      <c r="BR61" t="str">
        <f t="shared" si="26"/>
        <v/>
      </c>
      <c r="BS61" t="str">
        <f t="shared" si="26"/>
        <v/>
      </c>
      <c r="BT61" t="str">
        <f t="shared" si="26"/>
        <v/>
      </c>
      <c r="BU61" t="str">
        <f t="shared" si="26"/>
        <v/>
      </c>
      <c r="BV61" t="str">
        <f t="shared" si="26"/>
        <v/>
      </c>
      <c r="BW61" t="str">
        <f t="shared" si="26"/>
        <v/>
      </c>
      <c r="BX61" t="str">
        <f t="shared" si="26"/>
        <v/>
      </c>
      <c r="BY61" t="str">
        <f t="shared" si="26"/>
        <v/>
      </c>
      <c r="BZ61" t="str">
        <f t="shared" si="26"/>
        <v/>
      </c>
      <c r="CA61" t="str">
        <f t="shared" si="26"/>
        <v/>
      </c>
      <c r="CB61" t="str">
        <f t="shared" si="26"/>
        <v/>
      </c>
      <c r="CC61" t="str">
        <f t="shared" si="26"/>
        <v/>
      </c>
      <c r="CD61" t="str">
        <f t="shared" si="26"/>
        <v/>
      </c>
      <c r="CE61" t="str">
        <f t="shared" si="26"/>
        <v/>
      </c>
      <c r="CF61" t="str">
        <f t="shared" si="26"/>
        <v/>
      </c>
      <c r="CG61" t="str">
        <f t="shared" si="26"/>
        <v/>
      </c>
      <c r="CH61" t="str">
        <f t="shared" si="26"/>
        <v/>
      </c>
    </row>
    <row r="62" spans="1:86" x14ac:dyDescent="0.3">
      <c r="A62" t="s">
        <v>326</v>
      </c>
      <c r="B62" t="s">
        <v>228</v>
      </c>
      <c r="C62" t="s">
        <v>348</v>
      </c>
      <c r="E62">
        <v>97</v>
      </c>
      <c r="F62">
        <v>500</v>
      </c>
      <c r="G62" t="s">
        <v>230</v>
      </c>
      <c r="J62" s="79">
        <v>1.2130000000000001</v>
      </c>
      <c r="L62" s="79" t="s">
        <v>406</v>
      </c>
      <c r="M62">
        <v>3</v>
      </c>
      <c r="N62" s="79">
        <v>18</v>
      </c>
      <c r="O62" t="s">
        <v>407</v>
      </c>
      <c r="P62">
        <v>0.38500000000000001</v>
      </c>
      <c r="T62" t="str">
        <f t="shared" si="2"/>
        <v>ACSR</v>
      </c>
      <c r="X62" t="str">
        <f t="shared" si="3"/>
        <v/>
      </c>
      <c r="Y62" t="str">
        <f t="shared" si="26"/>
        <v/>
      </c>
      <c r="Z62" t="str">
        <f t="shared" si="26"/>
        <v/>
      </c>
      <c r="AA62" t="str">
        <f t="shared" si="26"/>
        <v/>
      </c>
      <c r="AB62" t="str">
        <f t="shared" si="26"/>
        <v/>
      </c>
      <c r="AC62" t="str">
        <f t="shared" si="26"/>
        <v/>
      </c>
      <c r="AD62" t="str">
        <f t="shared" si="26"/>
        <v/>
      </c>
      <c r="AE62" t="str">
        <f t="shared" si="26"/>
        <v/>
      </c>
      <c r="AF62" t="str">
        <f t="shared" si="26"/>
        <v/>
      </c>
      <c r="AG62" t="str">
        <f t="shared" si="26"/>
        <v/>
      </c>
      <c r="AH62" t="str">
        <f t="shared" si="26"/>
        <v/>
      </c>
      <c r="AI62" t="str">
        <f t="shared" si="26"/>
        <v/>
      </c>
      <c r="AJ62" t="str">
        <f t="shared" si="26"/>
        <v/>
      </c>
      <c r="AK62" t="str">
        <f t="shared" si="26"/>
        <v/>
      </c>
      <c r="AL62" t="str">
        <f t="shared" si="26"/>
        <v/>
      </c>
      <c r="AM62" t="str">
        <f t="shared" si="26"/>
        <v/>
      </c>
      <c r="AN62" t="str">
        <f t="shared" si="26"/>
        <v/>
      </c>
      <c r="AO62" t="str">
        <f t="shared" si="26"/>
        <v/>
      </c>
      <c r="AP62" t="str">
        <f t="shared" si="26"/>
        <v/>
      </c>
      <c r="AQ62" t="str">
        <f t="shared" si="26"/>
        <v/>
      </c>
      <c r="AR62" t="str">
        <f t="shared" si="26"/>
        <v/>
      </c>
      <c r="AS62" t="str">
        <f t="shared" si="26"/>
        <v/>
      </c>
      <c r="AT62" t="str">
        <f t="shared" si="26"/>
        <v/>
      </c>
      <c r="AU62" t="str">
        <f t="shared" si="26"/>
        <v/>
      </c>
      <c r="AV62" t="str">
        <f t="shared" si="26"/>
        <v/>
      </c>
      <c r="AW62" t="str">
        <f t="shared" si="26"/>
        <v/>
      </c>
      <c r="AX62" t="str">
        <f t="shared" si="26"/>
        <v/>
      </c>
      <c r="AY62" t="str">
        <f t="shared" si="26"/>
        <v/>
      </c>
      <c r="AZ62" t="str">
        <f t="shared" si="26"/>
        <v/>
      </c>
      <c r="BA62" t="str">
        <f t="shared" si="26"/>
        <v/>
      </c>
      <c r="BB62" t="str">
        <f t="shared" si="26"/>
        <v/>
      </c>
      <c r="BC62" t="str">
        <f t="shared" si="26"/>
        <v/>
      </c>
      <c r="BD62" t="str">
        <f t="shared" si="26"/>
        <v/>
      </c>
      <c r="BE62" t="str">
        <f t="shared" si="26"/>
        <v/>
      </c>
      <c r="BF62" t="str">
        <f t="shared" si="26"/>
        <v/>
      </c>
      <c r="BG62" t="str">
        <f t="shared" si="26"/>
        <v/>
      </c>
      <c r="BH62" t="str">
        <f t="shared" si="26"/>
        <v/>
      </c>
      <c r="BI62" t="str">
        <f t="shared" si="26"/>
        <v/>
      </c>
      <c r="BJ62" t="str">
        <f t="shared" si="26"/>
        <v/>
      </c>
      <c r="BK62" t="str">
        <f t="shared" si="26"/>
        <v/>
      </c>
      <c r="BL62" t="str">
        <f t="shared" si="26"/>
        <v/>
      </c>
      <c r="BM62" t="str">
        <f t="shared" si="26"/>
        <v/>
      </c>
      <c r="BN62">
        <f t="shared" si="26"/>
        <v>0</v>
      </c>
      <c r="BO62" t="str">
        <f t="shared" si="26"/>
        <v/>
      </c>
      <c r="BP62" t="str">
        <f t="shared" si="26"/>
        <v/>
      </c>
      <c r="BQ62" t="str">
        <f t="shared" si="26"/>
        <v/>
      </c>
      <c r="BR62" t="str">
        <f t="shared" si="26"/>
        <v/>
      </c>
      <c r="BS62" t="str">
        <f t="shared" si="26"/>
        <v/>
      </c>
      <c r="BT62" t="str">
        <f t="shared" si="26"/>
        <v/>
      </c>
      <c r="BU62" t="str">
        <f t="shared" si="26"/>
        <v/>
      </c>
      <c r="BV62" t="str">
        <f t="shared" si="26"/>
        <v/>
      </c>
      <c r="BW62" t="str">
        <f t="shared" si="26"/>
        <v/>
      </c>
      <c r="BX62" t="str">
        <f t="shared" si="26"/>
        <v/>
      </c>
      <c r="BY62" t="str">
        <f t="shared" si="26"/>
        <v/>
      </c>
      <c r="BZ62" t="str">
        <f t="shared" si="26"/>
        <v/>
      </c>
      <c r="CA62" t="str">
        <f t="shared" si="26"/>
        <v/>
      </c>
      <c r="CB62" t="str">
        <f t="shared" si="26"/>
        <v/>
      </c>
      <c r="CC62" t="str">
        <f t="shared" si="26"/>
        <v/>
      </c>
      <c r="CD62" t="str">
        <f t="shared" si="26"/>
        <v/>
      </c>
      <c r="CE62" t="str">
        <f t="shared" si="26"/>
        <v/>
      </c>
      <c r="CF62" t="str">
        <f t="shared" ref="Y62:CH66" si="29">IF(CF$1=$A62,$D62,"")</f>
        <v/>
      </c>
      <c r="CG62" t="str">
        <f t="shared" si="29"/>
        <v/>
      </c>
      <c r="CH62" t="str">
        <f t="shared" si="29"/>
        <v/>
      </c>
    </row>
    <row r="63" spans="1:86" x14ac:dyDescent="0.3">
      <c r="A63" t="s">
        <v>347</v>
      </c>
      <c r="B63" t="s">
        <v>308</v>
      </c>
      <c r="C63" t="s">
        <v>348</v>
      </c>
      <c r="E63">
        <v>126</v>
      </c>
      <c r="F63">
        <v>500</v>
      </c>
      <c r="G63" t="s">
        <v>230</v>
      </c>
      <c r="J63" s="79">
        <v>1.2130000000000001</v>
      </c>
      <c r="L63" s="79" t="s">
        <v>406</v>
      </c>
      <c r="M63">
        <v>3</v>
      </c>
      <c r="N63" s="79">
        <v>18</v>
      </c>
      <c r="O63" t="s">
        <v>407</v>
      </c>
      <c r="P63">
        <v>0.38500000000000001</v>
      </c>
      <c r="T63" t="str">
        <f t="shared" si="2"/>
        <v>ACSR</v>
      </c>
      <c r="X63" t="str">
        <f t="shared" si="3"/>
        <v/>
      </c>
      <c r="Y63" t="str">
        <f t="shared" si="29"/>
        <v/>
      </c>
      <c r="Z63" t="str">
        <f t="shared" si="29"/>
        <v/>
      </c>
      <c r="AA63" t="str">
        <f t="shared" si="29"/>
        <v/>
      </c>
      <c r="AB63" t="str">
        <f t="shared" si="29"/>
        <v/>
      </c>
      <c r="AC63" t="str">
        <f t="shared" si="29"/>
        <v/>
      </c>
      <c r="AD63" t="str">
        <f t="shared" si="29"/>
        <v/>
      </c>
      <c r="AE63" t="str">
        <f t="shared" si="29"/>
        <v/>
      </c>
      <c r="AF63" t="str">
        <f t="shared" si="29"/>
        <v/>
      </c>
      <c r="AG63" t="str">
        <f t="shared" si="29"/>
        <v/>
      </c>
      <c r="AH63" t="str">
        <f t="shared" si="29"/>
        <v/>
      </c>
      <c r="AI63" t="str">
        <f t="shared" si="29"/>
        <v/>
      </c>
      <c r="AJ63" t="str">
        <f t="shared" si="29"/>
        <v/>
      </c>
      <c r="AK63" t="str">
        <f t="shared" si="29"/>
        <v/>
      </c>
      <c r="AL63" t="str">
        <f t="shared" si="29"/>
        <v/>
      </c>
      <c r="AM63" t="str">
        <f t="shared" si="29"/>
        <v/>
      </c>
      <c r="AN63" t="str">
        <f t="shared" si="29"/>
        <v/>
      </c>
      <c r="AO63" t="str">
        <f t="shared" si="29"/>
        <v/>
      </c>
      <c r="AP63" t="str">
        <f t="shared" si="29"/>
        <v/>
      </c>
      <c r="AQ63" t="str">
        <f t="shared" si="29"/>
        <v/>
      </c>
      <c r="AR63" t="str">
        <f t="shared" si="29"/>
        <v/>
      </c>
      <c r="AS63" t="str">
        <f t="shared" si="29"/>
        <v/>
      </c>
      <c r="AT63" t="str">
        <f t="shared" si="29"/>
        <v/>
      </c>
      <c r="AU63" t="str">
        <f t="shared" si="29"/>
        <v/>
      </c>
      <c r="AV63" t="str">
        <f t="shared" si="29"/>
        <v/>
      </c>
      <c r="AW63" t="str">
        <f t="shared" si="29"/>
        <v/>
      </c>
      <c r="AX63" t="str">
        <f t="shared" si="29"/>
        <v/>
      </c>
      <c r="AY63" t="str">
        <f t="shared" si="29"/>
        <v/>
      </c>
      <c r="AZ63" t="str">
        <f t="shared" si="29"/>
        <v/>
      </c>
      <c r="BA63" t="str">
        <f t="shared" si="29"/>
        <v/>
      </c>
      <c r="BB63" t="str">
        <f t="shared" si="29"/>
        <v/>
      </c>
      <c r="BC63" t="str">
        <f t="shared" si="29"/>
        <v/>
      </c>
      <c r="BD63" t="str">
        <f t="shared" si="29"/>
        <v/>
      </c>
      <c r="BE63" t="str">
        <f t="shared" si="29"/>
        <v/>
      </c>
      <c r="BF63" t="str">
        <f t="shared" si="29"/>
        <v/>
      </c>
      <c r="BG63" t="str">
        <f t="shared" si="29"/>
        <v/>
      </c>
      <c r="BH63" t="str">
        <f t="shared" si="29"/>
        <v/>
      </c>
      <c r="BI63" t="str">
        <f t="shared" si="29"/>
        <v/>
      </c>
      <c r="BJ63" t="str">
        <f t="shared" si="29"/>
        <v/>
      </c>
      <c r="BK63" t="str">
        <f t="shared" si="29"/>
        <v/>
      </c>
      <c r="BL63" t="str">
        <f t="shared" si="29"/>
        <v/>
      </c>
      <c r="BM63" t="str">
        <f t="shared" si="29"/>
        <v/>
      </c>
      <c r="BN63" t="str">
        <f t="shared" si="29"/>
        <v/>
      </c>
      <c r="BO63" t="str">
        <f t="shared" si="29"/>
        <v/>
      </c>
      <c r="BP63" t="str">
        <f t="shared" si="29"/>
        <v/>
      </c>
      <c r="BQ63" t="str">
        <f t="shared" si="29"/>
        <v/>
      </c>
      <c r="BR63" t="str">
        <f t="shared" si="29"/>
        <v/>
      </c>
      <c r="BS63" t="str">
        <f t="shared" si="29"/>
        <v/>
      </c>
      <c r="BT63" t="str">
        <f t="shared" si="29"/>
        <v/>
      </c>
      <c r="BU63" t="str">
        <f t="shared" si="29"/>
        <v/>
      </c>
      <c r="BV63" t="str">
        <f t="shared" si="29"/>
        <v/>
      </c>
      <c r="BW63" t="str">
        <f t="shared" si="29"/>
        <v/>
      </c>
      <c r="BX63" t="str">
        <f t="shared" si="29"/>
        <v/>
      </c>
      <c r="BY63" t="str">
        <f t="shared" si="29"/>
        <v/>
      </c>
      <c r="BZ63" t="str">
        <f t="shared" si="29"/>
        <v/>
      </c>
      <c r="CA63" t="str">
        <f t="shared" si="29"/>
        <v/>
      </c>
      <c r="CB63">
        <f t="shared" si="29"/>
        <v>0</v>
      </c>
      <c r="CC63" t="str">
        <f t="shared" si="29"/>
        <v/>
      </c>
      <c r="CD63" t="str">
        <f t="shared" si="29"/>
        <v/>
      </c>
      <c r="CE63" t="str">
        <f t="shared" si="29"/>
        <v/>
      </c>
      <c r="CF63" t="str">
        <f t="shared" si="29"/>
        <v/>
      </c>
      <c r="CG63" t="str">
        <f t="shared" si="29"/>
        <v/>
      </c>
      <c r="CH63" t="str">
        <f t="shared" si="29"/>
        <v/>
      </c>
    </row>
    <row r="64" spans="1:86" x14ac:dyDescent="0.3">
      <c r="A64" t="s">
        <v>330</v>
      </c>
      <c r="B64" t="s">
        <v>228</v>
      </c>
      <c r="C64" t="s">
        <v>405</v>
      </c>
      <c r="E64">
        <v>117</v>
      </c>
      <c r="F64">
        <v>500</v>
      </c>
      <c r="G64" t="s">
        <v>261</v>
      </c>
      <c r="J64" s="79">
        <v>1.65</v>
      </c>
      <c r="L64" s="79" t="s">
        <v>492</v>
      </c>
      <c r="M64">
        <v>2</v>
      </c>
      <c r="N64" s="79">
        <v>18</v>
      </c>
      <c r="O64" t="s">
        <v>407</v>
      </c>
      <c r="P64">
        <v>0.38500000000000001</v>
      </c>
      <c r="T64" t="str">
        <f t="shared" si="2"/>
        <v>ACAR</v>
      </c>
      <c r="X64" t="str">
        <f t="shared" si="3"/>
        <v/>
      </c>
      <c r="Y64" t="str">
        <f t="shared" si="29"/>
        <v/>
      </c>
      <c r="Z64" t="str">
        <f t="shared" si="29"/>
        <v/>
      </c>
      <c r="AA64" t="str">
        <f t="shared" si="29"/>
        <v/>
      </c>
      <c r="AB64" t="str">
        <f t="shared" si="29"/>
        <v/>
      </c>
      <c r="AC64" t="str">
        <f t="shared" si="29"/>
        <v/>
      </c>
      <c r="AD64" t="str">
        <f t="shared" si="29"/>
        <v/>
      </c>
      <c r="AE64" t="str">
        <f t="shared" si="29"/>
        <v/>
      </c>
      <c r="AF64" t="str">
        <f t="shared" si="29"/>
        <v/>
      </c>
      <c r="AG64" t="str">
        <f t="shared" si="29"/>
        <v/>
      </c>
      <c r="AH64" t="str">
        <f t="shared" si="29"/>
        <v/>
      </c>
      <c r="AI64" t="str">
        <f t="shared" si="29"/>
        <v/>
      </c>
      <c r="AJ64" t="str">
        <f t="shared" si="29"/>
        <v/>
      </c>
      <c r="AK64" t="str">
        <f t="shared" si="29"/>
        <v/>
      </c>
      <c r="AL64" t="str">
        <f t="shared" si="29"/>
        <v/>
      </c>
      <c r="AM64" t="str">
        <f t="shared" si="29"/>
        <v/>
      </c>
      <c r="AN64" t="str">
        <f t="shared" si="29"/>
        <v/>
      </c>
      <c r="AO64" t="str">
        <f t="shared" si="29"/>
        <v/>
      </c>
      <c r="AP64" t="str">
        <f t="shared" si="29"/>
        <v/>
      </c>
      <c r="AQ64" t="str">
        <f t="shared" si="29"/>
        <v/>
      </c>
      <c r="AR64" t="str">
        <f t="shared" si="29"/>
        <v/>
      </c>
      <c r="AS64" t="str">
        <f t="shared" si="29"/>
        <v/>
      </c>
      <c r="AT64" t="str">
        <f t="shared" si="29"/>
        <v/>
      </c>
      <c r="AU64" t="str">
        <f t="shared" si="29"/>
        <v/>
      </c>
      <c r="AV64" t="str">
        <f t="shared" si="29"/>
        <v/>
      </c>
      <c r="AW64" t="str">
        <f t="shared" si="29"/>
        <v/>
      </c>
      <c r="AX64" t="str">
        <f t="shared" si="29"/>
        <v/>
      </c>
      <c r="AY64" t="str">
        <f t="shared" si="29"/>
        <v/>
      </c>
      <c r="AZ64" t="str">
        <f t="shared" si="29"/>
        <v/>
      </c>
      <c r="BA64" t="str">
        <f t="shared" si="29"/>
        <v/>
      </c>
      <c r="BB64" t="str">
        <f t="shared" si="29"/>
        <v/>
      </c>
      <c r="BC64" t="str">
        <f t="shared" si="29"/>
        <v/>
      </c>
      <c r="BD64" t="str">
        <f t="shared" si="29"/>
        <v/>
      </c>
      <c r="BE64" t="str">
        <f t="shared" si="29"/>
        <v/>
      </c>
      <c r="BF64" t="str">
        <f t="shared" si="29"/>
        <v/>
      </c>
      <c r="BG64" t="str">
        <f t="shared" si="29"/>
        <v/>
      </c>
      <c r="BH64" t="str">
        <f t="shared" si="29"/>
        <v/>
      </c>
      <c r="BI64" t="str">
        <f t="shared" si="29"/>
        <v/>
      </c>
      <c r="BJ64" t="str">
        <f t="shared" si="29"/>
        <v/>
      </c>
      <c r="BK64" t="str">
        <f t="shared" si="29"/>
        <v/>
      </c>
      <c r="BL64" t="str">
        <f t="shared" si="29"/>
        <v/>
      </c>
      <c r="BM64" t="str">
        <f t="shared" si="29"/>
        <v/>
      </c>
      <c r="BN64" t="str">
        <f t="shared" si="29"/>
        <v/>
      </c>
      <c r="BO64" t="str">
        <f t="shared" si="29"/>
        <v/>
      </c>
      <c r="BP64">
        <f t="shared" si="29"/>
        <v>0</v>
      </c>
      <c r="BQ64" t="str">
        <f t="shared" si="29"/>
        <v/>
      </c>
      <c r="BR64" t="str">
        <f t="shared" si="29"/>
        <v/>
      </c>
      <c r="BS64" t="str">
        <f t="shared" si="29"/>
        <v/>
      </c>
      <c r="BT64" t="str">
        <f t="shared" si="29"/>
        <v/>
      </c>
      <c r="BU64" t="str">
        <f t="shared" si="29"/>
        <v/>
      </c>
      <c r="BV64" t="str">
        <f t="shared" si="29"/>
        <v/>
      </c>
      <c r="BW64" t="str">
        <f t="shared" si="29"/>
        <v/>
      </c>
      <c r="BX64" t="str">
        <f t="shared" si="29"/>
        <v/>
      </c>
      <c r="BY64" t="str">
        <f t="shared" si="29"/>
        <v/>
      </c>
      <c r="BZ64" t="str">
        <f t="shared" si="29"/>
        <v/>
      </c>
      <c r="CA64" t="str">
        <f t="shared" si="29"/>
        <v/>
      </c>
      <c r="CB64" t="str">
        <f t="shared" si="29"/>
        <v/>
      </c>
      <c r="CC64" t="str">
        <f t="shared" si="29"/>
        <v/>
      </c>
      <c r="CD64" t="str">
        <f t="shared" si="29"/>
        <v/>
      </c>
      <c r="CE64" t="str">
        <f t="shared" si="29"/>
        <v/>
      </c>
      <c r="CF64" t="str">
        <f t="shared" si="29"/>
        <v/>
      </c>
      <c r="CG64" t="str">
        <f t="shared" si="29"/>
        <v/>
      </c>
      <c r="CH64" t="str">
        <f t="shared" si="29"/>
        <v/>
      </c>
    </row>
    <row r="65" spans="1:86" x14ac:dyDescent="0.3">
      <c r="A65" t="s">
        <v>330</v>
      </c>
      <c r="B65" t="s">
        <v>228</v>
      </c>
      <c r="C65" t="s">
        <v>606</v>
      </c>
      <c r="E65">
        <v>1083</v>
      </c>
      <c r="F65">
        <v>500</v>
      </c>
      <c r="G65" t="s">
        <v>230</v>
      </c>
      <c r="J65" s="79">
        <v>1.762</v>
      </c>
      <c r="L65" s="79" t="s">
        <v>421</v>
      </c>
      <c r="M65">
        <v>2</v>
      </c>
      <c r="N65" s="79">
        <v>18</v>
      </c>
      <c r="O65" t="s">
        <v>407</v>
      </c>
      <c r="P65">
        <v>0.38500000000000001</v>
      </c>
      <c r="T65" t="str">
        <f t="shared" si="2"/>
        <v>ACSR</v>
      </c>
      <c r="X65" t="str">
        <f t="shared" si="3"/>
        <v/>
      </c>
      <c r="Y65" t="str">
        <f t="shared" si="29"/>
        <v/>
      </c>
      <c r="Z65" t="str">
        <f t="shared" si="29"/>
        <v/>
      </c>
      <c r="AA65" t="str">
        <f t="shared" si="29"/>
        <v/>
      </c>
      <c r="AB65" t="str">
        <f t="shared" si="29"/>
        <v/>
      </c>
      <c r="AC65" t="str">
        <f t="shared" si="29"/>
        <v/>
      </c>
      <c r="AD65" t="str">
        <f t="shared" si="29"/>
        <v/>
      </c>
      <c r="AE65" t="str">
        <f t="shared" si="29"/>
        <v/>
      </c>
      <c r="AF65" t="str">
        <f t="shared" si="29"/>
        <v/>
      </c>
      <c r="AG65" t="str">
        <f t="shared" si="29"/>
        <v/>
      </c>
      <c r="AH65" t="str">
        <f t="shared" si="29"/>
        <v/>
      </c>
      <c r="AI65" t="str">
        <f t="shared" si="29"/>
        <v/>
      </c>
      <c r="AJ65" t="str">
        <f t="shared" si="29"/>
        <v/>
      </c>
      <c r="AK65" t="str">
        <f t="shared" si="29"/>
        <v/>
      </c>
      <c r="AL65" t="str">
        <f t="shared" si="29"/>
        <v/>
      </c>
      <c r="AM65" t="str">
        <f t="shared" si="29"/>
        <v/>
      </c>
      <c r="AN65" t="str">
        <f t="shared" si="29"/>
        <v/>
      </c>
      <c r="AO65" t="str">
        <f t="shared" si="29"/>
        <v/>
      </c>
      <c r="AP65" t="str">
        <f t="shared" si="29"/>
        <v/>
      </c>
      <c r="AQ65" t="str">
        <f t="shared" si="29"/>
        <v/>
      </c>
      <c r="AR65" t="str">
        <f t="shared" si="29"/>
        <v/>
      </c>
      <c r="AS65" t="str">
        <f t="shared" si="29"/>
        <v/>
      </c>
      <c r="AT65" t="str">
        <f t="shared" si="29"/>
        <v/>
      </c>
      <c r="AU65" t="str">
        <f t="shared" si="29"/>
        <v/>
      </c>
      <c r="AV65" t="str">
        <f t="shared" si="29"/>
        <v/>
      </c>
      <c r="AW65" t="str">
        <f t="shared" si="29"/>
        <v/>
      </c>
      <c r="AX65" t="str">
        <f t="shared" si="29"/>
        <v/>
      </c>
      <c r="AY65" t="str">
        <f t="shared" si="29"/>
        <v/>
      </c>
      <c r="AZ65" t="str">
        <f t="shared" si="29"/>
        <v/>
      </c>
      <c r="BA65" t="str">
        <f t="shared" si="29"/>
        <v/>
      </c>
      <c r="BB65" t="str">
        <f t="shared" si="29"/>
        <v/>
      </c>
      <c r="BC65" t="str">
        <f t="shared" si="29"/>
        <v/>
      </c>
      <c r="BD65" t="str">
        <f t="shared" si="29"/>
        <v/>
      </c>
      <c r="BE65" t="str">
        <f t="shared" si="29"/>
        <v/>
      </c>
      <c r="BF65" t="str">
        <f t="shared" si="29"/>
        <v/>
      </c>
      <c r="BG65" t="str">
        <f t="shared" si="29"/>
        <v/>
      </c>
      <c r="BH65" t="str">
        <f t="shared" si="29"/>
        <v/>
      </c>
      <c r="BI65" t="str">
        <f t="shared" si="29"/>
        <v/>
      </c>
      <c r="BJ65" t="str">
        <f t="shared" si="29"/>
        <v/>
      </c>
      <c r="BK65" t="str">
        <f t="shared" si="29"/>
        <v/>
      </c>
      <c r="BL65" t="str">
        <f t="shared" si="29"/>
        <v/>
      </c>
      <c r="BM65" t="str">
        <f t="shared" si="29"/>
        <v/>
      </c>
      <c r="BN65" t="str">
        <f t="shared" si="29"/>
        <v/>
      </c>
      <c r="BO65" t="str">
        <f t="shared" si="29"/>
        <v/>
      </c>
      <c r="BP65">
        <f t="shared" si="29"/>
        <v>0</v>
      </c>
      <c r="BQ65" t="str">
        <f t="shared" si="29"/>
        <v/>
      </c>
      <c r="BR65" t="str">
        <f t="shared" si="29"/>
        <v/>
      </c>
      <c r="BS65" t="str">
        <f t="shared" si="29"/>
        <v/>
      </c>
      <c r="BT65" t="str">
        <f t="shared" si="29"/>
        <v/>
      </c>
      <c r="BU65" t="str">
        <f t="shared" si="29"/>
        <v/>
      </c>
      <c r="BV65" t="str">
        <f t="shared" si="29"/>
        <v/>
      </c>
      <c r="BW65" t="str">
        <f t="shared" si="29"/>
        <v/>
      </c>
      <c r="BX65" t="str">
        <f t="shared" si="29"/>
        <v/>
      </c>
      <c r="BY65" t="str">
        <f t="shared" si="29"/>
        <v/>
      </c>
      <c r="BZ65" t="str">
        <f t="shared" si="29"/>
        <v/>
      </c>
      <c r="CA65" t="str">
        <f t="shared" si="29"/>
        <v/>
      </c>
      <c r="CB65" t="str">
        <f t="shared" si="29"/>
        <v/>
      </c>
      <c r="CC65" t="str">
        <f t="shared" si="29"/>
        <v/>
      </c>
      <c r="CD65" t="str">
        <f t="shared" si="29"/>
        <v/>
      </c>
      <c r="CE65" t="str">
        <f t="shared" si="29"/>
        <v/>
      </c>
      <c r="CF65" t="str">
        <f t="shared" si="29"/>
        <v/>
      </c>
      <c r="CG65" t="str">
        <f t="shared" si="29"/>
        <v/>
      </c>
      <c r="CH65" t="str">
        <f t="shared" si="29"/>
        <v/>
      </c>
    </row>
    <row r="66" spans="1:86" x14ac:dyDescent="0.3">
      <c r="A66" t="s">
        <v>345</v>
      </c>
      <c r="B66" t="s">
        <v>308</v>
      </c>
      <c r="C66" t="s">
        <v>346</v>
      </c>
      <c r="E66">
        <v>109.26</v>
      </c>
      <c r="F66">
        <v>500</v>
      </c>
      <c r="G66" t="s">
        <v>230</v>
      </c>
      <c r="J66" s="79">
        <v>1.165</v>
      </c>
      <c r="L66" s="79" t="s">
        <v>406</v>
      </c>
      <c r="M66">
        <v>3</v>
      </c>
      <c r="N66" s="79">
        <v>18</v>
      </c>
      <c r="O66" t="s">
        <v>407</v>
      </c>
      <c r="P66">
        <v>0.433</v>
      </c>
      <c r="T66" t="str">
        <f t="shared" si="2"/>
        <v>ACSR</v>
      </c>
      <c r="X66" t="str">
        <f t="shared" si="3"/>
        <v/>
      </c>
      <c r="Y66" t="str">
        <f t="shared" si="29"/>
        <v/>
      </c>
      <c r="Z66" t="str">
        <f t="shared" si="29"/>
        <v/>
      </c>
      <c r="AA66" t="str">
        <f t="shared" si="29"/>
        <v/>
      </c>
      <c r="AB66" t="str">
        <f t="shared" si="29"/>
        <v/>
      </c>
      <c r="AC66" t="str">
        <f t="shared" si="29"/>
        <v/>
      </c>
      <c r="AD66" t="str">
        <f t="shared" si="29"/>
        <v/>
      </c>
      <c r="AE66" t="str">
        <f t="shared" si="29"/>
        <v/>
      </c>
      <c r="AF66" t="str">
        <f t="shared" si="29"/>
        <v/>
      </c>
      <c r="AG66" t="str">
        <f t="shared" si="29"/>
        <v/>
      </c>
      <c r="AH66" t="str">
        <f t="shared" si="29"/>
        <v/>
      </c>
      <c r="AI66" t="str">
        <f t="shared" si="29"/>
        <v/>
      </c>
      <c r="AJ66" t="str">
        <f t="shared" si="29"/>
        <v/>
      </c>
      <c r="AK66" t="str">
        <f t="shared" si="29"/>
        <v/>
      </c>
      <c r="AL66" t="str">
        <f t="shared" si="29"/>
        <v/>
      </c>
      <c r="AM66" t="str">
        <f t="shared" si="29"/>
        <v/>
      </c>
      <c r="AN66" t="str">
        <f t="shared" si="29"/>
        <v/>
      </c>
      <c r="AO66" t="str">
        <f t="shared" si="29"/>
        <v/>
      </c>
      <c r="AP66" t="str">
        <f t="shared" si="29"/>
        <v/>
      </c>
      <c r="AQ66" t="str">
        <f t="shared" si="29"/>
        <v/>
      </c>
      <c r="AR66" t="str">
        <f t="shared" si="29"/>
        <v/>
      </c>
      <c r="AS66" t="str">
        <f t="shared" si="29"/>
        <v/>
      </c>
      <c r="AT66" t="str">
        <f t="shared" si="29"/>
        <v/>
      </c>
      <c r="AU66" t="str">
        <f t="shared" si="29"/>
        <v/>
      </c>
      <c r="AV66" t="str">
        <f t="shared" si="29"/>
        <v/>
      </c>
      <c r="AW66" t="str">
        <f t="shared" si="29"/>
        <v/>
      </c>
      <c r="AX66" t="str">
        <f t="shared" si="29"/>
        <v/>
      </c>
      <c r="AY66" t="str">
        <f t="shared" si="29"/>
        <v/>
      </c>
      <c r="AZ66" t="str">
        <f t="shared" si="29"/>
        <v/>
      </c>
      <c r="BA66" t="str">
        <f t="shared" si="29"/>
        <v/>
      </c>
      <c r="BB66" t="str">
        <f t="shared" si="29"/>
        <v/>
      </c>
      <c r="BC66" t="str">
        <f t="shared" si="29"/>
        <v/>
      </c>
      <c r="BD66" t="str">
        <f t="shared" si="29"/>
        <v/>
      </c>
      <c r="BE66" t="str">
        <f t="shared" si="29"/>
        <v/>
      </c>
      <c r="BF66" t="str">
        <f t="shared" si="29"/>
        <v/>
      </c>
      <c r="BG66" t="str">
        <f t="shared" si="29"/>
        <v/>
      </c>
      <c r="BH66" t="str">
        <f t="shared" si="29"/>
        <v/>
      </c>
      <c r="BI66" t="str">
        <f t="shared" si="29"/>
        <v/>
      </c>
      <c r="BJ66" t="str">
        <f t="shared" si="29"/>
        <v/>
      </c>
      <c r="BK66" t="str">
        <f t="shared" si="29"/>
        <v/>
      </c>
      <c r="BL66" t="str">
        <f t="shared" si="29"/>
        <v/>
      </c>
      <c r="BM66" t="str">
        <f t="shared" si="29"/>
        <v/>
      </c>
      <c r="BN66" t="str">
        <f t="shared" si="29"/>
        <v/>
      </c>
      <c r="BO66" t="str">
        <f t="shared" si="29"/>
        <v/>
      </c>
      <c r="BP66" t="str">
        <f t="shared" si="29"/>
        <v/>
      </c>
      <c r="BQ66" t="str">
        <f t="shared" si="29"/>
        <v/>
      </c>
      <c r="BR66" t="str">
        <f t="shared" si="29"/>
        <v/>
      </c>
      <c r="BS66" t="str">
        <f t="shared" si="29"/>
        <v/>
      </c>
      <c r="BT66" t="str">
        <f t="shared" si="29"/>
        <v/>
      </c>
      <c r="BU66" t="str">
        <f t="shared" si="29"/>
        <v/>
      </c>
      <c r="BV66" t="str">
        <f t="shared" si="29"/>
        <v/>
      </c>
      <c r="BW66" t="str">
        <f t="shared" si="29"/>
        <v/>
      </c>
      <c r="BX66" t="str">
        <f t="shared" si="29"/>
        <v/>
      </c>
      <c r="BY66" t="str">
        <f t="shared" si="29"/>
        <v/>
      </c>
      <c r="BZ66" t="str">
        <f t="shared" si="29"/>
        <v/>
      </c>
      <c r="CA66">
        <f t="shared" si="29"/>
        <v>0</v>
      </c>
      <c r="CB66" t="str">
        <f t="shared" si="29"/>
        <v/>
      </c>
      <c r="CC66" t="str">
        <f t="shared" si="29"/>
        <v/>
      </c>
      <c r="CD66" t="str">
        <f t="shared" si="29"/>
        <v/>
      </c>
      <c r="CE66" t="str">
        <f t="shared" si="29"/>
        <v/>
      </c>
      <c r="CF66" t="str">
        <f t="shared" si="29"/>
        <v/>
      </c>
      <c r="CG66" t="str">
        <f t="shared" si="29"/>
        <v/>
      </c>
      <c r="CH66" t="str">
        <f t="shared" si="29"/>
        <v/>
      </c>
    </row>
    <row r="67" spans="1:86" x14ac:dyDescent="0.3">
      <c r="A67" t="s">
        <v>326</v>
      </c>
      <c r="B67" t="s">
        <v>228</v>
      </c>
      <c r="C67" t="s">
        <v>607</v>
      </c>
      <c r="E67">
        <v>154.82</v>
      </c>
      <c r="F67">
        <v>500</v>
      </c>
      <c r="G67" t="s">
        <v>230</v>
      </c>
      <c r="J67">
        <v>1.821</v>
      </c>
      <c r="L67" s="79" t="s">
        <v>421</v>
      </c>
      <c r="M67">
        <v>2</v>
      </c>
      <c r="N67" s="79">
        <v>18</v>
      </c>
      <c r="O67" t="s">
        <v>407</v>
      </c>
      <c r="P67">
        <v>0.57199999999999995</v>
      </c>
      <c r="T67" t="str">
        <f t="shared" ref="T67:T130" si="30">_xlfn.CONCAT(G67,H67)</f>
        <v>ACSR</v>
      </c>
      <c r="X67" t="str">
        <f t="shared" ref="X67:AM130" si="31">IF(X$1=$A67,$D67,"")</f>
        <v/>
      </c>
      <c r="Y67" t="str">
        <f t="shared" si="31"/>
        <v/>
      </c>
      <c r="Z67" t="str">
        <f t="shared" si="31"/>
        <v/>
      </c>
      <c r="AA67" t="str">
        <f t="shared" si="31"/>
        <v/>
      </c>
      <c r="AB67" t="str">
        <f t="shared" si="31"/>
        <v/>
      </c>
      <c r="AC67" t="str">
        <f t="shared" si="31"/>
        <v/>
      </c>
      <c r="AD67" t="str">
        <f t="shared" si="31"/>
        <v/>
      </c>
      <c r="AE67" t="str">
        <f t="shared" si="31"/>
        <v/>
      </c>
      <c r="AF67" t="str">
        <f t="shared" si="31"/>
        <v/>
      </c>
      <c r="AG67" t="str">
        <f t="shared" si="31"/>
        <v/>
      </c>
      <c r="AH67" t="str">
        <f t="shared" si="31"/>
        <v/>
      </c>
      <c r="AI67" t="str">
        <f t="shared" si="31"/>
        <v/>
      </c>
      <c r="AJ67" t="str">
        <f t="shared" si="31"/>
        <v/>
      </c>
      <c r="AK67" t="str">
        <f t="shared" si="31"/>
        <v/>
      </c>
      <c r="AL67" t="str">
        <f t="shared" si="31"/>
        <v/>
      </c>
      <c r="AM67" t="str">
        <f t="shared" si="31"/>
        <v/>
      </c>
      <c r="AN67" t="str">
        <f t="shared" ref="Y67:CH71" si="32">IF(AN$1=$A67,$D67,"")</f>
        <v/>
      </c>
      <c r="AO67" t="str">
        <f t="shared" si="32"/>
        <v/>
      </c>
      <c r="AP67" t="str">
        <f t="shared" si="32"/>
        <v/>
      </c>
      <c r="AQ67" t="str">
        <f t="shared" si="32"/>
        <v/>
      </c>
      <c r="AR67" t="str">
        <f t="shared" si="32"/>
        <v/>
      </c>
      <c r="AS67" t="str">
        <f t="shared" si="32"/>
        <v/>
      </c>
      <c r="AT67" t="str">
        <f t="shared" si="32"/>
        <v/>
      </c>
      <c r="AU67" t="str">
        <f t="shared" si="32"/>
        <v/>
      </c>
      <c r="AV67" t="str">
        <f t="shared" si="32"/>
        <v/>
      </c>
      <c r="AW67" t="str">
        <f t="shared" si="32"/>
        <v/>
      </c>
      <c r="AX67" t="str">
        <f t="shared" si="32"/>
        <v/>
      </c>
      <c r="AY67" t="str">
        <f t="shared" si="32"/>
        <v/>
      </c>
      <c r="AZ67" t="str">
        <f t="shared" si="32"/>
        <v/>
      </c>
      <c r="BA67" t="str">
        <f t="shared" si="32"/>
        <v/>
      </c>
      <c r="BB67" t="str">
        <f t="shared" si="32"/>
        <v/>
      </c>
      <c r="BC67" t="str">
        <f t="shared" si="32"/>
        <v/>
      </c>
      <c r="BD67" t="str">
        <f t="shared" si="32"/>
        <v/>
      </c>
      <c r="BE67" t="str">
        <f t="shared" si="32"/>
        <v/>
      </c>
      <c r="BF67" t="str">
        <f t="shared" si="32"/>
        <v/>
      </c>
      <c r="BG67" t="str">
        <f t="shared" si="32"/>
        <v/>
      </c>
      <c r="BH67" t="str">
        <f t="shared" si="32"/>
        <v/>
      </c>
      <c r="BI67" t="str">
        <f t="shared" si="32"/>
        <v/>
      </c>
      <c r="BJ67" t="str">
        <f t="shared" si="32"/>
        <v/>
      </c>
      <c r="BK67" t="str">
        <f t="shared" si="32"/>
        <v/>
      </c>
      <c r="BL67" t="str">
        <f t="shared" si="32"/>
        <v/>
      </c>
      <c r="BM67" t="str">
        <f t="shared" si="32"/>
        <v/>
      </c>
      <c r="BN67">
        <f t="shared" si="32"/>
        <v>0</v>
      </c>
      <c r="BO67" t="str">
        <f t="shared" si="32"/>
        <v/>
      </c>
      <c r="BP67" t="str">
        <f t="shared" si="32"/>
        <v/>
      </c>
      <c r="BQ67" t="str">
        <f t="shared" si="32"/>
        <v/>
      </c>
      <c r="BR67" t="str">
        <f t="shared" si="32"/>
        <v/>
      </c>
      <c r="BS67" t="str">
        <f t="shared" si="32"/>
        <v/>
      </c>
      <c r="BT67" t="str">
        <f t="shared" si="32"/>
        <v/>
      </c>
      <c r="BU67" t="str">
        <f t="shared" si="32"/>
        <v/>
      </c>
      <c r="BV67" t="str">
        <f t="shared" si="32"/>
        <v/>
      </c>
      <c r="BW67" t="str">
        <f t="shared" si="32"/>
        <v/>
      </c>
      <c r="BX67" t="str">
        <f t="shared" si="32"/>
        <v/>
      </c>
      <c r="BY67" t="str">
        <f t="shared" si="32"/>
        <v/>
      </c>
      <c r="BZ67" t="str">
        <f t="shared" si="32"/>
        <v/>
      </c>
      <c r="CA67" t="str">
        <f t="shared" si="32"/>
        <v/>
      </c>
      <c r="CB67" t="str">
        <f t="shared" si="32"/>
        <v/>
      </c>
      <c r="CC67" t="str">
        <f t="shared" si="32"/>
        <v/>
      </c>
      <c r="CD67" t="str">
        <f t="shared" si="32"/>
        <v/>
      </c>
      <c r="CE67" t="str">
        <f t="shared" si="32"/>
        <v/>
      </c>
      <c r="CF67" t="str">
        <f t="shared" si="32"/>
        <v/>
      </c>
      <c r="CG67" t="str">
        <f t="shared" si="32"/>
        <v/>
      </c>
      <c r="CH67" t="str">
        <f t="shared" si="32"/>
        <v/>
      </c>
    </row>
    <row r="68" spans="1:86" x14ac:dyDescent="0.3">
      <c r="A68" t="s">
        <v>326</v>
      </c>
      <c r="B68" t="s">
        <v>228</v>
      </c>
      <c r="C68" t="s">
        <v>607</v>
      </c>
      <c r="E68">
        <v>33.700000000000003</v>
      </c>
      <c r="F68">
        <v>500</v>
      </c>
      <c r="G68" t="s">
        <v>230</v>
      </c>
      <c r="J68">
        <v>1.504</v>
      </c>
      <c r="L68" s="79" t="s">
        <v>406</v>
      </c>
      <c r="M68">
        <v>3</v>
      </c>
      <c r="N68" s="79">
        <v>18</v>
      </c>
      <c r="O68" t="s">
        <v>407</v>
      </c>
      <c r="P68">
        <v>0.57199999999999995</v>
      </c>
      <c r="T68" t="str">
        <f t="shared" si="30"/>
        <v>ACSR</v>
      </c>
      <c r="X68" t="str">
        <f t="shared" si="31"/>
        <v/>
      </c>
      <c r="Y68" t="str">
        <f t="shared" si="32"/>
        <v/>
      </c>
      <c r="Z68" t="str">
        <f t="shared" si="32"/>
        <v/>
      </c>
      <c r="AA68" t="str">
        <f t="shared" si="32"/>
        <v/>
      </c>
      <c r="AB68" t="str">
        <f t="shared" si="32"/>
        <v/>
      </c>
      <c r="AC68" t="str">
        <f t="shared" si="32"/>
        <v/>
      </c>
      <c r="AD68" t="str">
        <f t="shared" si="32"/>
        <v/>
      </c>
      <c r="AE68" t="str">
        <f t="shared" si="32"/>
        <v/>
      </c>
      <c r="AF68" t="str">
        <f t="shared" si="32"/>
        <v/>
      </c>
      <c r="AG68" t="str">
        <f t="shared" si="32"/>
        <v/>
      </c>
      <c r="AH68" t="str">
        <f t="shared" si="32"/>
        <v/>
      </c>
      <c r="AI68" t="str">
        <f t="shared" si="32"/>
        <v/>
      </c>
      <c r="AJ68" t="str">
        <f t="shared" si="32"/>
        <v/>
      </c>
      <c r="AK68" t="str">
        <f t="shared" si="32"/>
        <v/>
      </c>
      <c r="AL68" t="str">
        <f t="shared" si="32"/>
        <v/>
      </c>
      <c r="AM68" t="str">
        <f t="shared" si="32"/>
        <v/>
      </c>
      <c r="AN68" t="str">
        <f t="shared" si="32"/>
        <v/>
      </c>
      <c r="AO68" t="str">
        <f t="shared" si="32"/>
        <v/>
      </c>
      <c r="AP68" t="str">
        <f t="shared" si="32"/>
        <v/>
      </c>
      <c r="AQ68" t="str">
        <f t="shared" si="32"/>
        <v/>
      </c>
      <c r="AR68" t="str">
        <f t="shared" si="32"/>
        <v/>
      </c>
      <c r="AS68" t="str">
        <f t="shared" si="32"/>
        <v/>
      </c>
      <c r="AT68" t="str">
        <f t="shared" si="32"/>
        <v/>
      </c>
      <c r="AU68" t="str">
        <f t="shared" si="32"/>
        <v/>
      </c>
      <c r="AV68" t="str">
        <f t="shared" si="32"/>
        <v/>
      </c>
      <c r="AW68" t="str">
        <f t="shared" si="32"/>
        <v/>
      </c>
      <c r="AX68" t="str">
        <f t="shared" si="32"/>
        <v/>
      </c>
      <c r="AY68" t="str">
        <f t="shared" si="32"/>
        <v/>
      </c>
      <c r="AZ68" t="str">
        <f t="shared" si="32"/>
        <v/>
      </c>
      <c r="BA68" t="str">
        <f t="shared" si="32"/>
        <v/>
      </c>
      <c r="BB68" t="str">
        <f t="shared" si="32"/>
        <v/>
      </c>
      <c r="BC68" t="str">
        <f t="shared" si="32"/>
        <v/>
      </c>
      <c r="BD68" t="str">
        <f t="shared" si="32"/>
        <v/>
      </c>
      <c r="BE68" t="str">
        <f t="shared" si="32"/>
        <v/>
      </c>
      <c r="BF68" t="str">
        <f t="shared" si="32"/>
        <v/>
      </c>
      <c r="BG68" t="str">
        <f t="shared" si="32"/>
        <v/>
      </c>
      <c r="BH68" t="str">
        <f t="shared" si="32"/>
        <v/>
      </c>
      <c r="BI68" t="str">
        <f t="shared" si="32"/>
        <v/>
      </c>
      <c r="BJ68" t="str">
        <f t="shared" si="32"/>
        <v/>
      </c>
      <c r="BK68" t="str">
        <f t="shared" si="32"/>
        <v/>
      </c>
      <c r="BL68" t="str">
        <f t="shared" si="32"/>
        <v/>
      </c>
      <c r="BM68" t="str">
        <f t="shared" si="32"/>
        <v/>
      </c>
      <c r="BN68">
        <f t="shared" si="32"/>
        <v>0</v>
      </c>
      <c r="BO68" t="str">
        <f t="shared" si="32"/>
        <v/>
      </c>
      <c r="BP68" t="str">
        <f t="shared" si="32"/>
        <v/>
      </c>
      <c r="BQ68" t="str">
        <f t="shared" si="32"/>
        <v/>
      </c>
      <c r="BR68" t="str">
        <f t="shared" si="32"/>
        <v/>
      </c>
      <c r="BS68" t="str">
        <f t="shared" si="32"/>
        <v/>
      </c>
      <c r="BT68" t="str">
        <f t="shared" si="32"/>
        <v/>
      </c>
      <c r="BU68" t="str">
        <f t="shared" si="32"/>
        <v/>
      </c>
      <c r="BV68" t="str">
        <f t="shared" si="32"/>
        <v/>
      </c>
      <c r="BW68" t="str">
        <f t="shared" si="32"/>
        <v/>
      </c>
      <c r="BX68" t="str">
        <f t="shared" si="32"/>
        <v/>
      </c>
      <c r="BY68" t="str">
        <f t="shared" si="32"/>
        <v/>
      </c>
      <c r="BZ68" t="str">
        <f t="shared" si="32"/>
        <v/>
      </c>
      <c r="CA68" t="str">
        <f t="shared" si="32"/>
        <v/>
      </c>
      <c r="CB68" t="str">
        <f t="shared" si="32"/>
        <v/>
      </c>
      <c r="CC68" t="str">
        <f t="shared" si="32"/>
        <v/>
      </c>
      <c r="CD68" t="str">
        <f t="shared" si="32"/>
        <v/>
      </c>
      <c r="CE68" t="str">
        <f t="shared" si="32"/>
        <v/>
      </c>
      <c r="CF68" t="str">
        <f t="shared" si="32"/>
        <v/>
      </c>
      <c r="CG68" t="str">
        <f t="shared" si="32"/>
        <v/>
      </c>
      <c r="CH68" t="str">
        <f t="shared" si="32"/>
        <v/>
      </c>
    </row>
    <row r="69" spans="1:86" x14ac:dyDescent="0.3">
      <c r="A69" t="s">
        <v>320</v>
      </c>
      <c r="B69" t="s">
        <v>228</v>
      </c>
      <c r="C69" t="s">
        <v>608</v>
      </c>
      <c r="E69">
        <v>300</v>
      </c>
      <c r="F69">
        <v>500</v>
      </c>
      <c r="G69" t="s">
        <v>230</v>
      </c>
      <c r="J69">
        <v>1.8</v>
      </c>
      <c r="L69" s="79" t="s">
        <v>609</v>
      </c>
      <c r="M69">
        <v>2</v>
      </c>
      <c r="N69" s="79">
        <v>18</v>
      </c>
      <c r="O69" t="s">
        <v>426</v>
      </c>
      <c r="P69">
        <f>7/16</f>
        <v>0.4375</v>
      </c>
      <c r="T69" t="str">
        <f t="shared" si="30"/>
        <v>ACSR</v>
      </c>
      <c r="X69" t="str">
        <f t="shared" si="31"/>
        <v/>
      </c>
      <c r="Y69" t="str">
        <f t="shared" si="32"/>
        <v/>
      </c>
      <c r="Z69" t="str">
        <f t="shared" si="32"/>
        <v/>
      </c>
      <c r="AA69" t="str">
        <f t="shared" si="32"/>
        <v/>
      </c>
      <c r="AB69" t="str">
        <f t="shared" si="32"/>
        <v/>
      </c>
      <c r="AC69" t="str">
        <f t="shared" si="32"/>
        <v/>
      </c>
      <c r="AD69" t="str">
        <f t="shared" si="32"/>
        <v/>
      </c>
      <c r="AE69" t="str">
        <f t="shared" si="32"/>
        <v/>
      </c>
      <c r="AF69" t="str">
        <f t="shared" si="32"/>
        <v/>
      </c>
      <c r="AG69" t="str">
        <f t="shared" si="32"/>
        <v/>
      </c>
      <c r="AH69" t="str">
        <f t="shared" si="32"/>
        <v/>
      </c>
      <c r="AI69" t="str">
        <f t="shared" si="32"/>
        <v/>
      </c>
      <c r="AJ69" t="str">
        <f t="shared" si="32"/>
        <v/>
      </c>
      <c r="AK69" t="str">
        <f t="shared" si="32"/>
        <v/>
      </c>
      <c r="AL69" t="str">
        <f t="shared" si="32"/>
        <v/>
      </c>
      <c r="AM69" t="str">
        <f t="shared" si="32"/>
        <v/>
      </c>
      <c r="AN69" t="str">
        <f t="shared" si="32"/>
        <v/>
      </c>
      <c r="AO69" t="str">
        <f t="shared" si="32"/>
        <v/>
      </c>
      <c r="AP69" t="str">
        <f t="shared" si="32"/>
        <v/>
      </c>
      <c r="AQ69" t="str">
        <f t="shared" si="32"/>
        <v/>
      </c>
      <c r="AR69" t="str">
        <f t="shared" si="32"/>
        <v/>
      </c>
      <c r="AS69" t="str">
        <f t="shared" si="32"/>
        <v/>
      </c>
      <c r="AT69" t="str">
        <f t="shared" si="32"/>
        <v/>
      </c>
      <c r="AU69" t="str">
        <f t="shared" si="32"/>
        <v/>
      </c>
      <c r="AV69" t="str">
        <f t="shared" si="32"/>
        <v/>
      </c>
      <c r="AW69" t="str">
        <f t="shared" si="32"/>
        <v/>
      </c>
      <c r="AX69" t="str">
        <f t="shared" si="32"/>
        <v/>
      </c>
      <c r="AY69" t="str">
        <f t="shared" si="32"/>
        <v/>
      </c>
      <c r="AZ69" t="str">
        <f t="shared" si="32"/>
        <v/>
      </c>
      <c r="BA69" t="str">
        <f t="shared" si="32"/>
        <v/>
      </c>
      <c r="BB69" t="str">
        <f t="shared" si="32"/>
        <v/>
      </c>
      <c r="BC69" t="str">
        <f t="shared" si="32"/>
        <v/>
      </c>
      <c r="BD69" t="str">
        <f t="shared" si="32"/>
        <v/>
      </c>
      <c r="BE69" t="str">
        <f t="shared" si="32"/>
        <v/>
      </c>
      <c r="BF69" t="str">
        <f t="shared" si="32"/>
        <v/>
      </c>
      <c r="BG69" t="str">
        <f t="shared" si="32"/>
        <v/>
      </c>
      <c r="BH69" t="str">
        <f t="shared" si="32"/>
        <v/>
      </c>
      <c r="BI69" t="str">
        <f t="shared" si="32"/>
        <v/>
      </c>
      <c r="BJ69" t="str">
        <f t="shared" si="32"/>
        <v/>
      </c>
      <c r="BK69">
        <f t="shared" si="32"/>
        <v>0</v>
      </c>
      <c r="BL69" t="str">
        <f t="shared" si="32"/>
        <v/>
      </c>
      <c r="BM69" t="str">
        <f t="shared" si="32"/>
        <v/>
      </c>
      <c r="BN69" t="str">
        <f t="shared" si="32"/>
        <v/>
      </c>
      <c r="BO69" t="str">
        <f t="shared" si="32"/>
        <v/>
      </c>
      <c r="BP69" t="str">
        <f t="shared" si="32"/>
        <v/>
      </c>
      <c r="BQ69" t="str">
        <f t="shared" si="32"/>
        <v/>
      </c>
      <c r="BR69" t="str">
        <f t="shared" si="32"/>
        <v/>
      </c>
      <c r="BS69" t="str">
        <f t="shared" si="32"/>
        <v/>
      </c>
      <c r="BT69" t="str">
        <f t="shared" si="32"/>
        <v/>
      </c>
      <c r="BU69" t="str">
        <f t="shared" si="32"/>
        <v/>
      </c>
      <c r="BV69" t="str">
        <f t="shared" si="32"/>
        <v/>
      </c>
      <c r="BW69" t="str">
        <f t="shared" si="32"/>
        <v/>
      </c>
      <c r="BX69" t="str">
        <f t="shared" si="32"/>
        <v/>
      </c>
      <c r="BY69" t="str">
        <f t="shared" si="32"/>
        <v/>
      </c>
      <c r="BZ69" t="str">
        <f t="shared" si="32"/>
        <v/>
      </c>
      <c r="CA69" t="str">
        <f t="shared" si="32"/>
        <v/>
      </c>
      <c r="CB69" t="str">
        <f t="shared" si="32"/>
        <v/>
      </c>
      <c r="CC69" t="str">
        <f t="shared" si="32"/>
        <v/>
      </c>
      <c r="CD69" t="str">
        <f t="shared" si="32"/>
        <v/>
      </c>
      <c r="CE69" t="str">
        <f t="shared" si="32"/>
        <v/>
      </c>
      <c r="CF69" t="str">
        <f t="shared" si="32"/>
        <v/>
      </c>
      <c r="CG69" t="str">
        <f t="shared" si="32"/>
        <v/>
      </c>
      <c r="CH69" t="str">
        <f t="shared" si="32"/>
        <v/>
      </c>
    </row>
    <row r="70" spans="1:86" x14ac:dyDescent="0.3">
      <c r="A70" t="s">
        <v>335</v>
      </c>
      <c r="B70" t="s">
        <v>228</v>
      </c>
      <c r="C70" t="s">
        <v>317</v>
      </c>
      <c r="E70">
        <v>24</v>
      </c>
      <c r="F70">
        <v>500</v>
      </c>
      <c r="G70" t="s">
        <v>230</v>
      </c>
      <c r="J70">
        <v>1.302</v>
      </c>
      <c r="L70" s="79" t="s">
        <v>406</v>
      </c>
      <c r="M70">
        <v>3</v>
      </c>
      <c r="N70" s="78">
        <v>18</v>
      </c>
      <c r="O70" t="s">
        <v>407</v>
      </c>
      <c r="P70">
        <v>0.38500000000000001</v>
      </c>
      <c r="T70" t="str">
        <f t="shared" si="30"/>
        <v>ACSR</v>
      </c>
      <c r="X70" t="str">
        <f t="shared" si="31"/>
        <v/>
      </c>
      <c r="Y70" t="str">
        <f t="shared" si="32"/>
        <v/>
      </c>
      <c r="Z70" t="str">
        <f t="shared" si="32"/>
        <v/>
      </c>
      <c r="AA70" t="str">
        <f t="shared" si="32"/>
        <v/>
      </c>
      <c r="AB70" t="str">
        <f t="shared" si="32"/>
        <v/>
      </c>
      <c r="AC70" t="str">
        <f t="shared" si="32"/>
        <v/>
      </c>
      <c r="AD70" t="str">
        <f t="shared" si="32"/>
        <v/>
      </c>
      <c r="AE70" t="str">
        <f t="shared" si="32"/>
        <v/>
      </c>
      <c r="AF70" t="str">
        <f t="shared" si="32"/>
        <v/>
      </c>
      <c r="AG70" t="str">
        <f t="shared" si="32"/>
        <v/>
      </c>
      <c r="AH70" t="str">
        <f t="shared" si="32"/>
        <v/>
      </c>
      <c r="AI70" t="str">
        <f t="shared" si="32"/>
        <v/>
      </c>
      <c r="AJ70" t="str">
        <f t="shared" si="32"/>
        <v/>
      </c>
      <c r="AK70" t="str">
        <f t="shared" si="32"/>
        <v/>
      </c>
      <c r="AL70" t="str">
        <f t="shared" si="32"/>
        <v/>
      </c>
      <c r="AM70" t="str">
        <f t="shared" si="32"/>
        <v/>
      </c>
      <c r="AN70" t="str">
        <f t="shared" si="32"/>
        <v/>
      </c>
      <c r="AO70" t="str">
        <f t="shared" si="32"/>
        <v/>
      </c>
      <c r="AP70" t="str">
        <f t="shared" si="32"/>
        <v/>
      </c>
      <c r="AQ70" t="str">
        <f t="shared" si="32"/>
        <v/>
      </c>
      <c r="AR70" t="str">
        <f t="shared" si="32"/>
        <v/>
      </c>
      <c r="AS70" t="str">
        <f t="shared" si="32"/>
        <v/>
      </c>
      <c r="AT70" t="str">
        <f t="shared" si="32"/>
        <v/>
      </c>
      <c r="AU70" t="str">
        <f t="shared" si="32"/>
        <v/>
      </c>
      <c r="AV70" t="str">
        <f t="shared" si="32"/>
        <v/>
      </c>
      <c r="AW70" t="str">
        <f t="shared" si="32"/>
        <v/>
      </c>
      <c r="AX70" t="str">
        <f t="shared" si="32"/>
        <v/>
      </c>
      <c r="AY70" t="str">
        <f t="shared" si="32"/>
        <v/>
      </c>
      <c r="AZ70" t="str">
        <f t="shared" si="32"/>
        <v/>
      </c>
      <c r="BA70" t="str">
        <f t="shared" si="32"/>
        <v/>
      </c>
      <c r="BB70" t="str">
        <f t="shared" si="32"/>
        <v/>
      </c>
      <c r="BC70" t="str">
        <f t="shared" si="32"/>
        <v/>
      </c>
      <c r="BD70" t="str">
        <f t="shared" si="32"/>
        <v/>
      </c>
      <c r="BE70" t="str">
        <f t="shared" si="32"/>
        <v/>
      </c>
      <c r="BF70" t="str">
        <f t="shared" si="32"/>
        <v/>
      </c>
      <c r="BG70" t="str">
        <f t="shared" si="32"/>
        <v/>
      </c>
      <c r="BH70" t="str">
        <f t="shared" si="32"/>
        <v/>
      </c>
      <c r="BI70" t="str">
        <f t="shared" si="32"/>
        <v/>
      </c>
      <c r="BJ70" t="str">
        <f t="shared" si="32"/>
        <v/>
      </c>
      <c r="BK70" t="str">
        <f t="shared" si="32"/>
        <v/>
      </c>
      <c r="BL70" t="str">
        <f t="shared" si="32"/>
        <v/>
      </c>
      <c r="BM70" t="str">
        <f t="shared" si="32"/>
        <v/>
      </c>
      <c r="BN70" t="str">
        <f t="shared" si="32"/>
        <v/>
      </c>
      <c r="BO70" t="str">
        <f t="shared" si="32"/>
        <v/>
      </c>
      <c r="BP70" t="str">
        <f t="shared" si="32"/>
        <v/>
      </c>
      <c r="BQ70" t="str">
        <f t="shared" si="32"/>
        <v/>
      </c>
      <c r="BR70" t="str">
        <f t="shared" si="32"/>
        <v/>
      </c>
      <c r="BS70">
        <f t="shared" si="32"/>
        <v>0</v>
      </c>
      <c r="BT70" t="str">
        <f t="shared" si="32"/>
        <v/>
      </c>
      <c r="BU70" t="str">
        <f t="shared" si="32"/>
        <v/>
      </c>
      <c r="BV70" t="str">
        <f t="shared" si="32"/>
        <v/>
      </c>
      <c r="BW70" t="str">
        <f t="shared" si="32"/>
        <v/>
      </c>
      <c r="BX70" t="str">
        <f t="shared" si="32"/>
        <v/>
      </c>
      <c r="BY70" t="str">
        <f t="shared" si="32"/>
        <v/>
      </c>
      <c r="BZ70" t="str">
        <f t="shared" si="32"/>
        <v/>
      </c>
      <c r="CA70" t="str">
        <f t="shared" si="32"/>
        <v/>
      </c>
      <c r="CB70" t="str">
        <f t="shared" si="32"/>
        <v/>
      </c>
      <c r="CC70" t="str">
        <f t="shared" si="32"/>
        <v/>
      </c>
      <c r="CD70" t="str">
        <f t="shared" si="32"/>
        <v/>
      </c>
      <c r="CE70" t="str">
        <f t="shared" si="32"/>
        <v/>
      </c>
      <c r="CF70" t="str">
        <f t="shared" si="32"/>
        <v/>
      </c>
      <c r="CG70" t="str">
        <f t="shared" si="32"/>
        <v/>
      </c>
      <c r="CH70" t="str">
        <f t="shared" si="32"/>
        <v/>
      </c>
    </row>
    <row r="71" spans="1:86" x14ac:dyDescent="0.3">
      <c r="A71" t="s">
        <v>316</v>
      </c>
      <c r="B71" t="s">
        <v>228</v>
      </c>
      <c r="C71" t="s">
        <v>317</v>
      </c>
      <c r="E71">
        <v>17.3</v>
      </c>
      <c r="F71">
        <v>500</v>
      </c>
      <c r="G71" t="s">
        <v>230</v>
      </c>
      <c r="J71">
        <v>1.6020000000000001</v>
      </c>
      <c r="L71" t="s">
        <v>421</v>
      </c>
      <c r="M71">
        <v>3</v>
      </c>
      <c r="N71" s="79">
        <v>18</v>
      </c>
      <c r="O71" t="s">
        <v>407</v>
      </c>
      <c r="P71">
        <v>0.38600000000000001</v>
      </c>
      <c r="T71" t="str">
        <f t="shared" si="30"/>
        <v>ACSR</v>
      </c>
      <c r="X71" t="str">
        <f t="shared" si="31"/>
        <v/>
      </c>
      <c r="Y71" t="str">
        <f t="shared" si="32"/>
        <v/>
      </c>
      <c r="Z71" t="str">
        <f t="shared" si="32"/>
        <v/>
      </c>
      <c r="AA71" t="str">
        <f t="shared" si="32"/>
        <v/>
      </c>
      <c r="AB71" t="str">
        <f t="shared" si="32"/>
        <v/>
      </c>
      <c r="AC71" t="str">
        <f t="shared" si="32"/>
        <v/>
      </c>
      <c r="AD71" t="str">
        <f t="shared" si="32"/>
        <v/>
      </c>
      <c r="AE71" t="str">
        <f t="shared" si="32"/>
        <v/>
      </c>
      <c r="AF71" t="str">
        <f t="shared" si="32"/>
        <v/>
      </c>
      <c r="AG71" t="str">
        <f t="shared" si="32"/>
        <v/>
      </c>
      <c r="AH71" t="str">
        <f t="shared" si="32"/>
        <v/>
      </c>
      <c r="AI71" t="str">
        <f t="shared" si="32"/>
        <v/>
      </c>
      <c r="AJ71" t="str">
        <f t="shared" si="32"/>
        <v/>
      </c>
      <c r="AK71" t="str">
        <f t="shared" si="32"/>
        <v/>
      </c>
      <c r="AL71" t="str">
        <f t="shared" si="32"/>
        <v/>
      </c>
      <c r="AM71" t="str">
        <f t="shared" si="32"/>
        <v/>
      </c>
      <c r="AN71" t="str">
        <f t="shared" si="32"/>
        <v/>
      </c>
      <c r="AO71" t="str">
        <f t="shared" si="32"/>
        <v/>
      </c>
      <c r="AP71" t="str">
        <f t="shared" si="32"/>
        <v/>
      </c>
      <c r="AQ71" t="str">
        <f t="shared" ref="Y71:CH75" si="33">IF(AQ$1=$A71,$D71,"")</f>
        <v/>
      </c>
      <c r="AR71" t="str">
        <f t="shared" si="33"/>
        <v/>
      </c>
      <c r="AS71" t="str">
        <f t="shared" si="33"/>
        <v/>
      </c>
      <c r="AT71" t="str">
        <f t="shared" si="33"/>
        <v/>
      </c>
      <c r="AU71" t="str">
        <f t="shared" si="33"/>
        <v/>
      </c>
      <c r="AV71" t="str">
        <f t="shared" si="33"/>
        <v/>
      </c>
      <c r="AW71" t="str">
        <f t="shared" si="33"/>
        <v/>
      </c>
      <c r="AX71" t="str">
        <f t="shared" si="33"/>
        <v/>
      </c>
      <c r="AY71" t="str">
        <f t="shared" si="33"/>
        <v/>
      </c>
      <c r="AZ71" t="str">
        <f t="shared" si="33"/>
        <v/>
      </c>
      <c r="BA71" t="str">
        <f t="shared" si="33"/>
        <v/>
      </c>
      <c r="BB71" t="str">
        <f t="shared" si="33"/>
        <v/>
      </c>
      <c r="BC71" t="str">
        <f t="shared" si="33"/>
        <v/>
      </c>
      <c r="BD71" t="str">
        <f t="shared" si="33"/>
        <v/>
      </c>
      <c r="BE71" t="str">
        <f t="shared" si="33"/>
        <v/>
      </c>
      <c r="BF71" t="str">
        <f t="shared" si="33"/>
        <v/>
      </c>
      <c r="BG71" t="str">
        <f t="shared" si="33"/>
        <v/>
      </c>
      <c r="BH71" t="str">
        <f t="shared" si="33"/>
        <v/>
      </c>
      <c r="BI71">
        <f t="shared" si="33"/>
        <v>0</v>
      </c>
      <c r="BJ71" t="str">
        <f t="shared" si="33"/>
        <v/>
      </c>
      <c r="BK71" t="str">
        <f t="shared" si="33"/>
        <v/>
      </c>
      <c r="BL71" t="str">
        <f t="shared" si="33"/>
        <v/>
      </c>
      <c r="BM71" t="str">
        <f t="shared" si="33"/>
        <v/>
      </c>
      <c r="BN71" t="str">
        <f t="shared" si="33"/>
        <v/>
      </c>
      <c r="BO71" t="str">
        <f t="shared" si="33"/>
        <v/>
      </c>
      <c r="BP71" t="str">
        <f t="shared" si="33"/>
        <v/>
      </c>
      <c r="BQ71" t="str">
        <f t="shared" si="33"/>
        <v/>
      </c>
      <c r="BR71" t="str">
        <f t="shared" si="33"/>
        <v/>
      </c>
      <c r="BS71" t="str">
        <f t="shared" si="33"/>
        <v/>
      </c>
      <c r="BT71" t="str">
        <f t="shared" si="33"/>
        <v/>
      </c>
      <c r="BU71" t="str">
        <f t="shared" si="33"/>
        <v/>
      </c>
      <c r="BV71" t="str">
        <f t="shared" si="33"/>
        <v/>
      </c>
      <c r="BW71" t="str">
        <f t="shared" si="33"/>
        <v/>
      </c>
      <c r="BX71" t="str">
        <f t="shared" si="33"/>
        <v/>
      </c>
      <c r="BY71" t="str">
        <f t="shared" si="33"/>
        <v/>
      </c>
      <c r="BZ71" t="str">
        <f t="shared" si="33"/>
        <v/>
      </c>
      <c r="CA71" t="str">
        <f t="shared" si="33"/>
        <v/>
      </c>
      <c r="CB71" t="str">
        <f t="shared" si="33"/>
        <v/>
      </c>
      <c r="CC71" t="str">
        <f t="shared" si="33"/>
        <v/>
      </c>
      <c r="CD71" t="str">
        <f t="shared" si="33"/>
        <v/>
      </c>
      <c r="CE71" t="str">
        <f t="shared" si="33"/>
        <v/>
      </c>
      <c r="CF71" t="str">
        <f t="shared" si="33"/>
        <v/>
      </c>
      <c r="CG71" t="str">
        <f t="shared" si="33"/>
        <v/>
      </c>
      <c r="CH71" t="str">
        <f t="shared" si="33"/>
        <v/>
      </c>
    </row>
    <row r="72" spans="1:86" x14ac:dyDescent="0.3">
      <c r="A72" t="s">
        <v>334</v>
      </c>
      <c r="B72" t="s">
        <v>228</v>
      </c>
      <c r="C72" t="s">
        <v>317</v>
      </c>
      <c r="E72">
        <v>151.6</v>
      </c>
      <c r="F72">
        <v>500</v>
      </c>
      <c r="G72" t="s">
        <v>230</v>
      </c>
      <c r="J72">
        <v>1.6020000000000001</v>
      </c>
      <c r="L72" t="s">
        <v>421</v>
      </c>
      <c r="M72">
        <v>3</v>
      </c>
      <c r="N72" s="79">
        <v>18</v>
      </c>
      <c r="O72" t="s">
        <v>407</v>
      </c>
      <c r="P72">
        <v>0.38600000000000001</v>
      </c>
      <c r="T72" t="str">
        <f t="shared" si="30"/>
        <v>ACSR</v>
      </c>
      <c r="X72" t="str">
        <f t="shared" si="31"/>
        <v/>
      </c>
      <c r="Y72" t="str">
        <f t="shared" si="33"/>
        <v/>
      </c>
      <c r="Z72" t="str">
        <f t="shared" si="33"/>
        <v/>
      </c>
      <c r="AA72" t="str">
        <f t="shared" si="33"/>
        <v/>
      </c>
      <c r="AB72" t="str">
        <f t="shared" si="33"/>
        <v/>
      </c>
      <c r="AC72" t="str">
        <f t="shared" si="33"/>
        <v/>
      </c>
      <c r="AD72" t="str">
        <f t="shared" si="33"/>
        <v/>
      </c>
      <c r="AE72" t="str">
        <f t="shared" si="33"/>
        <v/>
      </c>
      <c r="AF72" t="str">
        <f t="shared" si="33"/>
        <v/>
      </c>
      <c r="AG72" t="str">
        <f t="shared" si="33"/>
        <v/>
      </c>
      <c r="AH72" t="str">
        <f t="shared" si="33"/>
        <v/>
      </c>
      <c r="AI72" t="str">
        <f t="shared" si="33"/>
        <v/>
      </c>
      <c r="AJ72" t="str">
        <f t="shared" si="33"/>
        <v/>
      </c>
      <c r="AK72" t="str">
        <f t="shared" si="33"/>
        <v/>
      </c>
      <c r="AL72" t="str">
        <f t="shared" si="33"/>
        <v/>
      </c>
      <c r="AM72" t="str">
        <f t="shared" si="33"/>
        <v/>
      </c>
      <c r="AN72" t="str">
        <f t="shared" si="33"/>
        <v/>
      </c>
      <c r="AO72" t="str">
        <f t="shared" si="33"/>
        <v/>
      </c>
      <c r="AP72" t="str">
        <f t="shared" si="33"/>
        <v/>
      </c>
      <c r="AQ72" t="str">
        <f t="shared" si="33"/>
        <v/>
      </c>
      <c r="AR72" t="str">
        <f t="shared" si="33"/>
        <v/>
      </c>
      <c r="AS72" t="str">
        <f t="shared" si="33"/>
        <v/>
      </c>
      <c r="AT72" t="str">
        <f t="shared" si="33"/>
        <v/>
      </c>
      <c r="AU72" t="str">
        <f t="shared" si="33"/>
        <v/>
      </c>
      <c r="AV72" t="str">
        <f t="shared" si="33"/>
        <v/>
      </c>
      <c r="AW72" t="str">
        <f t="shared" si="33"/>
        <v/>
      </c>
      <c r="AX72" t="str">
        <f t="shared" si="33"/>
        <v/>
      </c>
      <c r="AY72" t="str">
        <f t="shared" si="33"/>
        <v/>
      </c>
      <c r="AZ72" t="str">
        <f t="shared" si="33"/>
        <v/>
      </c>
      <c r="BA72" t="str">
        <f t="shared" si="33"/>
        <v/>
      </c>
      <c r="BB72" t="str">
        <f t="shared" si="33"/>
        <v/>
      </c>
      <c r="BC72" t="str">
        <f t="shared" si="33"/>
        <v/>
      </c>
      <c r="BD72" t="str">
        <f t="shared" si="33"/>
        <v/>
      </c>
      <c r="BE72" t="str">
        <f t="shared" si="33"/>
        <v/>
      </c>
      <c r="BF72" t="str">
        <f t="shared" si="33"/>
        <v/>
      </c>
      <c r="BG72" t="str">
        <f t="shared" si="33"/>
        <v/>
      </c>
      <c r="BH72" t="str">
        <f t="shared" si="33"/>
        <v/>
      </c>
      <c r="BI72" t="str">
        <f t="shared" si="33"/>
        <v/>
      </c>
      <c r="BJ72" t="str">
        <f t="shared" si="33"/>
        <v/>
      </c>
      <c r="BK72" t="str">
        <f t="shared" si="33"/>
        <v/>
      </c>
      <c r="BL72" t="str">
        <f t="shared" si="33"/>
        <v/>
      </c>
      <c r="BM72" t="str">
        <f t="shared" si="33"/>
        <v/>
      </c>
      <c r="BN72" t="str">
        <f t="shared" si="33"/>
        <v/>
      </c>
      <c r="BO72" t="str">
        <f t="shared" si="33"/>
        <v/>
      </c>
      <c r="BP72" t="str">
        <f t="shared" si="33"/>
        <v/>
      </c>
      <c r="BQ72" t="str">
        <f t="shared" si="33"/>
        <v/>
      </c>
      <c r="BR72">
        <f t="shared" si="33"/>
        <v>0</v>
      </c>
      <c r="BS72" t="str">
        <f t="shared" si="33"/>
        <v/>
      </c>
      <c r="BT72" t="str">
        <f t="shared" si="33"/>
        <v/>
      </c>
      <c r="BU72" t="str">
        <f t="shared" si="33"/>
        <v/>
      </c>
      <c r="BV72" t="str">
        <f t="shared" si="33"/>
        <v/>
      </c>
      <c r="BW72" t="str">
        <f t="shared" si="33"/>
        <v/>
      </c>
      <c r="BX72" t="str">
        <f t="shared" si="33"/>
        <v/>
      </c>
      <c r="BY72" t="str">
        <f t="shared" si="33"/>
        <v/>
      </c>
      <c r="BZ72" t="str">
        <f t="shared" si="33"/>
        <v/>
      </c>
      <c r="CA72" t="str">
        <f t="shared" si="33"/>
        <v/>
      </c>
      <c r="CB72" t="str">
        <f t="shared" si="33"/>
        <v/>
      </c>
      <c r="CC72" t="str">
        <f t="shared" si="33"/>
        <v/>
      </c>
      <c r="CD72" t="str">
        <f t="shared" si="33"/>
        <v/>
      </c>
      <c r="CE72" t="str">
        <f t="shared" si="33"/>
        <v/>
      </c>
      <c r="CF72" t="str">
        <f t="shared" si="33"/>
        <v/>
      </c>
      <c r="CG72" t="str">
        <f t="shared" si="33"/>
        <v/>
      </c>
      <c r="CH72" t="str">
        <f t="shared" si="33"/>
        <v/>
      </c>
    </row>
    <row r="73" spans="1:86" x14ac:dyDescent="0.3">
      <c r="A73" t="s">
        <v>323</v>
      </c>
      <c r="B73" t="s">
        <v>228</v>
      </c>
      <c r="C73" t="s">
        <v>610</v>
      </c>
      <c r="E73">
        <v>88</v>
      </c>
      <c r="F73">
        <v>500</v>
      </c>
      <c r="G73" t="s">
        <v>230</v>
      </c>
      <c r="J73">
        <v>1.88</v>
      </c>
      <c r="L73" s="79" t="s">
        <v>603</v>
      </c>
      <c r="M73">
        <v>2</v>
      </c>
      <c r="N73" s="79">
        <v>18</v>
      </c>
      <c r="O73" t="s">
        <v>407</v>
      </c>
      <c r="P73">
        <v>0.433</v>
      </c>
      <c r="T73" t="str">
        <f t="shared" si="30"/>
        <v>ACSR</v>
      </c>
      <c r="X73" t="str">
        <f t="shared" si="31"/>
        <v/>
      </c>
      <c r="Y73" t="str">
        <f t="shared" si="33"/>
        <v/>
      </c>
      <c r="Z73" t="str">
        <f t="shared" si="33"/>
        <v/>
      </c>
      <c r="AA73" t="str">
        <f t="shared" si="33"/>
        <v/>
      </c>
      <c r="AB73" t="str">
        <f t="shared" si="33"/>
        <v/>
      </c>
      <c r="AC73" t="str">
        <f t="shared" si="33"/>
        <v/>
      </c>
      <c r="AD73" t="str">
        <f t="shared" si="33"/>
        <v/>
      </c>
      <c r="AE73" t="str">
        <f t="shared" si="33"/>
        <v/>
      </c>
      <c r="AF73" t="str">
        <f t="shared" si="33"/>
        <v/>
      </c>
      <c r="AG73" t="str">
        <f t="shared" si="33"/>
        <v/>
      </c>
      <c r="AH73" t="str">
        <f t="shared" si="33"/>
        <v/>
      </c>
      <c r="AI73" t="str">
        <f t="shared" si="33"/>
        <v/>
      </c>
      <c r="AJ73" t="str">
        <f t="shared" si="33"/>
        <v/>
      </c>
      <c r="AK73" t="str">
        <f t="shared" si="33"/>
        <v/>
      </c>
      <c r="AL73" t="str">
        <f t="shared" si="33"/>
        <v/>
      </c>
      <c r="AM73" t="str">
        <f t="shared" si="33"/>
        <v/>
      </c>
      <c r="AN73" t="str">
        <f t="shared" si="33"/>
        <v/>
      </c>
      <c r="AO73" t="str">
        <f t="shared" si="33"/>
        <v/>
      </c>
      <c r="AP73" t="str">
        <f t="shared" si="33"/>
        <v/>
      </c>
      <c r="AQ73" t="str">
        <f t="shared" si="33"/>
        <v/>
      </c>
      <c r="AR73" t="str">
        <f t="shared" si="33"/>
        <v/>
      </c>
      <c r="AS73" t="str">
        <f t="shared" si="33"/>
        <v/>
      </c>
      <c r="AT73" t="str">
        <f t="shared" si="33"/>
        <v/>
      </c>
      <c r="AU73" t="str">
        <f t="shared" si="33"/>
        <v/>
      </c>
      <c r="AV73" t="str">
        <f t="shared" si="33"/>
        <v/>
      </c>
      <c r="AW73" t="str">
        <f t="shared" si="33"/>
        <v/>
      </c>
      <c r="AX73" t="str">
        <f t="shared" si="33"/>
        <v/>
      </c>
      <c r="AY73" t="str">
        <f t="shared" si="33"/>
        <v/>
      </c>
      <c r="AZ73" t="str">
        <f t="shared" si="33"/>
        <v/>
      </c>
      <c r="BA73" t="str">
        <f t="shared" si="33"/>
        <v/>
      </c>
      <c r="BB73" t="str">
        <f t="shared" si="33"/>
        <v/>
      </c>
      <c r="BC73" t="str">
        <f t="shared" si="33"/>
        <v/>
      </c>
      <c r="BD73" t="str">
        <f t="shared" si="33"/>
        <v/>
      </c>
      <c r="BE73" t="str">
        <f t="shared" si="33"/>
        <v/>
      </c>
      <c r="BF73" t="str">
        <f t="shared" si="33"/>
        <v/>
      </c>
      <c r="BG73" t="str">
        <f t="shared" si="33"/>
        <v/>
      </c>
      <c r="BH73" t="str">
        <f t="shared" si="33"/>
        <v/>
      </c>
      <c r="BI73" t="str">
        <f t="shared" si="33"/>
        <v/>
      </c>
      <c r="BJ73" t="str">
        <f t="shared" si="33"/>
        <v/>
      </c>
      <c r="BK73" t="str">
        <f t="shared" si="33"/>
        <v/>
      </c>
      <c r="BL73">
        <f t="shared" si="33"/>
        <v>0</v>
      </c>
      <c r="BM73" t="str">
        <f t="shared" si="33"/>
        <v/>
      </c>
      <c r="BN73" t="str">
        <f t="shared" si="33"/>
        <v/>
      </c>
      <c r="BO73" t="str">
        <f t="shared" si="33"/>
        <v/>
      </c>
      <c r="BP73" t="str">
        <f t="shared" si="33"/>
        <v/>
      </c>
      <c r="BQ73" t="str">
        <f t="shared" si="33"/>
        <v/>
      </c>
      <c r="BR73" t="str">
        <f t="shared" si="33"/>
        <v/>
      </c>
      <c r="BS73" t="str">
        <f t="shared" si="33"/>
        <v/>
      </c>
      <c r="BT73" t="str">
        <f t="shared" si="33"/>
        <v/>
      </c>
      <c r="BU73" t="str">
        <f t="shared" si="33"/>
        <v/>
      </c>
      <c r="BV73" t="str">
        <f t="shared" si="33"/>
        <v/>
      </c>
      <c r="BW73" t="str">
        <f t="shared" si="33"/>
        <v/>
      </c>
      <c r="BX73" t="str">
        <f t="shared" si="33"/>
        <v/>
      </c>
      <c r="BY73" t="str">
        <f t="shared" si="33"/>
        <v/>
      </c>
      <c r="BZ73" t="str">
        <f t="shared" si="33"/>
        <v/>
      </c>
      <c r="CA73" t="str">
        <f t="shared" si="33"/>
        <v/>
      </c>
      <c r="CB73" t="str">
        <f t="shared" si="33"/>
        <v/>
      </c>
      <c r="CC73" t="str">
        <f t="shared" si="33"/>
        <v/>
      </c>
      <c r="CD73" t="str">
        <f t="shared" si="33"/>
        <v/>
      </c>
      <c r="CE73" t="str">
        <f t="shared" si="33"/>
        <v/>
      </c>
      <c r="CF73" t="str">
        <f t="shared" si="33"/>
        <v/>
      </c>
      <c r="CG73" t="str">
        <f t="shared" si="33"/>
        <v/>
      </c>
      <c r="CH73" t="str">
        <f t="shared" si="33"/>
        <v/>
      </c>
    </row>
    <row r="74" spans="1:86" x14ac:dyDescent="0.3">
      <c r="A74" t="s">
        <v>330</v>
      </c>
      <c r="B74" t="s">
        <v>228</v>
      </c>
      <c r="C74" t="s">
        <v>611</v>
      </c>
      <c r="E74">
        <v>110</v>
      </c>
      <c r="F74">
        <v>500</v>
      </c>
      <c r="G74" t="s">
        <v>230</v>
      </c>
      <c r="J74">
        <v>1.88</v>
      </c>
      <c r="L74" s="79" t="s">
        <v>603</v>
      </c>
      <c r="M74">
        <v>2</v>
      </c>
      <c r="N74" s="79">
        <v>18</v>
      </c>
      <c r="O74" t="s">
        <v>426</v>
      </c>
      <c r="P74">
        <f>1/2</f>
        <v>0.5</v>
      </c>
      <c r="T74" t="str">
        <f t="shared" si="30"/>
        <v>ACSR</v>
      </c>
      <c r="X74" t="str">
        <f t="shared" si="31"/>
        <v/>
      </c>
      <c r="Y74" t="str">
        <f t="shared" si="33"/>
        <v/>
      </c>
      <c r="Z74" t="str">
        <f t="shared" si="33"/>
        <v/>
      </c>
      <c r="AA74" t="str">
        <f t="shared" si="33"/>
        <v/>
      </c>
      <c r="AB74" t="str">
        <f t="shared" si="33"/>
        <v/>
      </c>
      <c r="AC74" t="str">
        <f t="shared" si="33"/>
        <v/>
      </c>
      <c r="AD74" t="str">
        <f t="shared" si="33"/>
        <v/>
      </c>
      <c r="AE74" t="str">
        <f t="shared" si="33"/>
        <v/>
      </c>
      <c r="AF74" t="str">
        <f t="shared" si="33"/>
        <v/>
      </c>
      <c r="AG74" t="str">
        <f t="shared" si="33"/>
        <v/>
      </c>
      <c r="AH74" t="str">
        <f t="shared" si="33"/>
        <v/>
      </c>
      <c r="AI74" t="str">
        <f t="shared" si="33"/>
        <v/>
      </c>
      <c r="AJ74" t="str">
        <f t="shared" si="33"/>
        <v/>
      </c>
      <c r="AK74" t="str">
        <f t="shared" si="33"/>
        <v/>
      </c>
      <c r="AL74" t="str">
        <f t="shared" si="33"/>
        <v/>
      </c>
      <c r="AM74" t="str">
        <f t="shared" si="33"/>
        <v/>
      </c>
      <c r="AN74" t="str">
        <f t="shared" si="33"/>
        <v/>
      </c>
      <c r="AO74" t="str">
        <f t="shared" si="33"/>
        <v/>
      </c>
      <c r="AP74" t="str">
        <f t="shared" si="33"/>
        <v/>
      </c>
      <c r="AQ74" t="str">
        <f t="shared" si="33"/>
        <v/>
      </c>
      <c r="AR74" t="str">
        <f t="shared" si="33"/>
        <v/>
      </c>
      <c r="AS74" t="str">
        <f t="shared" si="33"/>
        <v/>
      </c>
      <c r="AT74" t="str">
        <f t="shared" si="33"/>
        <v/>
      </c>
      <c r="AU74" t="str">
        <f t="shared" si="33"/>
        <v/>
      </c>
      <c r="AV74" t="str">
        <f t="shared" si="33"/>
        <v/>
      </c>
      <c r="AW74" t="str">
        <f t="shared" si="33"/>
        <v/>
      </c>
      <c r="AX74" t="str">
        <f t="shared" si="33"/>
        <v/>
      </c>
      <c r="AY74" t="str">
        <f t="shared" si="33"/>
        <v/>
      </c>
      <c r="AZ74" t="str">
        <f t="shared" si="33"/>
        <v/>
      </c>
      <c r="BA74" t="str">
        <f t="shared" si="33"/>
        <v/>
      </c>
      <c r="BB74" t="str">
        <f t="shared" si="33"/>
        <v/>
      </c>
      <c r="BC74" t="str">
        <f t="shared" si="33"/>
        <v/>
      </c>
      <c r="BD74" t="str">
        <f t="shared" si="33"/>
        <v/>
      </c>
      <c r="BE74" t="str">
        <f t="shared" si="33"/>
        <v/>
      </c>
      <c r="BF74" t="str">
        <f t="shared" si="33"/>
        <v/>
      </c>
      <c r="BG74" t="str">
        <f t="shared" si="33"/>
        <v/>
      </c>
      <c r="BH74" t="str">
        <f t="shared" si="33"/>
        <v/>
      </c>
      <c r="BI74" t="str">
        <f t="shared" si="33"/>
        <v/>
      </c>
      <c r="BJ74" t="str">
        <f t="shared" si="33"/>
        <v/>
      </c>
      <c r="BK74" t="str">
        <f t="shared" si="33"/>
        <v/>
      </c>
      <c r="BL74" t="str">
        <f t="shared" si="33"/>
        <v/>
      </c>
      <c r="BM74" t="str">
        <f t="shared" si="33"/>
        <v/>
      </c>
      <c r="BN74" t="str">
        <f t="shared" si="33"/>
        <v/>
      </c>
      <c r="BO74" t="str">
        <f t="shared" si="33"/>
        <v/>
      </c>
      <c r="BP74">
        <f t="shared" si="33"/>
        <v>0</v>
      </c>
      <c r="BQ74" t="str">
        <f t="shared" si="33"/>
        <v/>
      </c>
      <c r="BR74" t="str">
        <f t="shared" si="33"/>
        <v/>
      </c>
      <c r="BS74" t="str">
        <f t="shared" si="33"/>
        <v/>
      </c>
      <c r="BT74" t="str">
        <f t="shared" si="33"/>
        <v/>
      </c>
      <c r="BU74" t="str">
        <f t="shared" si="33"/>
        <v/>
      </c>
      <c r="BV74" t="str">
        <f t="shared" si="33"/>
        <v/>
      </c>
      <c r="BW74" t="str">
        <f t="shared" si="33"/>
        <v/>
      </c>
      <c r="BX74" t="str">
        <f t="shared" si="33"/>
        <v/>
      </c>
      <c r="BY74" t="str">
        <f t="shared" si="33"/>
        <v/>
      </c>
      <c r="BZ74" t="str">
        <f t="shared" si="33"/>
        <v/>
      </c>
      <c r="CA74" t="str">
        <f t="shared" si="33"/>
        <v/>
      </c>
      <c r="CB74" t="str">
        <f t="shared" si="33"/>
        <v/>
      </c>
      <c r="CC74" t="str">
        <f t="shared" si="33"/>
        <v/>
      </c>
      <c r="CD74" t="str">
        <f t="shared" si="33"/>
        <v/>
      </c>
      <c r="CE74" t="str">
        <f t="shared" si="33"/>
        <v/>
      </c>
      <c r="CF74" t="str">
        <f t="shared" si="33"/>
        <v/>
      </c>
      <c r="CG74" t="str">
        <f t="shared" si="33"/>
        <v/>
      </c>
      <c r="CH74" t="str">
        <f t="shared" si="33"/>
        <v/>
      </c>
    </row>
    <row r="75" spans="1:86" x14ac:dyDescent="0.3">
      <c r="A75" t="s">
        <v>326</v>
      </c>
      <c r="B75" t="s">
        <v>228</v>
      </c>
      <c r="C75" t="s">
        <v>612</v>
      </c>
      <c r="E75">
        <v>125</v>
      </c>
      <c r="F75">
        <v>500</v>
      </c>
      <c r="G75" t="s">
        <v>261</v>
      </c>
      <c r="J75">
        <v>1.72</v>
      </c>
      <c r="L75" s="79" t="s">
        <v>615</v>
      </c>
      <c r="M75">
        <v>2</v>
      </c>
      <c r="N75" s="79">
        <v>18</v>
      </c>
      <c r="O75" t="s">
        <v>407</v>
      </c>
      <c r="P75">
        <v>0.34899999999999998</v>
      </c>
      <c r="T75" t="str">
        <f t="shared" si="30"/>
        <v>ACAR</v>
      </c>
      <c r="X75" t="str">
        <f t="shared" si="31"/>
        <v/>
      </c>
      <c r="Y75" t="str">
        <f t="shared" si="33"/>
        <v/>
      </c>
      <c r="Z75" t="str">
        <f t="shared" si="33"/>
        <v/>
      </c>
      <c r="AA75" t="str">
        <f t="shared" si="33"/>
        <v/>
      </c>
      <c r="AB75" t="str">
        <f t="shared" si="33"/>
        <v/>
      </c>
      <c r="AC75" t="str">
        <f t="shared" si="33"/>
        <v/>
      </c>
      <c r="AD75" t="str">
        <f t="shared" si="33"/>
        <v/>
      </c>
      <c r="AE75" t="str">
        <f t="shared" si="33"/>
        <v/>
      </c>
      <c r="AF75" t="str">
        <f t="shared" si="33"/>
        <v/>
      </c>
      <c r="AG75" t="str">
        <f t="shared" si="33"/>
        <v/>
      </c>
      <c r="AH75" t="str">
        <f t="shared" si="33"/>
        <v/>
      </c>
      <c r="AI75" t="str">
        <f t="shared" si="33"/>
        <v/>
      </c>
      <c r="AJ75" t="str">
        <f t="shared" si="33"/>
        <v/>
      </c>
      <c r="AK75" t="str">
        <f t="shared" si="33"/>
        <v/>
      </c>
      <c r="AL75" t="str">
        <f t="shared" si="33"/>
        <v/>
      </c>
      <c r="AM75" t="str">
        <f t="shared" si="33"/>
        <v/>
      </c>
      <c r="AN75" t="str">
        <f t="shared" si="33"/>
        <v/>
      </c>
      <c r="AO75" t="str">
        <f t="shared" si="33"/>
        <v/>
      </c>
      <c r="AP75" t="str">
        <f t="shared" si="33"/>
        <v/>
      </c>
      <c r="AQ75" t="str">
        <f t="shared" si="33"/>
        <v/>
      </c>
      <c r="AR75" t="str">
        <f t="shared" si="33"/>
        <v/>
      </c>
      <c r="AS75" t="str">
        <f t="shared" si="33"/>
        <v/>
      </c>
      <c r="AT75" t="str">
        <f t="shared" ref="Y75:CH79" si="34">IF(AT$1=$A75,$D75,"")</f>
        <v/>
      </c>
      <c r="AU75" t="str">
        <f t="shared" si="34"/>
        <v/>
      </c>
      <c r="AV75" t="str">
        <f t="shared" si="34"/>
        <v/>
      </c>
      <c r="AW75" t="str">
        <f t="shared" si="34"/>
        <v/>
      </c>
      <c r="AX75" t="str">
        <f t="shared" si="34"/>
        <v/>
      </c>
      <c r="AY75" t="str">
        <f t="shared" si="34"/>
        <v/>
      </c>
      <c r="AZ75" t="str">
        <f t="shared" si="34"/>
        <v/>
      </c>
      <c r="BA75" t="str">
        <f t="shared" si="34"/>
        <v/>
      </c>
      <c r="BB75" t="str">
        <f t="shared" si="34"/>
        <v/>
      </c>
      <c r="BC75" t="str">
        <f t="shared" si="34"/>
        <v/>
      </c>
      <c r="BD75" t="str">
        <f t="shared" si="34"/>
        <v/>
      </c>
      <c r="BE75" t="str">
        <f t="shared" si="34"/>
        <v/>
      </c>
      <c r="BF75" t="str">
        <f t="shared" si="34"/>
        <v/>
      </c>
      <c r="BG75" t="str">
        <f t="shared" si="34"/>
        <v/>
      </c>
      <c r="BH75" t="str">
        <f t="shared" si="34"/>
        <v/>
      </c>
      <c r="BI75" t="str">
        <f t="shared" si="34"/>
        <v/>
      </c>
      <c r="BJ75" t="str">
        <f t="shared" si="34"/>
        <v/>
      </c>
      <c r="BK75" t="str">
        <f t="shared" si="34"/>
        <v/>
      </c>
      <c r="BL75" t="str">
        <f t="shared" si="34"/>
        <v/>
      </c>
      <c r="BM75" t="str">
        <f t="shared" si="34"/>
        <v/>
      </c>
      <c r="BN75">
        <f t="shared" si="34"/>
        <v>0</v>
      </c>
      <c r="BO75" t="str">
        <f t="shared" si="34"/>
        <v/>
      </c>
      <c r="BP75" t="str">
        <f t="shared" si="34"/>
        <v/>
      </c>
      <c r="BQ75" t="str">
        <f t="shared" si="34"/>
        <v/>
      </c>
      <c r="BR75" t="str">
        <f t="shared" si="34"/>
        <v/>
      </c>
      <c r="BS75" t="str">
        <f t="shared" si="34"/>
        <v/>
      </c>
      <c r="BT75" t="str">
        <f t="shared" si="34"/>
        <v/>
      </c>
      <c r="BU75" t="str">
        <f t="shared" si="34"/>
        <v/>
      </c>
      <c r="BV75" t="str">
        <f t="shared" si="34"/>
        <v/>
      </c>
      <c r="BW75" t="str">
        <f t="shared" si="34"/>
        <v/>
      </c>
      <c r="BX75" t="str">
        <f t="shared" si="34"/>
        <v/>
      </c>
      <c r="BY75" t="str">
        <f t="shared" si="34"/>
        <v/>
      </c>
      <c r="BZ75" t="str">
        <f t="shared" si="34"/>
        <v/>
      </c>
      <c r="CA75" t="str">
        <f t="shared" si="34"/>
        <v/>
      </c>
      <c r="CB75" t="str">
        <f t="shared" si="34"/>
        <v/>
      </c>
      <c r="CC75" t="str">
        <f t="shared" si="34"/>
        <v/>
      </c>
      <c r="CD75" t="str">
        <f t="shared" si="34"/>
        <v/>
      </c>
      <c r="CE75" t="str">
        <f t="shared" si="34"/>
        <v/>
      </c>
      <c r="CF75" t="str">
        <f t="shared" si="34"/>
        <v/>
      </c>
      <c r="CG75" t="str">
        <f t="shared" si="34"/>
        <v/>
      </c>
      <c r="CH75" t="str">
        <f t="shared" si="34"/>
        <v/>
      </c>
    </row>
    <row r="76" spans="1:86" x14ac:dyDescent="0.3">
      <c r="A76" t="s">
        <v>333</v>
      </c>
      <c r="B76" t="s">
        <v>228</v>
      </c>
      <c r="C76" t="s">
        <v>613</v>
      </c>
      <c r="E76">
        <v>630</v>
      </c>
      <c r="F76">
        <v>500</v>
      </c>
      <c r="G76" t="s">
        <v>261</v>
      </c>
      <c r="J76">
        <v>1.821</v>
      </c>
      <c r="L76" s="79" t="s">
        <v>418</v>
      </c>
      <c r="M76">
        <v>2</v>
      </c>
      <c r="N76" s="79">
        <v>18</v>
      </c>
      <c r="O76" t="s">
        <v>407</v>
      </c>
      <c r="P76">
        <v>0.57199999999999995</v>
      </c>
      <c r="T76" t="str">
        <f t="shared" si="30"/>
        <v>ACAR</v>
      </c>
      <c r="X76" t="str">
        <f t="shared" si="31"/>
        <v/>
      </c>
      <c r="Y76" t="str">
        <f t="shared" si="34"/>
        <v/>
      </c>
      <c r="Z76" t="str">
        <f t="shared" si="34"/>
        <v/>
      </c>
      <c r="AA76" t="str">
        <f t="shared" si="34"/>
        <v/>
      </c>
      <c r="AB76" t="str">
        <f t="shared" si="34"/>
        <v/>
      </c>
      <c r="AC76" t="str">
        <f t="shared" si="34"/>
        <v/>
      </c>
      <c r="AD76" t="str">
        <f t="shared" si="34"/>
        <v/>
      </c>
      <c r="AE76" t="str">
        <f t="shared" si="34"/>
        <v/>
      </c>
      <c r="AF76" t="str">
        <f t="shared" si="34"/>
        <v/>
      </c>
      <c r="AG76" t="str">
        <f t="shared" si="34"/>
        <v/>
      </c>
      <c r="AH76" t="str">
        <f t="shared" si="34"/>
        <v/>
      </c>
      <c r="AI76" t="str">
        <f t="shared" si="34"/>
        <v/>
      </c>
      <c r="AJ76" t="str">
        <f t="shared" si="34"/>
        <v/>
      </c>
      <c r="AK76" t="str">
        <f t="shared" si="34"/>
        <v/>
      </c>
      <c r="AL76" t="str">
        <f t="shared" si="34"/>
        <v/>
      </c>
      <c r="AM76" t="str">
        <f t="shared" si="34"/>
        <v/>
      </c>
      <c r="AN76" t="str">
        <f t="shared" si="34"/>
        <v/>
      </c>
      <c r="AO76" t="str">
        <f t="shared" si="34"/>
        <v/>
      </c>
      <c r="AP76" t="str">
        <f t="shared" si="34"/>
        <v/>
      </c>
      <c r="AQ76" t="str">
        <f t="shared" si="34"/>
        <v/>
      </c>
      <c r="AR76" t="str">
        <f t="shared" si="34"/>
        <v/>
      </c>
      <c r="AS76" t="str">
        <f t="shared" si="34"/>
        <v/>
      </c>
      <c r="AT76" t="str">
        <f t="shared" si="34"/>
        <v/>
      </c>
      <c r="AU76" t="str">
        <f t="shared" si="34"/>
        <v/>
      </c>
      <c r="AV76" t="str">
        <f t="shared" si="34"/>
        <v/>
      </c>
      <c r="AW76" t="str">
        <f t="shared" si="34"/>
        <v/>
      </c>
      <c r="AX76" t="str">
        <f t="shared" si="34"/>
        <v/>
      </c>
      <c r="AY76" t="str">
        <f t="shared" si="34"/>
        <v/>
      </c>
      <c r="AZ76" t="str">
        <f t="shared" si="34"/>
        <v/>
      </c>
      <c r="BA76" t="str">
        <f t="shared" si="34"/>
        <v/>
      </c>
      <c r="BB76" t="str">
        <f t="shared" si="34"/>
        <v/>
      </c>
      <c r="BC76" t="str">
        <f t="shared" si="34"/>
        <v/>
      </c>
      <c r="BD76" t="str">
        <f t="shared" si="34"/>
        <v/>
      </c>
      <c r="BE76" t="str">
        <f t="shared" si="34"/>
        <v/>
      </c>
      <c r="BF76" t="str">
        <f t="shared" si="34"/>
        <v/>
      </c>
      <c r="BG76" t="str">
        <f t="shared" si="34"/>
        <v/>
      </c>
      <c r="BH76" t="str">
        <f t="shared" si="34"/>
        <v/>
      </c>
      <c r="BI76" t="str">
        <f t="shared" si="34"/>
        <v/>
      </c>
      <c r="BJ76" t="str">
        <f t="shared" si="34"/>
        <v/>
      </c>
      <c r="BK76" t="str">
        <f t="shared" si="34"/>
        <v/>
      </c>
      <c r="BL76" t="str">
        <f t="shared" si="34"/>
        <v/>
      </c>
      <c r="BM76" t="str">
        <f t="shared" si="34"/>
        <v/>
      </c>
      <c r="BN76" t="str">
        <f t="shared" si="34"/>
        <v/>
      </c>
      <c r="BO76" t="str">
        <f t="shared" si="34"/>
        <v/>
      </c>
      <c r="BP76" t="str">
        <f t="shared" si="34"/>
        <v/>
      </c>
      <c r="BQ76">
        <f t="shared" si="34"/>
        <v>0</v>
      </c>
      <c r="BR76" t="str">
        <f t="shared" si="34"/>
        <v/>
      </c>
      <c r="BS76" t="str">
        <f t="shared" si="34"/>
        <v/>
      </c>
      <c r="BT76" t="str">
        <f t="shared" si="34"/>
        <v/>
      </c>
      <c r="BU76" t="str">
        <f t="shared" si="34"/>
        <v/>
      </c>
      <c r="BV76" t="str">
        <f t="shared" si="34"/>
        <v/>
      </c>
      <c r="BW76" t="str">
        <f t="shared" si="34"/>
        <v/>
      </c>
      <c r="BX76" t="str">
        <f t="shared" si="34"/>
        <v/>
      </c>
      <c r="BY76" t="str">
        <f t="shared" si="34"/>
        <v/>
      </c>
      <c r="BZ76" t="str">
        <f t="shared" si="34"/>
        <v/>
      </c>
      <c r="CA76" t="str">
        <f t="shared" si="34"/>
        <v/>
      </c>
      <c r="CB76" t="str">
        <f t="shared" si="34"/>
        <v/>
      </c>
      <c r="CC76" t="str">
        <f t="shared" si="34"/>
        <v/>
      </c>
      <c r="CD76" t="str">
        <f t="shared" si="34"/>
        <v/>
      </c>
      <c r="CE76" t="str">
        <f t="shared" si="34"/>
        <v/>
      </c>
      <c r="CF76" t="str">
        <f t="shared" si="34"/>
        <v/>
      </c>
      <c r="CG76" t="str">
        <f t="shared" si="34"/>
        <v/>
      </c>
      <c r="CH76" t="str">
        <f t="shared" si="34"/>
        <v/>
      </c>
    </row>
    <row r="77" spans="1:86" x14ac:dyDescent="0.3">
      <c r="A77" t="s">
        <v>333</v>
      </c>
      <c r="B77" t="s">
        <v>228</v>
      </c>
      <c r="C77" t="s">
        <v>613</v>
      </c>
      <c r="E77">
        <v>74.8</v>
      </c>
      <c r="F77">
        <v>500</v>
      </c>
      <c r="G77" t="s">
        <v>261</v>
      </c>
      <c r="J77">
        <v>1.821</v>
      </c>
      <c r="L77" s="79" t="s">
        <v>418</v>
      </c>
      <c r="M77">
        <v>2</v>
      </c>
      <c r="N77" s="79">
        <v>18</v>
      </c>
      <c r="O77" t="s">
        <v>407</v>
      </c>
      <c r="P77">
        <v>0.57199999999999995</v>
      </c>
      <c r="T77" t="str">
        <f t="shared" si="30"/>
        <v>ACAR</v>
      </c>
      <c r="X77" t="str">
        <f t="shared" si="31"/>
        <v/>
      </c>
      <c r="Y77" t="str">
        <f t="shared" si="34"/>
        <v/>
      </c>
      <c r="Z77" t="str">
        <f t="shared" si="34"/>
        <v/>
      </c>
      <c r="AA77" t="str">
        <f t="shared" si="34"/>
        <v/>
      </c>
      <c r="AB77" t="str">
        <f t="shared" si="34"/>
        <v/>
      </c>
      <c r="AC77" t="str">
        <f t="shared" si="34"/>
        <v/>
      </c>
      <c r="AD77" t="str">
        <f t="shared" si="34"/>
        <v/>
      </c>
      <c r="AE77" t="str">
        <f t="shared" si="34"/>
        <v/>
      </c>
      <c r="AF77" t="str">
        <f t="shared" si="34"/>
        <v/>
      </c>
      <c r="AG77" t="str">
        <f t="shared" si="34"/>
        <v/>
      </c>
      <c r="AH77" t="str">
        <f t="shared" si="34"/>
        <v/>
      </c>
      <c r="AI77" t="str">
        <f t="shared" si="34"/>
        <v/>
      </c>
      <c r="AJ77" t="str">
        <f t="shared" si="34"/>
        <v/>
      </c>
      <c r="AK77" t="str">
        <f t="shared" si="34"/>
        <v/>
      </c>
      <c r="AL77" t="str">
        <f t="shared" si="34"/>
        <v/>
      </c>
      <c r="AM77" t="str">
        <f t="shared" si="34"/>
        <v/>
      </c>
      <c r="AN77" t="str">
        <f t="shared" si="34"/>
        <v/>
      </c>
      <c r="AO77" t="str">
        <f t="shared" si="34"/>
        <v/>
      </c>
      <c r="AP77" t="str">
        <f t="shared" si="34"/>
        <v/>
      </c>
      <c r="AQ77" t="str">
        <f t="shared" si="34"/>
        <v/>
      </c>
      <c r="AR77" t="str">
        <f t="shared" si="34"/>
        <v/>
      </c>
      <c r="AS77" t="str">
        <f t="shared" si="34"/>
        <v/>
      </c>
      <c r="AT77" t="str">
        <f t="shared" si="34"/>
        <v/>
      </c>
      <c r="AU77" t="str">
        <f t="shared" si="34"/>
        <v/>
      </c>
      <c r="AV77" t="str">
        <f t="shared" si="34"/>
        <v/>
      </c>
      <c r="AW77" t="str">
        <f t="shared" si="34"/>
        <v/>
      </c>
      <c r="AX77" t="str">
        <f t="shared" si="34"/>
        <v/>
      </c>
      <c r="AY77" t="str">
        <f t="shared" si="34"/>
        <v/>
      </c>
      <c r="AZ77" t="str">
        <f t="shared" si="34"/>
        <v/>
      </c>
      <c r="BA77" t="str">
        <f t="shared" si="34"/>
        <v/>
      </c>
      <c r="BB77" t="str">
        <f t="shared" si="34"/>
        <v/>
      </c>
      <c r="BC77" t="str">
        <f t="shared" si="34"/>
        <v/>
      </c>
      <c r="BD77" t="str">
        <f t="shared" si="34"/>
        <v/>
      </c>
      <c r="BE77" t="str">
        <f t="shared" si="34"/>
        <v/>
      </c>
      <c r="BF77" t="str">
        <f t="shared" si="34"/>
        <v/>
      </c>
      <c r="BG77" t="str">
        <f t="shared" si="34"/>
        <v/>
      </c>
      <c r="BH77" t="str">
        <f t="shared" si="34"/>
        <v/>
      </c>
      <c r="BI77" t="str">
        <f t="shared" si="34"/>
        <v/>
      </c>
      <c r="BJ77" t="str">
        <f t="shared" si="34"/>
        <v/>
      </c>
      <c r="BK77" t="str">
        <f t="shared" si="34"/>
        <v/>
      </c>
      <c r="BL77" t="str">
        <f t="shared" si="34"/>
        <v/>
      </c>
      <c r="BM77" t="str">
        <f t="shared" si="34"/>
        <v/>
      </c>
      <c r="BN77" t="str">
        <f t="shared" si="34"/>
        <v/>
      </c>
      <c r="BO77" t="str">
        <f t="shared" si="34"/>
        <v/>
      </c>
      <c r="BP77" t="str">
        <f t="shared" si="34"/>
        <v/>
      </c>
      <c r="BQ77">
        <f t="shared" si="34"/>
        <v>0</v>
      </c>
      <c r="BR77" t="str">
        <f t="shared" si="34"/>
        <v/>
      </c>
      <c r="BS77" t="str">
        <f t="shared" si="34"/>
        <v/>
      </c>
      <c r="BT77" t="str">
        <f t="shared" si="34"/>
        <v/>
      </c>
      <c r="BU77" t="str">
        <f t="shared" si="34"/>
        <v/>
      </c>
      <c r="BV77" t="str">
        <f t="shared" si="34"/>
        <v/>
      </c>
      <c r="BW77" t="str">
        <f t="shared" si="34"/>
        <v/>
      </c>
      <c r="BX77" t="str">
        <f t="shared" si="34"/>
        <v/>
      </c>
      <c r="BY77" t="str">
        <f t="shared" si="34"/>
        <v/>
      </c>
      <c r="BZ77" t="str">
        <f t="shared" si="34"/>
        <v/>
      </c>
      <c r="CA77" t="str">
        <f t="shared" si="34"/>
        <v/>
      </c>
      <c r="CB77" t="str">
        <f t="shared" si="34"/>
        <v/>
      </c>
      <c r="CC77" t="str">
        <f t="shared" si="34"/>
        <v/>
      </c>
      <c r="CD77" t="str">
        <f t="shared" si="34"/>
        <v/>
      </c>
      <c r="CE77" t="str">
        <f t="shared" si="34"/>
        <v/>
      </c>
      <c r="CF77" t="str">
        <f t="shared" si="34"/>
        <v/>
      </c>
      <c r="CG77" t="str">
        <f t="shared" si="34"/>
        <v/>
      </c>
      <c r="CH77" t="str">
        <f t="shared" si="34"/>
        <v/>
      </c>
    </row>
    <row r="78" spans="1:86" x14ac:dyDescent="0.3">
      <c r="A78" t="s">
        <v>326</v>
      </c>
      <c r="B78" t="s">
        <v>228</v>
      </c>
      <c r="C78" t="s">
        <v>614</v>
      </c>
      <c r="E78">
        <v>861</v>
      </c>
      <c r="F78">
        <v>500</v>
      </c>
      <c r="G78" t="s">
        <v>230</v>
      </c>
      <c r="J78">
        <v>1.2589999999999999</v>
      </c>
      <c r="L78" s="79" t="s">
        <v>406</v>
      </c>
      <c r="M78">
        <v>3</v>
      </c>
      <c r="N78" s="79">
        <v>18</v>
      </c>
      <c r="O78" t="s">
        <v>423</v>
      </c>
      <c r="P78">
        <v>0.36</v>
      </c>
      <c r="T78" t="str">
        <f t="shared" si="30"/>
        <v>ACSR</v>
      </c>
      <c r="X78" t="str">
        <f t="shared" si="31"/>
        <v/>
      </c>
      <c r="Y78" t="str">
        <f t="shared" si="34"/>
        <v/>
      </c>
      <c r="Z78" t="str">
        <f t="shared" si="34"/>
        <v/>
      </c>
      <c r="AA78" t="str">
        <f t="shared" si="34"/>
        <v/>
      </c>
      <c r="AB78" t="str">
        <f t="shared" si="34"/>
        <v/>
      </c>
      <c r="AC78" t="str">
        <f t="shared" si="34"/>
        <v/>
      </c>
      <c r="AD78" t="str">
        <f t="shared" si="34"/>
        <v/>
      </c>
      <c r="AE78" t="str">
        <f t="shared" si="34"/>
        <v/>
      </c>
      <c r="AF78" t="str">
        <f t="shared" si="34"/>
        <v/>
      </c>
      <c r="AG78" t="str">
        <f t="shared" si="34"/>
        <v/>
      </c>
      <c r="AH78" t="str">
        <f t="shared" si="34"/>
        <v/>
      </c>
      <c r="AI78" t="str">
        <f t="shared" si="34"/>
        <v/>
      </c>
      <c r="AJ78" t="str">
        <f t="shared" si="34"/>
        <v/>
      </c>
      <c r="AK78" t="str">
        <f t="shared" si="34"/>
        <v/>
      </c>
      <c r="AL78" t="str">
        <f t="shared" si="34"/>
        <v/>
      </c>
      <c r="AM78" t="str">
        <f t="shared" si="34"/>
        <v/>
      </c>
      <c r="AN78" t="str">
        <f t="shared" si="34"/>
        <v/>
      </c>
      <c r="AO78" t="str">
        <f t="shared" si="34"/>
        <v/>
      </c>
      <c r="AP78" t="str">
        <f t="shared" si="34"/>
        <v/>
      </c>
      <c r="AQ78" t="str">
        <f t="shared" si="34"/>
        <v/>
      </c>
      <c r="AR78" t="str">
        <f t="shared" si="34"/>
        <v/>
      </c>
      <c r="AS78" t="str">
        <f t="shared" si="34"/>
        <v/>
      </c>
      <c r="AT78" t="str">
        <f t="shared" si="34"/>
        <v/>
      </c>
      <c r="AU78" t="str">
        <f t="shared" si="34"/>
        <v/>
      </c>
      <c r="AV78" t="str">
        <f t="shared" si="34"/>
        <v/>
      </c>
      <c r="AW78" t="str">
        <f t="shared" si="34"/>
        <v/>
      </c>
      <c r="AX78" t="str">
        <f t="shared" si="34"/>
        <v/>
      </c>
      <c r="AY78" t="str">
        <f t="shared" si="34"/>
        <v/>
      </c>
      <c r="AZ78" t="str">
        <f t="shared" si="34"/>
        <v/>
      </c>
      <c r="BA78" t="str">
        <f t="shared" si="34"/>
        <v/>
      </c>
      <c r="BB78" t="str">
        <f t="shared" si="34"/>
        <v/>
      </c>
      <c r="BC78" t="str">
        <f t="shared" si="34"/>
        <v/>
      </c>
      <c r="BD78" t="str">
        <f t="shared" si="34"/>
        <v/>
      </c>
      <c r="BE78" t="str">
        <f t="shared" si="34"/>
        <v/>
      </c>
      <c r="BF78" t="str">
        <f t="shared" si="34"/>
        <v/>
      </c>
      <c r="BG78" t="str">
        <f t="shared" si="34"/>
        <v/>
      </c>
      <c r="BH78" t="str">
        <f t="shared" si="34"/>
        <v/>
      </c>
      <c r="BI78" t="str">
        <f t="shared" si="34"/>
        <v/>
      </c>
      <c r="BJ78" t="str">
        <f t="shared" si="34"/>
        <v/>
      </c>
      <c r="BK78" t="str">
        <f t="shared" si="34"/>
        <v/>
      </c>
      <c r="BL78" t="str">
        <f t="shared" si="34"/>
        <v/>
      </c>
      <c r="BM78" t="str">
        <f t="shared" si="34"/>
        <v/>
      </c>
      <c r="BN78">
        <f t="shared" si="34"/>
        <v>0</v>
      </c>
      <c r="BO78" t="str">
        <f t="shared" si="34"/>
        <v/>
      </c>
      <c r="BP78" t="str">
        <f t="shared" si="34"/>
        <v/>
      </c>
      <c r="BQ78" t="str">
        <f t="shared" si="34"/>
        <v/>
      </c>
      <c r="BR78" t="str">
        <f t="shared" si="34"/>
        <v/>
      </c>
      <c r="BS78" t="str">
        <f t="shared" si="34"/>
        <v/>
      </c>
      <c r="BT78" t="str">
        <f t="shared" si="34"/>
        <v/>
      </c>
      <c r="BU78" t="str">
        <f t="shared" si="34"/>
        <v/>
      </c>
      <c r="BV78" t="str">
        <f t="shared" si="34"/>
        <v/>
      </c>
      <c r="BW78" t="str">
        <f t="shared" si="34"/>
        <v/>
      </c>
      <c r="BX78" t="str">
        <f t="shared" si="34"/>
        <v/>
      </c>
      <c r="BY78" t="str">
        <f t="shared" si="34"/>
        <v/>
      </c>
      <c r="BZ78" t="str">
        <f t="shared" si="34"/>
        <v/>
      </c>
      <c r="CA78" t="str">
        <f t="shared" si="34"/>
        <v/>
      </c>
      <c r="CB78" t="str">
        <f t="shared" si="34"/>
        <v/>
      </c>
      <c r="CC78" t="str">
        <f t="shared" si="34"/>
        <v/>
      </c>
      <c r="CD78" t="str">
        <f t="shared" si="34"/>
        <v/>
      </c>
      <c r="CE78" t="str">
        <f t="shared" si="34"/>
        <v/>
      </c>
      <c r="CF78" t="str">
        <f t="shared" si="34"/>
        <v/>
      </c>
      <c r="CG78" t="str">
        <f t="shared" si="34"/>
        <v/>
      </c>
      <c r="CH78" t="str">
        <f t="shared" si="34"/>
        <v/>
      </c>
    </row>
    <row r="79" spans="1:86" x14ac:dyDescent="0.3">
      <c r="A79" t="s">
        <v>329</v>
      </c>
      <c r="B79" t="s">
        <v>228</v>
      </c>
      <c r="C79" t="s">
        <v>616</v>
      </c>
      <c r="E79">
        <v>320</v>
      </c>
      <c r="F79">
        <v>500</v>
      </c>
      <c r="G79" t="s">
        <v>261</v>
      </c>
      <c r="J79">
        <v>1.165</v>
      </c>
      <c r="L79" s="79" t="s">
        <v>491</v>
      </c>
      <c r="M79">
        <v>3</v>
      </c>
      <c r="N79" s="79">
        <v>18</v>
      </c>
      <c r="O79" t="s">
        <v>426</v>
      </c>
      <c r="P79">
        <v>0.433</v>
      </c>
      <c r="T79" t="str">
        <f t="shared" si="30"/>
        <v>ACAR</v>
      </c>
      <c r="X79" t="str">
        <f t="shared" si="31"/>
        <v/>
      </c>
      <c r="Y79" t="str">
        <f t="shared" si="34"/>
        <v/>
      </c>
      <c r="Z79" t="str">
        <f t="shared" si="34"/>
        <v/>
      </c>
      <c r="AA79" t="str">
        <f t="shared" si="34"/>
        <v/>
      </c>
      <c r="AB79" t="str">
        <f t="shared" si="34"/>
        <v/>
      </c>
      <c r="AC79" t="str">
        <f t="shared" si="34"/>
        <v/>
      </c>
      <c r="AD79" t="str">
        <f t="shared" si="34"/>
        <v/>
      </c>
      <c r="AE79" t="str">
        <f t="shared" si="34"/>
        <v/>
      </c>
      <c r="AF79" t="str">
        <f t="shared" si="34"/>
        <v/>
      </c>
      <c r="AG79" t="str">
        <f t="shared" si="34"/>
        <v/>
      </c>
      <c r="AH79" t="str">
        <f t="shared" si="34"/>
        <v/>
      </c>
      <c r="AI79" t="str">
        <f t="shared" si="34"/>
        <v/>
      </c>
      <c r="AJ79" t="str">
        <f t="shared" si="34"/>
        <v/>
      </c>
      <c r="AK79" t="str">
        <f t="shared" si="34"/>
        <v/>
      </c>
      <c r="AL79" t="str">
        <f t="shared" si="34"/>
        <v/>
      </c>
      <c r="AM79" t="str">
        <f t="shared" si="34"/>
        <v/>
      </c>
      <c r="AN79" t="str">
        <f t="shared" si="34"/>
        <v/>
      </c>
      <c r="AO79" t="str">
        <f t="shared" si="34"/>
        <v/>
      </c>
      <c r="AP79" t="str">
        <f t="shared" si="34"/>
        <v/>
      </c>
      <c r="AQ79" t="str">
        <f t="shared" si="34"/>
        <v/>
      </c>
      <c r="AR79" t="str">
        <f t="shared" si="34"/>
        <v/>
      </c>
      <c r="AS79" t="str">
        <f t="shared" si="34"/>
        <v/>
      </c>
      <c r="AT79" t="str">
        <f t="shared" si="34"/>
        <v/>
      </c>
      <c r="AU79" t="str">
        <f t="shared" si="34"/>
        <v/>
      </c>
      <c r="AV79" t="str">
        <f t="shared" ref="Y79:CH83" si="35">IF(AV$1=$A79,$D79,"")</f>
        <v/>
      </c>
      <c r="AW79" t="str">
        <f t="shared" si="35"/>
        <v/>
      </c>
      <c r="AX79" t="str">
        <f t="shared" si="35"/>
        <v/>
      </c>
      <c r="AY79" t="str">
        <f t="shared" si="35"/>
        <v/>
      </c>
      <c r="AZ79" t="str">
        <f t="shared" si="35"/>
        <v/>
      </c>
      <c r="BA79" t="str">
        <f t="shared" si="35"/>
        <v/>
      </c>
      <c r="BB79" t="str">
        <f t="shared" si="35"/>
        <v/>
      </c>
      <c r="BC79" t="str">
        <f t="shared" si="35"/>
        <v/>
      </c>
      <c r="BD79" t="str">
        <f t="shared" si="35"/>
        <v/>
      </c>
      <c r="BE79" t="str">
        <f t="shared" si="35"/>
        <v/>
      </c>
      <c r="BF79" t="str">
        <f t="shared" si="35"/>
        <v/>
      </c>
      <c r="BG79" t="str">
        <f t="shared" si="35"/>
        <v/>
      </c>
      <c r="BH79" t="str">
        <f t="shared" si="35"/>
        <v/>
      </c>
      <c r="BI79" t="str">
        <f t="shared" si="35"/>
        <v/>
      </c>
      <c r="BJ79" t="str">
        <f t="shared" si="35"/>
        <v/>
      </c>
      <c r="BK79" t="str">
        <f t="shared" si="35"/>
        <v/>
      </c>
      <c r="BL79" t="str">
        <f t="shared" si="35"/>
        <v/>
      </c>
      <c r="BM79" t="str">
        <f t="shared" si="35"/>
        <v/>
      </c>
      <c r="BN79" t="str">
        <f t="shared" si="35"/>
        <v/>
      </c>
      <c r="BO79">
        <f t="shared" si="35"/>
        <v>0</v>
      </c>
      <c r="BP79" t="str">
        <f t="shared" si="35"/>
        <v/>
      </c>
      <c r="BQ79" t="str">
        <f t="shared" si="35"/>
        <v/>
      </c>
      <c r="BR79" t="str">
        <f t="shared" si="35"/>
        <v/>
      </c>
      <c r="BS79" t="str">
        <f t="shared" si="35"/>
        <v/>
      </c>
      <c r="BT79" t="str">
        <f t="shared" si="35"/>
        <v/>
      </c>
      <c r="BU79" t="str">
        <f t="shared" si="35"/>
        <v/>
      </c>
      <c r="BV79" t="str">
        <f t="shared" si="35"/>
        <v/>
      </c>
      <c r="BW79" t="str">
        <f t="shared" si="35"/>
        <v/>
      </c>
      <c r="BX79" t="str">
        <f t="shared" si="35"/>
        <v/>
      </c>
      <c r="BY79" t="str">
        <f t="shared" si="35"/>
        <v/>
      </c>
      <c r="BZ79" t="str">
        <f t="shared" si="35"/>
        <v/>
      </c>
      <c r="CA79" t="str">
        <f t="shared" si="35"/>
        <v/>
      </c>
      <c r="CB79" t="str">
        <f t="shared" si="35"/>
        <v/>
      </c>
      <c r="CC79" t="str">
        <f t="shared" si="35"/>
        <v/>
      </c>
      <c r="CD79" t="str">
        <f t="shared" si="35"/>
        <v/>
      </c>
      <c r="CE79" t="str">
        <f t="shared" si="35"/>
        <v/>
      </c>
      <c r="CF79" t="str">
        <f t="shared" si="35"/>
        <v/>
      </c>
      <c r="CG79" t="str">
        <f t="shared" si="35"/>
        <v/>
      </c>
      <c r="CH79" t="str">
        <f t="shared" si="35"/>
        <v/>
      </c>
    </row>
    <row r="80" spans="1:86" x14ac:dyDescent="0.3">
      <c r="A80" t="s">
        <v>325</v>
      </c>
      <c r="B80" t="s">
        <v>228</v>
      </c>
      <c r="C80" t="s">
        <v>617</v>
      </c>
      <c r="E80">
        <v>237</v>
      </c>
      <c r="F80">
        <v>500</v>
      </c>
      <c r="G80" t="s">
        <v>230</v>
      </c>
      <c r="J80">
        <v>1.7</v>
      </c>
      <c r="L80" s="79" t="s">
        <v>603</v>
      </c>
      <c r="M80">
        <v>2</v>
      </c>
      <c r="N80" s="79">
        <v>18</v>
      </c>
      <c r="O80" t="s">
        <v>426</v>
      </c>
      <c r="P80">
        <f>1/2</f>
        <v>0.5</v>
      </c>
      <c r="T80" t="str">
        <f t="shared" si="30"/>
        <v>ACSR</v>
      </c>
      <c r="X80" t="str">
        <f t="shared" si="31"/>
        <v/>
      </c>
      <c r="Y80" t="str">
        <f t="shared" si="35"/>
        <v/>
      </c>
      <c r="Z80" t="str">
        <f t="shared" si="35"/>
        <v/>
      </c>
      <c r="AA80" t="str">
        <f t="shared" si="35"/>
        <v/>
      </c>
      <c r="AB80" t="str">
        <f t="shared" si="35"/>
        <v/>
      </c>
      <c r="AC80" t="str">
        <f t="shared" si="35"/>
        <v/>
      </c>
      <c r="AD80" t="str">
        <f t="shared" si="35"/>
        <v/>
      </c>
      <c r="AE80" t="str">
        <f t="shared" si="35"/>
        <v/>
      </c>
      <c r="AF80" t="str">
        <f t="shared" si="35"/>
        <v/>
      </c>
      <c r="AG80" t="str">
        <f t="shared" si="35"/>
        <v/>
      </c>
      <c r="AH80" t="str">
        <f t="shared" si="35"/>
        <v/>
      </c>
      <c r="AI80" t="str">
        <f t="shared" si="35"/>
        <v/>
      </c>
      <c r="AJ80" t="str">
        <f t="shared" si="35"/>
        <v/>
      </c>
      <c r="AK80" t="str">
        <f t="shared" si="35"/>
        <v/>
      </c>
      <c r="AL80" t="str">
        <f t="shared" si="35"/>
        <v/>
      </c>
      <c r="AM80" t="str">
        <f t="shared" si="35"/>
        <v/>
      </c>
      <c r="AN80" t="str">
        <f t="shared" si="35"/>
        <v/>
      </c>
      <c r="AO80" t="str">
        <f t="shared" si="35"/>
        <v/>
      </c>
      <c r="AP80" t="str">
        <f t="shared" si="35"/>
        <v/>
      </c>
      <c r="AQ80" t="str">
        <f t="shared" si="35"/>
        <v/>
      </c>
      <c r="AR80" t="str">
        <f t="shared" si="35"/>
        <v/>
      </c>
      <c r="AS80" t="str">
        <f t="shared" si="35"/>
        <v/>
      </c>
      <c r="AT80" t="str">
        <f t="shared" si="35"/>
        <v/>
      </c>
      <c r="AU80" t="str">
        <f t="shared" si="35"/>
        <v/>
      </c>
      <c r="AV80" t="str">
        <f t="shared" si="35"/>
        <v/>
      </c>
      <c r="AW80" t="str">
        <f t="shared" si="35"/>
        <v/>
      </c>
      <c r="AX80" t="str">
        <f t="shared" si="35"/>
        <v/>
      </c>
      <c r="AY80" t="str">
        <f t="shared" si="35"/>
        <v/>
      </c>
      <c r="AZ80" t="str">
        <f t="shared" si="35"/>
        <v/>
      </c>
      <c r="BA80" t="str">
        <f t="shared" si="35"/>
        <v/>
      </c>
      <c r="BB80" t="str">
        <f t="shared" si="35"/>
        <v/>
      </c>
      <c r="BC80" t="str">
        <f t="shared" si="35"/>
        <v/>
      </c>
      <c r="BD80" t="str">
        <f t="shared" si="35"/>
        <v/>
      </c>
      <c r="BE80" t="str">
        <f t="shared" si="35"/>
        <v/>
      </c>
      <c r="BF80" t="str">
        <f t="shared" si="35"/>
        <v/>
      </c>
      <c r="BG80" t="str">
        <f t="shared" si="35"/>
        <v/>
      </c>
      <c r="BH80" t="str">
        <f t="shared" si="35"/>
        <v/>
      </c>
      <c r="BI80" t="str">
        <f t="shared" si="35"/>
        <v/>
      </c>
      <c r="BJ80" t="str">
        <f t="shared" si="35"/>
        <v/>
      </c>
      <c r="BK80" t="str">
        <f t="shared" si="35"/>
        <v/>
      </c>
      <c r="BL80" t="str">
        <f t="shared" si="35"/>
        <v/>
      </c>
      <c r="BM80">
        <f t="shared" si="35"/>
        <v>0</v>
      </c>
      <c r="BN80" t="str">
        <f t="shared" si="35"/>
        <v/>
      </c>
      <c r="BO80" t="str">
        <f t="shared" si="35"/>
        <v/>
      </c>
      <c r="BP80" t="str">
        <f t="shared" si="35"/>
        <v/>
      </c>
      <c r="BQ80" t="str">
        <f t="shared" si="35"/>
        <v/>
      </c>
      <c r="BR80" t="str">
        <f t="shared" si="35"/>
        <v/>
      </c>
      <c r="BS80" t="str">
        <f t="shared" si="35"/>
        <v/>
      </c>
      <c r="BT80" t="str">
        <f t="shared" si="35"/>
        <v/>
      </c>
      <c r="BU80" t="str">
        <f t="shared" si="35"/>
        <v/>
      </c>
      <c r="BV80" t="str">
        <f t="shared" si="35"/>
        <v/>
      </c>
      <c r="BW80" t="str">
        <f t="shared" si="35"/>
        <v/>
      </c>
      <c r="BX80" t="str">
        <f t="shared" si="35"/>
        <v/>
      </c>
      <c r="BY80" t="str">
        <f t="shared" si="35"/>
        <v/>
      </c>
      <c r="BZ80" t="str">
        <f t="shared" si="35"/>
        <v/>
      </c>
      <c r="CA80" t="str">
        <f t="shared" si="35"/>
        <v/>
      </c>
      <c r="CB80" t="str">
        <f t="shared" si="35"/>
        <v/>
      </c>
      <c r="CC80" t="str">
        <f t="shared" si="35"/>
        <v/>
      </c>
      <c r="CD80" t="str">
        <f t="shared" si="35"/>
        <v/>
      </c>
      <c r="CE80" t="str">
        <f t="shared" si="35"/>
        <v/>
      </c>
      <c r="CF80" t="str">
        <f t="shared" si="35"/>
        <v/>
      </c>
      <c r="CG80" t="str">
        <f t="shared" si="35"/>
        <v/>
      </c>
      <c r="CH80" t="str">
        <f t="shared" si="35"/>
        <v/>
      </c>
    </row>
    <row r="81" spans="1:86" x14ac:dyDescent="0.3">
      <c r="A81" t="s">
        <v>329</v>
      </c>
      <c r="B81" t="s">
        <v>228</v>
      </c>
      <c r="C81" t="s">
        <v>618</v>
      </c>
      <c r="E81">
        <v>222</v>
      </c>
      <c r="F81">
        <v>500</v>
      </c>
      <c r="G81" t="s">
        <v>261</v>
      </c>
      <c r="J81">
        <v>1.165</v>
      </c>
      <c r="L81" s="79" t="s">
        <v>491</v>
      </c>
      <c r="M81">
        <v>3</v>
      </c>
      <c r="N81" s="79">
        <v>18</v>
      </c>
      <c r="O81" t="s">
        <v>426</v>
      </c>
      <c r="P81">
        <f>7/16</f>
        <v>0.4375</v>
      </c>
      <c r="T81" t="str">
        <f t="shared" si="30"/>
        <v>ACAR</v>
      </c>
      <c r="X81" t="str">
        <f t="shared" si="31"/>
        <v/>
      </c>
      <c r="Y81" t="str">
        <f t="shared" si="35"/>
        <v/>
      </c>
      <c r="Z81" t="str">
        <f t="shared" si="35"/>
        <v/>
      </c>
      <c r="AA81" t="str">
        <f t="shared" si="35"/>
        <v/>
      </c>
      <c r="AB81" t="str">
        <f t="shared" si="35"/>
        <v/>
      </c>
      <c r="AC81" t="str">
        <f t="shared" si="35"/>
        <v/>
      </c>
      <c r="AD81" t="str">
        <f t="shared" si="35"/>
        <v/>
      </c>
      <c r="AE81" t="str">
        <f t="shared" si="35"/>
        <v/>
      </c>
      <c r="AF81" t="str">
        <f t="shared" si="35"/>
        <v/>
      </c>
      <c r="AG81" t="str">
        <f t="shared" si="35"/>
        <v/>
      </c>
      <c r="AH81" t="str">
        <f t="shared" si="35"/>
        <v/>
      </c>
      <c r="AI81" t="str">
        <f t="shared" si="35"/>
        <v/>
      </c>
      <c r="AJ81" t="str">
        <f t="shared" si="35"/>
        <v/>
      </c>
      <c r="AK81" t="str">
        <f t="shared" si="35"/>
        <v/>
      </c>
      <c r="AL81" t="str">
        <f t="shared" si="35"/>
        <v/>
      </c>
      <c r="AM81" t="str">
        <f t="shared" si="35"/>
        <v/>
      </c>
      <c r="AN81" t="str">
        <f t="shared" si="35"/>
        <v/>
      </c>
      <c r="AO81" t="str">
        <f t="shared" si="35"/>
        <v/>
      </c>
      <c r="AP81" t="str">
        <f t="shared" si="35"/>
        <v/>
      </c>
      <c r="AQ81" t="str">
        <f t="shared" si="35"/>
        <v/>
      </c>
      <c r="AR81" t="str">
        <f t="shared" si="35"/>
        <v/>
      </c>
      <c r="AS81" t="str">
        <f t="shared" si="35"/>
        <v/>
      </c>
      <c r="AT81" t="str">
        <f t="shared" si="35"/>
        <v/>
      </c>
      <c r="AU81" t="str">
        <f t="shared" si="35"/>
        <v/>
      </c>
      <c r="AV81" t="str">
        <f t="shared" si="35"/>
        <v/>
      </c>
      <c r="AW81" t="str">
        <f t="shared" si="35"/>
        <v/>
      </c>
      <c r="AX81" t="str">
        <f t="shared" si="35"/>
        <v/>
      </c>
      <c r="AY81" t="str">
        <f t="shared" si="35"/>
        <v/>
      </c>
      <c r="AZ81" t="str">
        <f t="shared" si="35"/>
        <v/>
      </c>
      <c r="BA81" t="str">
        <f t="shared" si="35"/>
        <v/>
      </c>
      <c r="BB81" t="str">
        <f t="shared" si="35"/>
        <v/>
      </c>
      <c r="BC81" t="str">
        <f t="shared" si="35"/>
        <v/>
      </c>
      <c r="BD81" t="str">
        <f t="shared" si="35"/>
        <v/>
      </c>
      <c r="BE81" t="str">
        <f t="shared" si="35"/>
        <v/>
      </c>
      <c r="BF81" t="str">
        <f t="shared" si="35"/>
        <v/>
      </c>
      <c r="BG81" t="str">
        <f t="shared" si="35"/>
        <v/>
      </c>
      <c r="BH81" t="str">
        <f t="shared" si="35"/>
        <v/>
      </c>
      <c r="BI81" t="str">
        <f t="shared" si="35"/>
        <v/>
      </c>
      <c r="BJ81" t="str">
        <f t="shared" si="35"/>
        <v/>
      </c>
      <c r="BK81" t="str">
        <f t="shared" si="35"/>
        <v/>
      </c>
      <c r="BL81" t="str">
        <f t="shared" si="35"/>
        <v/>
      </c>
      <c r="BM81" t="str">
        <f t="shared" si="35"/>
        <v/>
      </c>
      <c r="BN81" t="str">
        <f t="shared" si="35"/>
        <v/>
      </c>
      <c r="BO81">
        <f t="shared" si="35"/>
        <v>0</v>
      </c>
      <c r="BP81" t="str">
        <f t="shared" si="35"/>
        <v/>
      </c>
      <c r="BQ81" t="str">
        <f t="shared" si="35"/>
        <v/>
      </c>
      <c r="BR81" t="str">
        <f t="shared" si="35"/>
        <v/>
      </c>
      <c r="BS81" t="str">
        <f t="shared" si="35"/>
        <v/>
      </c>
      <c r="BT81" t="str">
        <f t="shared" si="35"/>
        <v/>
      </c>
      <c r="BU81" t="str">
        <f t="shared" si="35"/>
        <v/>
      </c>
      <c r="BV81" t="str">
        <f t="shared" si="35"/>
        <v/>
      </c>
      <c r="BW81" t="str">
        <f t="shared" si="35"/>
        <v/>
      </c>
      <c r="BX81" t="str">
        <f t="shared" si="35"/>
        <v/>
      </c>
      <c r="BY81" t="str">
        <f t="shared" si="35"/>
        <v/>
      </c>
      <c r="BZ81" t="str">
        <f t="shared" si="35"/>
        <v/>
      </c>
      <c r="CA81" t="str">
        <f t="shared" si="35"/>
        <v/>
      </c>
      <c r="CB81" t="str">
        <f t="shared" si="35"/>
        <v/>
      </c>
      <c r="CC81" t="str">
        <f t="shared" si="35"/>
        <v/>
      </c>
      <c r="CD81" t="str">
        <f t="shared" si="35"/>
        <v/>
      </c>
      <c r="CE81" t="str">
        <f t="shared" si="35"/>
        <v/>
      </c>
      <c r="CF81" t="str">
        <f t="shared" si="35"/>
        <v/>
      </c>
      <c r="CG81" t="str">
        <f t="shared" si="35"/>
        <v/>
      </c>
      <c r="CH81" t="str">
        <f t="shared" si="35"/>
        <v/>
      </c>
    </row>
    <row r="82" spans="1:86" x14ac:dyDescent="0.3">
      <c r="A82" t="s">
        <v>344</v>
      </c>
      <c r="B82" t="s">
        <v>308</v>
      </c>
      <c r="C82" t="s">
        <v>619</v>
      </c>
      <c r="E82">
        <v>162</v>
      </c>
      <c r="F82">
        <v>500</v>
      </c>
      <c r="G82" t="s">
        <v>230</v>
      </c>
      <c r="J82">
        <v>1.302</v>
      </c>
      <c r="L82" s="79" t="s">
        <v>406</v>
      </c>
      <c r="M82">
        <v>3</v>
      </c>
      <c r="N82" s="79">
        <v>18</v>
      </c>
      <c r="O82" t="s">
        <v>426</v>
      </c>
      <c r="P82">
        <f>7/16</f>
        <v>0.4375</v>
      </c>
      <c r="T82" t="str">
        <f t="shared" si="30"/>
        <v>ACSR</v>
      </c>
      <c r="X82" t="str">
        <f t="shared" si="31"/>
        <v/>
      </c>
      <c r="Y82" t="str">
        <f t="shared" si="35"/>
        <v/>
      </c>
      <c r="Z82" t="str">
        <f t="shared" si="35"/>
        <v/>
      </c>
      <c r="AA82" t="str">
        <f t="shared" si="35"/>
        <v/>
      </c>
      <c r="AB82" t="str">
        <f t="shared" si="35"/>
        <v/>
      </c>
      <c r="AC82" t="str">
        <f t="shared" si="35"/>
        <v/>
      </c>
      <c r="AD82" t="str">
        <f t="shared" si="35"/>
        <v/>
      </c>
      <c r="AE82" t="str">
        <f t="shared" si="35"/>
        <v/>
      </c>
      <c r="AF82" t="str">
        <f t="shared" si="35"/>
        <v/>
      </c>
      <c r="AG82" t="str">
        <f t="shared" si="35"/>
        <v/>
      </c>
      <c r="AH82" t="str">
        <f t="shared" si="35"/>
        <v/>
      </c>
      <c r="AI82" t="str">
        <f t="shared" si="35"/>
        <v/>
      </c>
      <c r="AJ82" t="str">
        <f t="shared" si="35"/>
        <v/>
      </c>
      <c r="AK82" t="str">
        <f t="shared" si="35"/>
        <v/>
      </c>
      <c r="AL82" t="str">
        <f t="shared" si="35"/>
        <v/>
      </c>
      <c r="AM82" t="str">
        <f t="shared" si="35"/>
        <v/>
      </c>
      <c r="AN82" t="str">
        <f t="shared" si="35"/>
        <v/>
      </c>
      <c r="AO82" t="str">
        <f t="shared" si="35"/>
        <v/>
      </c>
      <c r="AP82" t="str">
        <f t="shared" si="35"/>
        <v/>
      </c>
      <c r="AQ82" t="str">
        <f t="shared" si="35"/>
        <v/>
      </c>
      <c r="AR82" t="str">
        <f t="shared" si="35"/>
        <v/>
      </c>
      <c r="AS82" t="str">
        <f t="shared" si="35"/>
        <v/>
      </c>
      <c r="AT82" t="str">
        <f t="shared" si="35"/>
        <v/>
      </c>
      <c r="AU82" t="str">
        <f t="shared" si="35"/>
        <v/>
      </c>
      <c r="AV82" t="str">
        <f t="shared" si="35"/>
        <v/>
      </c>
      <c r="AW82" t="str">
        <f t="shared" si="35"/>
        <v/>
      </c>
      <c r="AX82" t="str">
        <f t="shared" si="35"/>
        <v/>
      </c>
      <c r="AY82" t="str">
        <f t="shared" si="35"/>
        <v/>
      </c>
      <c r="AZ82" t="str">
        <f t="shared" si="35"/>
        <v/>
      </c>
      <c r="BA82" t="str">
        <f t="shared" si="35"/>
        <v/>
      </c>
      <c r="BB82" t="str">
        <f t="shared" si="35"/>
        <v/>
      </c>
      <c r="BC82" t="str">
        <f t="shared" si="35"/>
        <v/>
      </c>
      <c r="BD82" t="str">
        <f t="shared" si="35"/>
        <v/>
      </c>
      <c r="BE82" t="str">
        <f t="shared" si="35"/>
        <v/>
      </c>
      <c r="BF82" t="str">
        <f t="shared" si="35"/>
        <v/>
      </c>
      <c r="BG82" t="str">
        <f t="shared" si="35"/>
        <v/>
      </c>
      <c r="BH82" t="str">
        <f t="shared" si="35"/>
        <v/>
      </c>
      <c r="BI82" t="str">
        <f t="shared" si="35"/>
        <v/>
      </c>
      <c r="BJ82" t="str">
        <f t="shared" si="35"/>
        <v/>
      </c>
      <c r="BK82" t="str">
        <f t="shared" si="35"/>
        <v/>
      </c>
      <c r="BL82" t="str">
        <f t="shared" si="35"/>
        <v/>
      </c>
      <c r="BM82" t="str">
        <f t="shared" si="35"/>
        <v/>
      </c>
      <c r="BN82" t="str">
        <f t="shared" si="35"/>
        <v/>
      </c>
      <c r="BO82" t="str">
        <f t="shared" si="35"/>
        <v/>
      </c>
      <c r="BP82" t="str">
        <f t="shared" si="35"/>
        <v/>
      </c>
      <c r="BQ82" t="str">
        <f t="shared" si="35"/>
        <v/>
      </c>
      <c r="BR82" t="str">
        <f t="shared" si="35"/>
        <v/>
      </c>
      <c r="BS82" t="str">
        <f t="shared" si="35"/>
        <v/>
      </c>
      <c r="BT82" t="str">
        <f t="shared" si="35"/>
        <v/>
      </c>
      <c r="BU82" t="str">
        <f t="shared" si="35"/>
        <v/>
      </c>
      <c r="BV82" t="str">
        <f t="shared" si="35"/>
        <v/>
      </c>
      <c r="BW82" t="str">
        <f t="shared" si="35"/>
        <v/>
      </c>
      <c r="BX82" t="str">
        <f t="shared" si="35"/>
        <v/>
      </c>
      <c r="BY82" t="str">
        <f t="shared" si="35"/>
        <v/>
      </c>
      <c r="BZ82">
        <f t="shared" si="35"/>
        <v>0</v>
      </c>
      <c r="CA82" t="str">
        <f t="shared" si="35"/>
        <v/>
      </c>
      <c r="CB82" t="str">
        <f t="shared" si="35"/>
        <v/>
      </c>
      <c r="CC82" t="str">
        <f t="shared" si="35"/>
        <v/>
      </c>
      <c r="CD82" t="str">
        <f t="shared" si="35"/>
        <v/>
      </c>
      <c r="CE82" t="str">
        <f t="shared" si="35"/>
        <v/>
      </c>
      <c r="CF82" t="str">
        <f t="shared" si="35"/>
        <v/>
      </c>
      <c r="CG82" t="str">
        <f t="shared" si="35"/>
        <v/>
      </c>
      <c r="CH82" t="str">
        <f t="shared" si="35"/>
        <v/>
      </c>
    </row>
    <row r="83" spans="1:86" x14ac:dyDescent="0.3">
      <c r="A83" t="s">
        <v>337</v>
      </c>
      <c r="B83" t="s">
        <v>228</v>
      </c>
      <c r="C83" t="s">
        <v>620</v>
      </c>
      <c r="E83">
        <v>1275</v>
      </c>
      <c r="F83">
        <v>500</v>
      </c>
      <c r="G83" t="s">
        <v>303</v>
      </c>
      <c r="J83">
        <v>1.75</v>
      </c>
      <c r="L83" t="s">
        <v>412</v>
      </c>
      <c r="M83">
        <v>2</v>
      </c>
      <c r="N83" s="79">
        <v>18</v>
      </c>
      <c r="O83" t="s">
        <v>407</v>
      </c>
      <c r="P83">
        <v>0.38500000000000001</v>
      </c>
      <c r="T83" t="str">
        <f t="shared" si="30"/>
        <v>AAC</v>
      </c>
      <c r="X83" t="str">
        <f t="shared" si="31"/>
        <v/>
      </c>
      <c r="Y83" t="str">
        <f t="shared" si="35"/>
        <v/>
      </c>
      <c r="Z83" t="str">
        <f t="shared" si="35"/>
        <v/>
      </c>
      <c r="AA83" t="str">
        <f t="shared" si="35"/>
        <v/>
      </c>
      <c r="AB83" t="str">
        <f t="shared" si="35"/>
        <v/>
      </c>
      <c r="AC83" t="str">
        <f t="shared" si="35"/>
        <v/>
      </c>
      <c r="AD83" t="str">
        <f t="shared" si="35"/>
        <v/>
      </c>
      <c r="AE83" t="str">
        <f t="shared" si="35"/>
        <v/>
      </c>
      <c r="AF83" t="str">
        <f t="shared" si="35"/>
        <v/>
      </c>
      <c r="AG83" t="str">
        <f t="shared" si="35"/>
        <v/>
      </c>
      <c r="AH83" t="str">
        <f t="shared" si="35"/>
        <v/>
      </c>
      <c r="AI83" t="str">
        <f t="shared" si="35"/>
        <v/>
      </c>
      <c r="AJ83" t="str">
        <f t="shared" si="35"/>
        <v/>
      </c>
      <c r="AK83" t="str">
        <f t="shared" si="35"/>
        <v/>
      </c>
      <c r="AL83" t="str">
        <f t="shared" si="35"/>
        <v/>
      </c>
      <c r="AM83" t="str">
        <f t="shared" si="35"/>
        <v/>
      </c>
      <c r="AN83" t="str">
        <f t="shared" si="35"/>
        <v/>
      </c>
      <c r="AO83" t="str">
        <f t="shared" si="35"/>
        <v/>
      </c>
      <c r="AP83" t="str">
        <f t="shared" si="35"/>
        <v/>
      </c>
      <c r="AQ83" t="str">
        <f t="shared" si="35"/>
        <v/>
      </c>
      <c r="AR83" t="str">
        <f t="shared" si="35"/>
        <v/>
      </c>
      <c r="AS83" t="str">
        <f t="shared" si="35"/>
        <v/>
      </c>
      <c r="AT83" t="str">
        <f t="shared" si="35"/>
        <v/>
      </c>
      <c r="AU83" t="str">
        <f t="shared" si="35"/>
        <v/>
      </c>
      <c r="AV83" t="str">
        <f t="shared" si="35"/>
        <v/>
      </c>
      <c r="AW83" t="str">
        <f t="shared" si="35"/>
        <v/>
      </c>
      <c r="AX83" t="str">
        <f t="shared" si="35"/>
        <v/>
      </c>
      <c r="AY83" t="str">
        <f t="shared" ref="Y83:CH87" si="36">IF(AY$1=$A83,$D83,"")</f>
        <v/>
      </c>
      <c r="AZ83" t="str">
        <f t="shared" si="36"/>
        <v/>
      </c>
      <c r="BA83" t="str">
        <f t="shared" si="36"/>
        <v/>
      </c>
      <c r="BB83" t="str">
        <f t="shared" si="36"/>
        <v/>
      </c>
      <c r="BC83" t="str">
        <f t="shared" si="36"/>
        <v/>
      </c>
      <c r="BD83" t="str">
        <f t="shared" si="36"/>
        <v/>
      </c>
      <c r="BE83" t="str">
        <f t="shared" si="36"/>
        <v/>
      </c>
      <c r="BF83" t="str">
        <f t="shared" si="36"/>
        <v/>
      </c>
      <c r="BG83" t="str">
        <f t="shared" si="36"/>
        <v/>
      </c>
      <c r="BH83" t="str">
        <f t="shared" si="36"/>
        <v/>
      </c>
      <c r="BI83" t="str">
        <f t="shared" si="36"/>
        <v/>
      </c>
      <c r="BJ83" t="str">
        <f t="shared" si="36"/>
        <v/>
      </c>
      <c r="BK83" t="str">
        <f t="shared" si="36"/>
        <v/>
      </c>
      <c r="BL83" t="str">
        <f t="shared" si="36"/>
        <v/>
      </c>
      <c r="BM83" t="str">
        <f t="shared" si="36"/>
        <v/>
      </c>
      <c r="BN83" t="str">
        <f t="shared" si="36"/>
        <v/>
      </c>
      <c r="BO83" t="str">
        <f t="shared" si="36"/>
        <v/>
      </c>
      <c r="BP83" t="str">
        <f t="shared" si="36"/>
        <v/>
      </c>
      <c r="BQ83" t="str">
        <f t="shared" si="36"/>
        <v/>
      </c>
      <c r="BR83" t="str">
        <f t="shared" si="36"/>
        <v/>
      </c>
      <c r="BS83" t="str">
        <f t="shared" si="36"/>
        <v/>
      </c>
      <c r="BT83" t="str">
        <f t="shared" si="36"/>
        <v/>
      </c>
      <c r="BU83">
        <f t="shared" si="36"/>
        <v>0</v>
      </c>
      <c r="BV83" t="str">
        <f t="shared" si="36"/>
        <v/>
      </c>
      <c r="BW83" t="str">
        <f t="shared" si="36"/>
        <v/>
      </c>
      <c r="BX83" t="str">
        <f t="shared" si="36"/>
        <v/>
      </c>
      <c r="BY83" t="str">
        <f t="shared" si="36"/>
        <v/>
      </c>
      <c r="BZ83" t="str">
        <f t="shared" si="36"/>
        <v/>
      </c>
      <c r="CA83" t="str">
        <f t="shared" si="36"/>
        <v/>
      </c>
      <c r="CB83" t="str">
        <f t="shared" si="36"/>
        <v/>
      </c>
      <c r="CC83" t="str">
        <f t="shared" si="36"/>
        <v/>
      </c>
      <c r="CD83" t="str">
        <f t="shared" si="36"/>
        <v/>
      </c>
      <c r="CE83" t="str">
        <f t="shared" si="36"/>
        <v/>
      </c>
      <c r="CF83" t="str">
        <f t="shared" si="36"/>
        <v/>
      </c>
      <c r="CG83" t="str">
        <f t="shared" si="36"/>
        <v/>
      </c>
      <c r="CH83" t="str">
        <f t="shared" si="36"/>
        <v/>
      </c>
    </row>
    <row r="84" spans="1:86" x14ac:dyDescent="0.3">
      <c r="A84" t="s">
        <v>340</v>
      </c>
      <c r="B84" t="s">
        <v>361</v>
      </c>
      <c r="C84" t="s">
        <v>442</v>
      </c>
      <c r="F84">
        <v>500</v>
      </c>
      <c r="G84" t="s">
        <v>230</v>
      </c>
      <c r="J84">
        <v>1.6020000000000001</v>
      </c>
      <c r="L84" s="79" t="s">
        <v>421</v>
      </c>
      <c r="M84">
        <v>2</v>
      </c>
      <c r="N84" s="79">
        <v>18</v>
      </c>
      <c r="O84" t="s">
        <v>407</v>
      </c>
      <c r="P84">
        <v>0.38500000000000001</v>
      </c>
      <c r="T84" t="str">
        <f t="shared" si="30"/>
        <v>ACSR</v>
      </c>
      <c r="X84" t="str">
        <f t="shared" si="31"/>
        <v/>
      </c>
      <c r="Y84" t="str">
        <f t="shared" si="36"/>
        <v/>
      </c>
      <c r="Z84" t="str">
        <f t="shared" si="36"/>
        <v/>
      </c>
      <c r="AA84" t="str">
        <f t="shared" si="36"/>
        <v/>
      </c>
      <c r="AB84" t="str">
        <f t="shared" si="36"/>
        <v/>
      </c>
      <c r="AC84" t="str">
        <f t="shared" si="36"/>
        <v/>
      </c>
      <c r="AD84" t="str">
        <f t="shared" si="36"/>
        <v/>
      </c>
      <c r="AE84" t="str">
        <f t="shared" si="36"/>
        <v/>
      </c>
      <c r="AF84" t="str">
        <f t="shared" si="36"/>
        <v/>
      </c>
      <c r="AG84" t="str">
        <f t="shared" si="36"/>
        <v/>
      </c>
      <c r="AH84" t="str">
        <f t="shared" si="36"/>
        <v/>
      </c>
      <c r="AI84" t="str">
        <f t="shared" si="36"/>
        <v/>
      </c>
      <c r="AJ84" t="str">
        <f t="shared" si="36"/>
        <v/>
      </c>
      <c r="AK84" t="str">
        <f t="shared" si="36"/>
        <v/>
      </c>
      <c r="AL84" t="str">
        <f t="shared" si="36"/>
        <v/>
      </c>
      <c r="AM84" t="str">
        <f t="shared" si="36"/>
        <v/>
      </c>
      <c r="AN84" t="str">
        <f t="shared" si="36"/>
        <v/>
      </c>
      <c r="AO84" t="str">
        <f t="shared" si="36"/>
        <v/>
      </c>
      <c r="AP84" t="str">
        <f t="shared" si="36"/>
        <v/>
      </c>
      <c r="AQ84" t="str">
        <f t="shared" si="36"/>
        <v/>
      </c>
      <c r="AR84" t="str">
        <f t="shared" si="36"/>
        <v/>
      </c>
      <c r="AS84" t="str">
        <f t="shared" si="36"/>
        <v/>
      </c>
      <c r="AT84" t="str">
        <f t="shared" si="36"/>
        <v/>
      </c>
      <c r="AU84" t="str">
        <f t="shared" si="36"/>
        <v/>
      </c>
      <c r="AV84" t="str">
        <f t="shared" si="36"/>
        <v/>
      </c>
      <c r="AW84" t="str">
        <f t="shared" si="36"/>
        <v/>
      </c>
      <c r="AX84" t="str">
        <f t="shared" si="36"/>
        <v/>
      </c>
      <c r="AY84" t="str">
        <f t="shared" si="36"/>
        <v/>
      </c>
      <c r="AZ84" t="str">
        <f t="shared" si="36"/>
        <v/>
      </c>
      <c r="BA84" t="str">
        <f t="shared" si="36"/>
        <v/>
      </c>
      <c r="BB84" t="str">
        <f t="shared" si="36"/>
        <v/>
      </c>
      <c r="BC84" t="str">
        <f t="shared" si="36"/>
        <v/>
      </c>
      <c r="BD84" t="str">
        <f t="shared" si="36"/>
        <v/>
      </c>
      <c r="BE84" t="str">
        <f t="shared" si="36"/>
        <v/>
      </c>
      <c r="BF84" t="str">
        <f t="shared" si="36"/>
        <v/>
      </c>
      <c r="BG84" t="str">
        <f t="shared" si="36"/>
        <v/>
      </c>
      <c r="BH84" t="str">
        <f t="shared" si="36"/>
        <v/>
      </c>
      <c r="BI84" t="str">
        <f t="shared" si="36"/>
        <v/>
      </c>
      <c r="BJ84" t="str">
        <f t="shared" si="36"/>
        <v/>
      </c>
      <c r="BK84" t="str">
        <f t="shared" si="36"/>
        <v/>
      </c>
      <c r="BL84" t="str">
        <f t="shared" si="36"/>
        <v/>
      </c>
      <c r="BM84" t="str">
        <f t="shared" si="36"/>
        <v/>
      </c>
      <c r="BN84" t="str">
        <f t="shared" si="36"/>
        <v/>
      </c>
      <c r="BO84" t="str">
        <f t="shared" si="36"/>
        <v/>
      </c>
      <c r="BP84" t="str">
        <f t="shared" si="36"/>
        <v/>
      </c>
      <c r="BQ84" t="str">
        <f t="shared" si="36"/>
        <v/>
      </c>
      <c r="BR84" t="str">
        <f t="shared" si="36"/>
        <v/>
      </c>
      <c r="BS84" t="str">
        <f t="shared" si="36"/>
        <v/>
      </c>
      <c r="BT84" t="str">
        <f t="shared" si="36"/>
        <v/>
      </c>
      <c r="BU84" t="str">
        <f t="shared" si="36"/>
        <v/>
      </c>
      <c r="BV84" t="str">
        <f t="shared" si="36"/>
        <v/>
      </c>
      <c r="BW84" t="str">
        <f t="shared" si="36"/>
        <v/>
      </c>
      <c r="BX84">
        <f t="shared" si="36"/>
        <v>0</v>
      </c>
      <c r="BY84" t="str">
        <f t="shared" si="36"/>
        <v/>
      </c>
      <c r="BZ84" t="str">
        <f t="shared" si="36"/>
        <v/>
      </c>
      <c r="CA84" t="str">
        <f t="shared" si="36"/>
        <v/>
      </c>
      <c r="CB84" t="str">
        <f t="shared" si="36"/>
        <v/>
      </c>
      <c r="CC84" t="str">
        <f t="shared" si="36"/>
        <v/>
      </c>
      <c r="CD84" t="str">
        <f t="shared" si="36"/>
        <v/>
      </c>
      <c r="CE84" t="str">
        <f t="shared" si="36"/>
        <v/>
      </c>
      <c r="CF84" t="str">
        <f t="shared" si="36"/>
        <v/>
      </c>
      <c r="CG84" t="str">
        <f t="shared" si="36"/>
        <v/>
      </c>
      <c r="CH84" t="str">
        <f t="shared" si="36"/>
        <v/>
      </c>
    </row>
    <row r="85" spans="1:86" x14ac:dyDescent="0.3">
      <c r="A85" t="s">
        <v>329</v>
      </c>
      <c r="B85" t="s">
        <v>228</v>
      </c>
      <c r="C85" t="s">
        <v>442</v>
      </c>
      <c r="F85">
        <v>500</v>
      </c>
      <c r="G85" t="s">
        <v>230</v>
      </c>
      <c r="J85">
        <v>1.3160000000000001</v>
      </c>
      <c r="L85" s="79" t="s">
        <v>444</v>
      </c>
      <c r="M85">
        <v>3</v>
      </c>
      <c r="N85" s="79">
        <v>18</v>
      </c>
      <c r="O85" t="s">
        <v>426</v>
      </c>
      <c r="P85">
        <f>3/8</f>
        <v>0.375</v>
      </c>
      <c r="T85" t="str">
        <f t="shared" si="30"/>
        <v>ACSR</v>
      </c>
      <c r="X85" t="str">
        <f t="shared" si="31"/>
        <v/>
      </c>
      <c r="Y85" t="str">
        <f t="shared" si="36"/>
        <v/>
      </c>
      <c r="Z85" t="str">
        <f t="shared" si="36"/>
        <v/>
      </c>
      <c r="AA85" t="str">
        <f t="shared" si="36"/>
        <v/>
      </c>
      <c r="AB85" t="str">
        <f t="shared" si="36"/>
        <v/>
      </c>
      <c r="AC85" t="str">
        <f t="shared" si="36"/>
        <v/>
      </c>
      <c r="AD85" t="str">
        <f t="shared" si="36"/>
        <v/>
      </c>
      <c r="AE85" t="str">
        <f t="shared" si="36"/>
        <v/>
      </c>
      <c r="AF85" t="str">
        <f t="shared" si="36"/>
        <v/>
      </c>
      <c r="AG85" t="str">
        <f t="shared" si="36"/>
        <v/>
      </c>
      <c r="AH85" t="str">
        <f t="shared" si="36"/>
        <v/>
      </c>
      <c r="AI85" t="str">
        <f t="shared" si="36"/>
        <v/>
      </c>
      <c r="AJ85" t="str">
        <f t="shared" si="36"/>
        <v/>
      </c>
      <c r="AK85" t="str">
        <f t="shared" si="36"/>
        <v/>
      </c>
      <c r="AL85" t="str">
        <f t="shared" si="36"/>
        <v/>
      </c>
      <c r="AM85" t="str">
        <f t="shared" si="36"/>
        <v/>
      </c>
      <c r="AN85" t="str">
        <f t="shared" si="36"/>
        <v/>
      </c>
      <c r="AO85" t="str">
        <f t="shared" si="36"/>
        <v/>
      </c>
      <c r="AP85" t="str">
        <f t="shared" si="36"/>
        <v/>
      </c>
      <c r="AQ85" t="str">
        <f t="shared" si="36"/>
        <v/>
      </c>
      <c r="AR85" t="str">
        <f t="shared" si="36"/>
        <v/>
      </c>
      <c r="AS85" t="str">
        <f t="shared" si="36"/>
        <v/>
      </c>
      <c r="AT85" t="str">
        <f t="shared" si="36"/>
        <v/>
      </c>
      <c r="AU85" t="str">
        <f t="shared" si="36"/>
        <v/>
      </c>
      <c r="AV85" t="str">
        <f t="shared" si="36"/>
        <v/>
      </c>
      <c r="AW85" t="str">
        <f t="shared" si="36"/>
        <v/>
      </c>
      <c r="AX85" t="str">
        <f t="shared" si="36"/>
        <v/>
      </c>
      <c r="AY85" t="str">
        <f t="shared" si="36"/>
        <v/>
      </c>
      <c r="AZ85" t="str">
        <f t="shared" si="36"/>
        <v/>
      </c>
      <c r="BA85" t="str">
        <f t="shared" si="36"/>
        <v/>
      </c>
      <c r="BB85" t="str">
        <f t="shared" si="36"/>
        <v/>
      </c>
      <c r="BC85" t="str">
        <f t="shared" si="36"/>
        <v/>
      </c>
      <c r="BD85" t="str">
        <f t="shared" si="36"/>
        <v/>
      </c>
      <c r="BE85" t="str">
        <f t="shared" si="36"/>
        <v/>
      </c>
      <c r="BF85" t="str">
        <f t="shared" si="36"/>
        <v/>
      </c>
      <c r="BG85" t="str">
        <f t="shared" si="36"/>
        <v/>
      </c>
      <c r="BH85" t="str">
        <f t="shared" si="36"/>
        <v/>
      </c>
      <c r="BI85" t="str">
        <f t="shared" si="36"/>
        <v/>
      </c>
      <c r="BJ85" t="str">
        <f t="shared" si="36"/>
        <v/>
      </c>
      <c r="BK85" t="str">
        <f t="shared" si="36"/>
        <v/>
      </c>
      <c r="BL85" t="str">
        <f t="shared" si="36"/>
        <v/>
      </c>
      <c r="BM85" t="str">
        <f t="shared" si="36"/>
        <v/>
      </c>
      <c r="BN85" t="str">
        <f t="shared" si="36"/>
        <v/>
      </c>
      <c r="BO85">
        <f t="shared" si="36"/>
        <v>0</v>
      </c>
      <c r="BP85" t="str">
        <f t="shared" si="36"/>
        <v/>
      </c>
      <c r="BQ85" t="str">
        <f t="shared" si="36"/>
        <v/>
      </c>
      <c r="BR85" t="str">
        <f t="shared" si="36"/>
        <v/>
      </c>
      <c r="BS85" t="str">
        <f t="shared" si="36"/>
        <v/>
      </c>
      <c r="BT85" t="str">
        <f t="shared" si="36"/>
        <v/>
      </c>
      <c r="BU85" t="str">
        <f t="shared" si="36"/>
        <v/>
      </c>
      <c r="BV85" t="str">
        <f t="shared" si="36"/>
        <v/>
      </c>
      <c r="BW85" t="str">
        <f t="shared" si="36"/>
        <v/>
      </c>
      <c r="BX85" t="str">
        <f t="shared" si="36"/>
        <v/>
      </c>
      <c r="BY85" t="str">
        <f t="shared" si="36"/>
        <v/>
      </c>
      <c r="BZ85" t="str">
        <f t="shared" si="36"/>
        <v/>
      </c>
      <c r="CA85" t="str">
        <f t="shared" si="36"/>
        <v/>
      </c>
      <c r="CB85" t="str">
        <f t="shared" si="36"/>
        <v/>
      </c>
      <c r="CC85" t="str">
        <f t="shared" si="36"/>
        <v/>
      </c>
      <c r="CD85" t="str">
        <f t="shared" si="36"/>
        <v/>
      </c>
      <c r="CE85" t="str">
        <f t="shared" si="36"/>
        <v/>
      </c>
      <c r="CF85" t="str">
        <f t="shared" si="36"/>
        <v/>
      </c>
      <c r="CG85" t="str">
        <f t="shared" si="36"/>
        <v/>
      </c>
      <c r="CH85" t="str">
        <f t="shared" si="36"/>
        <v/>
      </c>
    </row>
    <row r="86" spans="1:86" x14ac:dyDescent="0.3">
      <c r="A86" t="s">
        <v>339</v>
      </c>
      <c r="B86" t="s">
        <v>263</v>
      </c>
      <c r="C86" t="s">
        <v>621</v>
      </c>
      <c r="F86">
        <v>500</v>
      </c>
      <c r="G86" t="s">
        <v>230</v>
      </c>
      <c r="J86">
        <v>1.504</v>
      </c>
      <c r="L86" s="79" t="s">
        <v>406</v>
      </c>
      <c r="M86">
        <v>3</v>
      </c>
      <c r="N86" s="79">
        <v>18</v>
      </c>
      <c r="O86" t="s">
        <v>407</v>
      </c>
      <c r="P86">
        <v>0.57199999999999995</v>
      </c>
      <c r="T86" t="str">
        <f t="shared" si="30"/>
        <v>ACSR</v>
      </c>
      <c r="X86" t="str">
        <f t="shared" si="31"/>
        <v/>
      </c>
      <c r="Y86" t="str">
        <f t="shared" si="36"/>
        <v/>
      </c>
      <c r="Z86" t="str">
        <f t="shared" si="36"/>
        <v/>
      </c>
      <c r="AA86" t="str">
        <f t="shared" si="36"/>
        <v/>
      </c>
      <c r="AB86" t="str">
        <f t="shared" si="36"/>
        <v/>
      </c>
      <c r="AC86" t="str">
        <f t="shared" si="36"/>
        <v/>
      </c>
      <c r="AD86" t="str">
        <f t="shared" si="36"/>
        <v/>
      </c>
      <c r="AE86" t="str">
        <f t="shared" si="36"/>
        <v/>
      </c>
      <c r="AF86" t="str">
        <f t="shared" si="36"/>
        <v/>
      </c>
      <c r="AG86" t="str">
        <f t="shared" si="36"/>
        <v/>
      </c>
      <c r="AH86" t="str">
        <f t="shared" si="36"/>
        <v/>
      </c>
      <c r="AI86" t="str">
        <f t="shared" si="36"/>
        <v/>
      </c>
      <c r="AJ86" t="str">
        <f t="shared" si="36"/>
        <v/>
      </c>
      <c r="AK86" t="str">
        <f t="shared" si="36"/>
        <v/>
      </c>
      <c r="AL86" t="str">
        <f t="shared" si="36"/>
        <v/>
      </c>
      <c r="AM86" t="str">
        <f t="shared" si="36"/>
        <v/>
      </c>
      <c r="AN86" t="str">
        <f t="shared" si="36"/>
        <v/>
      </c>
      <c r="AO86" t="str">
        <f t="shared" si="36"/>
        <v/>
      </c>
      <c r="AP86" t="str">
        <f t="shared" si="36"/>
        <v/>
      </c>
      <c r="AQ86" t="str">
        <f t="shared" si="36"/>
        <v/>
      </c>
      <c r="AR86" t="str">
        <f t="shared" si="36"/>
        <v/>
      </c>
      <c r="AS86" t="str">
        <f t="shared" si="36"/>
        <v/>
      </c>
      <c r="AT86" t="str">
        <f t="shared" si="36"/>
        <v/>
      </c>
      <c r="AU86" t="str">
        <f t="shared" si="36"/>
        <v/>
      </c>
      <c r="AV86" t="str">
        <f t="shared" si="36"/>
        <v/>
      </c>
      <c r="AW86" t="str">
        <f t="shared" si="36"/>
        <v/>
      </c>
      <c r="AX86" t="str">
        <f t="shared" si="36"/>
        <v/>
      </c>
      <c r="AY86" t="str">
        <f t="shared" si="36"/>
        <v/>
      </c>
      <c r="AZ86" t="str">
        <f t="shared" si="36"/>
        <v/>
      </c>
      <c r="BA86" t="str">
        <f t="shared" si="36"/>
        <v/>
      </c>
      <c r="BB86" t="str">
        <f t="shared" si="36"/>
        <v/>
      </c>
      <c r="BC86" t="str">
        <f t="shared" si="36"/>
        <v/>
      </c>
      <c r="BD86" t="str">
        <f t="shared" si="36"/>
        <v/>
      </c>
      <c r="BE86" t="str">
        <f t="shared" si="36"/>
        <v/>
      </c>
      <c r="BF86" t="str">
        <f t="shared" si="36"/>
        <v/>
      </c>
      <c r="BG86" t="str">
        <f t="shared" si="36"/>
        <v/>
      </c>
      <c r="BH86" t="str">
        <f t="shared" si="36"/>
        <v/>
      </c>
      <c r="BI86" t="str">
        <f t="shared" si="36"/>
        <v/>
      </c>
      <c r="BJ86" t="str">
        <f t="shared" si="36"/>
        <v/>
      </c>
      <c r="BK86" t="str">
        <f t="shared" si="36"/>
        <v/>
      </c>
      <c r="BL86" t="str">
        <f t="shared" si="36"/>
        <v/>
      </c>
      <c r="BM86" t="str">
        <f t="shared" si="36"/>
        <v/>
      </c>
      <c r="BN86" t="str">
        <f t="shared" si="36"/>
        <v/>
      </c>
      <c r="BO86" t="str">
        <f t="shared" si="36"/>
        <v/>
      </c>
      <c r="BP86" t="str">
        <f t="shared" si="36"/>
        <v/>
      </c>
      <c r="BQ86" t="str">
        <f t="shared" si="36"/>
        <v/>
      </c>
      <c r="BR86" t="str">
        <f t="shared" si="36"/>
        <v/>
      </c>
      <c r="BS86" t="str">
        <f t="shared" si="36"/>
        <v/>
      </c>
      <c r="BT86" t="str">
        <f t="shared" si="36"/>
        <v/>
      </c>
      <c r="BU86" t="str">
        <f t="shared" si="36"/>
        <v/>
      </c>
      <c r="BV86" t="str">
        <f t="shared" si="36"/>
        <v/>
      </c>
      <c r="BW86">
        <f t="shared" si="36"/>
        <v>0</v>
      </c>
      <c r="BX86" t="str">
        <f t="shared" si="36"/>
        <v/>
      </c>
      <c r="BY86" t="str">
        <f t="shared" si="36"/>
        <v/>
      </c>
      <c r="BZ86" t="str">
        <f t="shared" si="36"/>
        <v/>
      </c>
      <c r="CA86" t="str">
        <f t="shared" si="36"/>
        <v/>
      </c>
      <c r="CB86" t="str">
        <f t="shared" si="36"/>
        <v/>
      </c>
      <c r="CC86" t="str">
        <f t="shared" si="36"/>
        <v/>
      </c>
      <c r="CD86" t="str">
        <f t="shared" si="36"/>
        <v/>
      </c>
      <c r="CE86" t="str">
        <f t="shared" si="36"/>
        <v/>
      </c>
      <c r="CF86" t="str">
        <f t="shared" si="36"/>
        <v/>
      </c>
      <c r="CG86" t="str">
        <f t="shared" si="36"/>
        <v/>
      </c>
      <c r="CH86" t="str">
        <f t="shared" si="36"/>
        <v/>
      </c>
    </row>
    <row r="87" spans="1:86" x14ac:dyDescent="0.3">
      <c r="A87" t="s">
        <v>340</v>
      </c>
      <c r="B87" t="s">
        <v>361</v>
      </c>
      <c r="C87" t="s">
        <v>621</v>
      </c>
      <c r="F87">
        <v>500</v>
      </c>
      <c r="G87" t="s">
        <v>261</v>
      </c>
      <c r="J87">
        <v>1.821</v>
      </c>
      <c r="L87" s="79" t="s">
        <v>418</v>
      </c>
      <c r="M87">
        <v>2</v>
      </c>
      <c r="N87" s="79">
        <v>18</v>
      </c>
      <c r="O87" t="s">
        <v>407</v>
      </c>
      <c r="P87">
        <v>0.57199999999999995</v>
      </c>
      <c r="T87" t="str">
        <f t="shared" si="30"/>
        <v>ACAR</v>
      </c>
      <c r="X87" t="str">
        <f t="shared" si="31"/>
        <v/>
      </c>
      <c r="Y87" t="str">
        <f t="shared" si="36"/>
        <v/>
      </c>
      <c r="Z87" t="str">
        <f t="shared" si="36"/>
        <v/>
      </c>
      <c r="AA87" t="str">
        <f t="shared" si="36"/>
        <v/>
      </c>
      <c r="AB87" t="str">
        <f t="shared" si="36"/>
        <v/>
      </c>
      <c r="AC87" t="str">
        <f t="shared" si="36"/>
        <v/>
      </c>
      <c r="AD87" t="str">
        <f t="shared" si="36"/>
        <v/>
      </c>
      <c r="AE87" t="str">
        <f t="shared" si="36"/>
        <v/>
      </c>
      <c r="AF87" t="str">
        <f t="shared" si="36"/>
        <v/>
      </c>
      <c r="AG87" t="str">
        <f t="shared" si="36"/>
        <v/>
      </c>
      <c r="AH87" t="str">
        <f t="shared" si="36"/>
        <v/>
      </c>
      <c r="AI87" t="str">
        <f t="shared" si="36"/>
        <v/>
      </c>
      <c r="AJ87" t="str">
        <f t="shared" si="36"/>
        <v/>
      </c>
      <c r="AK87" t="str">
        <f t="shared" si="36"/>
        <v/>
      </c>
      <c r="AL87" t="str">
        <f t="shared" si="36"/>
        <v/>
      </c>
      <c r="AM87" t="str">
        <f t="shared" si="36"/>
        <v/>
      </c>
      <c r="AN87" t="str">
        <f t="shared" si="36"/>
        <v/>
      </c>
      <c r="AO87" t="str">
        <f t="shared" si="36"/>
        <v/>
      </c>
      <c r="AP87" t="str">
        <f t="shared" si="36"/>
        <v/>
      </c>
      <c r="AQ87" t="str">
        <f t="shared" si="36"/>
        <v/>
      </c>
      <c r="AR87" t="str">
        <f t="shared" si="36"/>
        <v/>
      </c>
      <c r="AS87" t="str">
        <f t="shared" si="36"/>
        <v/>
      </c>
      <c r="AT87" t="str">
        <f t="shared" si="36"/>
        <v/>
      </c>
      <c r="AU87" t="str">
        <f t="shared" si="36"/>
        <v/>
      </c>
      <c r="AV87" t="str">
        <f t="shared" si="36"/>
        <v/>
      </c>
      <c r="AW87" t="str">
        <f t="shared" si="36"/>
        <v/>
      </c>
      <c r="AX87" t="str">
        <f t="shared" si="36"/>
        <v/>
      </c>
      <c r="AY87" t="str">
        <f t="shared" si="36"/>
        <v/>
      </c>
      <c r="AZ87" t="str">
        <f t="shared" si="36"/>
        <v/>
      </c>
      <c r="BA87" t="str">
        <f t="shared" si="36"/>
        <v/>
      </c>
      <c r="BB87" t="str">
        <f t="shared" ref="Y87:CH91" si="37">IF(BB$1=$A87,$D87,"")</f>
        <v/>
      </c>
      <c r="BC87" t="str">
        <f t="shared" si="37"/>
        <v/>
      </c>
      <c r="BD87" t="str">
        <f t="shared" si="37"/>
        <v/>
      </c>
      <c r="BE87" t="str">
        <f t="shared" si="37"/>
        <v/>
      </c>
      <c r="BF87" t="str">
        <f t="shared" si="37"/>
        <v/>
      </c>
      <c r="BG87" t="str">
        <f t="shared" si="37"/>
        <v/>
      </c>
      <c r="BH87" t="str">
        <f t="shared" si="37"/>
        <v/>
      </c>
      <c r="BI87" t="str">
        <f t="shared" si="37"/>
        <v/>
      </c>
      <c r="BJ87" t="str">
        <f t="shared" si="37"/>
        <v/>
      </c>
      <c r="BK87" t="str">
        <f t="shared" si="37"/>
        <v/>
      </c>
      <c r="BL87" t="str">
        <f t="shared" si="37"/>
        <v/>
      </c>
      <c r="BM87" t="str">
        <f t="shared" si="37"/>
        <v/>
      </c>
      <c r="BN87" t="str">
        <f t="shared" si="37"/>
        <v/>
      </c>
      <c r="BO87" t="str">
        <f t="shared" si="37"/>
        <v/>
      </c>
      <c r="BP87" t="str">
        <f t="shared" si="37"/>
        <v/>
      </c>
      <c r="BQ87" t="str">
        <f t="shared" si="37"/>
        <v/>
      </c>
      <c r="BR87" t="str">
        <f t="shared" si="37"/>
        <v/>
      </c>
      <c r="BS87" t="str">
        <f t="shared" si="37"/>
        <v/>
      </c>
      <c r="BT87" t="str">
        <f t="shared" si="37"/>
        <v/>
      </c>
      <c r="BU87" t="str">
        <f t="shared" si="37"/>
        <v/>
      </c>
      <c r="BV87" t="str">
        <f t="shared" si="37"/>
        <v/>
      </c>
      <c r="BW87" t="str">
        <f t="shared" si="37"/>
        <v/>
      </c>
      <c r="BX87">
        <f t="shared" si="37"/>
        <v>0</v>
      </c>
      <c r="BY87" t="str">
        <f t="shared" si="37"/>
        <v/>
      </c>
      <c r="BZ87" t="str">
        <f t="shared" si="37"/>
        <v/>
      </c>
      <c r="CA87" t="str">
        <f t="shared" si="37"/>
        <v/>
      </c>
      <c r="CB87" t="str">
        <f t="shared" si="37"/>
        <v/>
      </c>
      <c r="CC87" t="str">
        <f t="shared" si="37"/>
        <v/>
      </c>
      <c r="CD87" t="str">
        <f t="shared" si="37"/>
        <v/>
      </c>
      <c r="CE87" t="str">
        <f t="shared" si="37"/>
        <v/>
      </c>
      <c r="CF87" t="str">
        <f t="shared" si="37"/>
        <v/>
      </c>
      <c r="CG87" t="str">
        <f t="shared" si="37"/>
        <v/>
      </c>
      <c r="CH87" t="str">
        <f t="shared" si="37"/>
        <v/>
      </c>
    </row>
    <row r="88" spans="1:86" x14ac:dyDescent="0.3">
      <c r="A88" t="s">
        <v>343</v>
      </c>
      <c r="B88" t="s">
        <v>361</v>
      </c>
      <c r="C88" t="s">
        <v>621</v>
      </c>
      <c r="F88">
        <v>500</v>
      </c>
      <c r="G88" t="s">
        <v>230</v>
      </c>
      <c r="J88">
        <v>1.504</v>
      </c>
      <c r="L88" s="79" t="s">
        <v>406</v>
      </c>
      <c r="M88">
        <v>3</v>
      </c>
      <c r="N88" s="79">
        <v>18</v>
      </c>
      <c r="O88" t="s">
        <v>407</v>
      </c>
      <c r="P88">
        <v>0.57199999999999995</v>
      </c>
      <c r="T88" t="str">
        <f t="shared" si="30"/>
        <v>ACSR</v>
      </c>
      <c r="X88" t="str">
        <f t="shared" si="31"/>
        <v/>
      </c>
      <c r="Y88" t="str">
        <f t="shared" si="37"/>
        <v/>
      </c>
      <c r="Z88" t="str">
        <f t="shared" si="37"/>
        <v/>
      </c>
      <c r="AA88" t="str">
        <f t="shared" si="37"/>
        <v/>
      </c>
      <c r="AB88" t="str">
        <f t="shared" si="37"/>
        <v/>
      </c>
      <c r="AC88" t="str">
        <f t="shared" si="37"/>
        <v/>
      </c>
      <c r="AD88" t="str">
        <f t="shared" si="37"/>
        <v/>
      </c>
      <c r="AE88" t="str">
        <f t="shared" si="37"/>
        <v/>
      </c>
      <c r="AF88" t="str">
        <f t="shared" si="37"/>
        <v/>
      </c>
      <c r="AG88" t="str">
        <f t="shared" si="37"/>
        <v/>
      </c>
      <c r="AH88" t="str">
        <f t="shared" si="37"/>
        <v/>
      </c>
      <c r="AI88" t="str">
        <f t="shared" si="37"/>
        <v/>
      </c>
      <c r="AJ88" t="str">
        <f t="shared" si="37"/>
        <v/>
      </c>
      <c r="AK88" t="str">
        <f t="shared" si="37"/>
        <v/>
      </c>
      <c r="AL88" t="str">
        <f t="shared" si="37"/>
        <v/>
      </c>
      <c r="AM88" t="str">
        <f t="shared" si="37"/>
        <v/>
      </c>
      <c r="AN88" t="str">
        <f t="shared" si="37"/>
        <v/>
      </c>
      <c r="AO88" t="str">
        <f t="shared" si="37"/>
        <v/>
      </c>
      <c r="AP88" t="str">
        <f t="shared" si="37"/>
        <v/>
      </c>
      <c r="AQ88" t="str">
        <f t="shared" si="37"/>
        <v/>
      </c>
      <c r="AR88" t="str">
        <f t="shared" si="37"/>
        <v/>
      </c>
      <c r="AS88" t="str">
        <f t="shared" si="37"/>
        <v/>
      </c>
      <c r="AT88" t="str">
        <f t="shared" si="37"/>
        <v/>
      </c>
      <c r="AU88" t="str">
        <f t="shared" si="37"/>
        <v/>
      </c>
      <c r="AV88" t="str">
        <f t="shared" si="37"/>
        <v/>
      </c>
      <c r="AW88" t="str">
        <f t="shared" si="37"/>
        <v/>
      </c>
      <c r="AX88" t="str">
        <f t="shared" si="37"/>
        <v/>
      </c>
      <c r="AY88" t="str">
        <f t="shared" si="37"/>
        <v/>
      </c>
      <c r="AZ88" t="str">
        <f t="shared" si="37"/>
        <v/>
      </c>
      <c r="BA88" t="str">
        <f t="shared" si="37"/>
        <v/>
      </c>
      <c r="BB88" t="str">
        <f t="shared" si="37"/>
        <v/>
      </c>
      <c r="BC88" t="str">
        <f t="shared" si="37"/>
        <v/>
      </c>
      <c r="BD88" t="str">
        <f t="shared" si="37"/>
        <v/>
      </c>
      <c r="BE88" t="str">
        <f t="shared" si="37"/>
        <v/>
      </c>
      <c r="BF88" t="str">
        <f t="shared" si="37"/>
        <v/>
      </c>
      <c r="BG88" t="str">
        <f t="shared" si="37"/>
        <v/>
      </c>
      <c r="BH88" t="str">
        <f t="shared" si="37"/>
        <v/>
      </c>
      <c r="BI88" t="str">
        <f t="shared" si="37"/>
        <v/>
      </c>
      <c r="BJ88" t="str">
        <f t="shared" si="37"/>
        <v/>
      </c>
      <c r="BK88" t="str">
        <f t="shared" si="37"/>
        <v/>
      </c>
      <c r="BL88" t="str">
        <f t="shared" si="37"/>
        <v/>
      </c>
      <c r="BM88" t="str">
        <f t="shared" si="37"/>
        <v/>
      </c>
      <c r="BN88" t="str">
        <f t="shared" si="37"/>
        <v/>
      </c>
      <c r="BO88" t="str">
        <f t="shared" si="37"/>
        <v/>
      </c>
      <c r="BP88" t="str">
        <f t="shared" si="37"/>
        <v/>
      </c>
      <c r="BQ88" t="str">
        <f t="shared" si="37"/>
        <v/>
      </c>
      <c r="BR88" t="str">
        <f t="shared" si="37"/>
        <v/>
      </c>
      <c r="BS88" t="str">
        <f t="shared" si="37"/>
        <v/>
      </c>
      <c r="BT88" t="str">
        <f t="shared" si="37"/>
        <v/>
      </c>
      <c r="BU88" t="str">
        <f t="shared" si="37"/>
        <v/>
      </c>
      <c r="BV88" t="str">
        <f t="shared" si="37"/>
        <v/>
      </c>
      <c r="BW88" t="str">
        <f t="shared" si="37"/>
        <v/>
      </c>
      <c r="BX88" t="str">
        <f t="shared" si="37"/>
        <v/>
      </c>
      <c r="BY88">
        <f t="shared" si="37"/>
        <v>0</v>
      </c>
      <c r="BZ88" t="str">
        <f t="shared" si="37"/>
        <v/>
      </c>
      <c r="CA88" t="str">
        <f t="shared" si="37"/>
        <v/>
      </c>
      <c r="CB88" t="str">
        <f t="shared" si="37"/>
        <v/>
      </c>
      <c r="CC88" t="str">
        <f t="shared" si="37"/>
        <v/>
      </c>
      <c r="CD88" t="str">
        <f t="shared" si="37"/>
        <v/>
      </c>
      <c r="CE88" t="str">
        <f t="shared" si="37"/>
        <v/>
      </c>
      <c r="CF88" t="str">
        <f t="shared" si="37"/>
        <v/>
      </c>
      <c r="CG88" t="str">
        <f t="shared" si="37"/>
        <v/>
      </c>
      <c r="CH88" t="str">
        <f t="shared" si="37"/>
        <v/>
      </c>
    </row>
    <row r="89" spans="1:86" x14ac:dyDescent="0.3">
      <c r="A89" t="s">
        <v>315</v>
      </c>
      <c r="B89" t="s">
        <v>228</v>
      </c>
      <c r="C89" t="s">
        <v>622</v>
      </c>
      <c r="F89">
        <v>500</v>
      </c>
      <c r="G89" t="s">
        <v>230</v>
      </c>
      <c r="J89">
        <v>1.6020000000000001</v>
      </c>
      <c r="L89" s="79" t="s">
        <v>421</v>
      </c>
      <c r="M89">
        <v>2</v>
      </c>
      <c r="N89" s="79">
        <v>18</v>
      </c>
      <c r="O89" t="s">
        <v>407</v>
      </c>
      <c r="P89">
        <v>0.38500000000000001</v>
      </c>
      <c r="T89" t="str">
        <f t="shared" si="30"/>
        <v>ACSR</v>
      </c>
      <c r="X89" t="str">
        <f t="shared" si="31"/>
        <v/>
      </c>
      <c r="Y89" t="str">
        <f t="shared" si="37"/>
        <v/>
      </c>
      <c r="Z89" t="str">
        <f t="shared" si="37"/>
        <v/>
      </c>
      <c r="AA89" t="str">
        <f t="shared" si="37"/>
        <v/>
      </c>
      <c r="AB89" t="str">
        <f t="shared" si="37"/>
        <v/>
      </c>
      <c r="AC89" t="str">
        <f t="shared" si="37"/>
        <v/>
      </c>
      <c r="AD89" t="str">
        <f t="shared" si="37"/>
        <v/>
      </c>
      <c r="AE89" t="str">
        <f t="shared" si="37"/>
        <v/>
      </c>
      <c r="AF89" t="str">
        <f t="shared" si="37"/>
        <v/>
      </c>
      <c r="AG89" t="str">
        <f t="shared" si="37"/>
        <v/>
      </c>
      <c r="AH89" t="str">
        <f t="shared" si="37"/>
        <v/>
      </c>
      <c r="AI89" t="str">
        <f t="shared" si="37"/>
        <v/>
      </c>
      <c r="AJ89" t="str">
        <f t="shared" si="37"/>
        <v/>
      </c>
      <c r="AK89" t="str">
        <f t="shared" si="37"/>
        <v/>
      </c>
      <c r="AL89" t="str">
        <f t="shared" si="37"/>
        <v/>
      </c>
      <c r="AM89" t="str">
        <f t="shared" si="37"/>
        <v/>
      </c>
      <c r="AN89" t="str">
        <f t="shared" si="37"/>
        <v/>
      </c>
      <c r="AO89" t="str">
        <f t="shared" si="37"/>
        <v/>
      </c>
      <c r="AP89" t="str">
        <f t="shared" si="37"/>
        <v/>
      </c>
      <c r="AQ89" t="str">
        <f t="shared" si="37"/>
        <v/>
      </c>
      <c r="AR89" t="str">
        <f t="shared" si="37"/>
        <v/>
      </c>
      <c r="AS89" t="str">
        <f t="shared" si="37"/>
        <v/>
      </c>
      <c r="AT89" t="str">
        <f t="shared" si="37"/>
        <v/>
      </c>
      <c r="AU89" t="str">
        <f t="shared" si="37"/>
        <v/>
      </c>
      <c r="AV89" t="str">
        <f t="shared" si="37"/>
        <v/>
      </c>
      <c r="AW89" t="str">
        <f t="shared" si="37"/>
        <v/>
      </c>
      <c r="AX89" t="str">
        <f t="shared" si="37"/>
        <v/>
      </c>
      <c r="AY89" t="str">
        <f t="shared" si="37"/>
        <v/>
      </c>
      <c r="AZ89" t="str">
        <f t="shared" si="37"/>
        <v/>
      </c>
      <c r="BA89" t="str">
        <f t="shared" si="37"/>
        <v/>
      </c>
      <c r="BB89" t="str">
        <f t="shared" si="37"/>
        <v/>
      </c>
      <c r="BC89" t="str">
        <f t="shared" si="37"/>
        <v/>
      </c>
      <c r="BD89" t="str">
        <f t="shared" si="37"/>
        <v/>
      </c>
      <c r="BE89" t="str">
        <f t="shared" si="37"/>
        <v/>
      </c>
      <c r="BF89" t="str">
        <f t="shared" si="37"/>
        <v/>
      </c>
      <c r="BG89" t="str">
        <f t="shared" si="37"/>
        <v/>
      </c>
      <c r="BH89">
        <f t="shared" si="37"/>
        <v>0</v>
      </c>
      <c r="BI89" t="str">
        <f t="shared" si="37"/>
        <v/>
      </c>
      <c r="BJ89" t="str">
        <f t="shared" si="37"/>
        <v/>
      </c>
      <c r="BK89" t="str">
        <f t="shared" si="37"/>
        <v/>
      </c>
      <c r="BL89" t="str">
        <f t="shared" si="37"/>
        <v/>
      </c>
      <c r="BM89" t="str">
        <f t="shared" si="37"/>
        <v/>
      </c>
      <c r="BN89" t="str">
        <f t="shared" si="37"/>
        <v/>
      </c>
      <c r="BO89" t="str">
        <f t="shared" si="37"/>
        <v/>
      </c>
      <c r="BP89" t="str">
        <f t="shared" si="37"/>
        <v/>
      </c>
      <c r="BQ89" t="str">
        <f t="shared" si="37"/>
        <v/>
      </c>
      <c r="BR89" t="str">
        <f t="shared" si="37"/>
        <v/>
      </c>
      <c r="BS89" t="str">
        <f t="shared" si="37"/>
        <v/>
      </c>
      <c r="BT89" t="str">
        <f t="shared" si="37"/>
        <v/>
      </c>
      <c r="BU89" t="str">
        <f t="shared" si="37"/>
        <v/>
      </c>
      <c r="BV89" t="str">
        <f t="shared" si="37"/>
        <v/>
      </c>
      <c r="BW89" t="str">
        <f t="shared" si="37"/>
        <v/>
      </c>
      <c r="BX89" t="str">
        <f t="shared" si="37"/>
        <v/>
      </c>
      <c r="BY89" t="str">
        <f t="shared" si="37"/>
        <v/>
      </c>
      <c r="BZ89" t="str">
        <f t="shared" si="37"/>
        <v/>
      </c>
      <c r="CA89" t="str">
        <f t="shared" si="37"/>
        <v/>
      </c>
      <c r="CB89" t="str">
        <f t="shared" si="37"/>
        <v/>
      </c>
      <c r="CC89" t="str">
        <f t="shared" si="37"/>
        <v/>
      </c>
      <c r="CD89" t="str">
        <f t="shared" si="37"/>
        <v/>
      </c>
      <c r="CE89" t="str">
        <f t="shared" si="37"/>
        <v/>
      </c>
      <c r="CF89" t="str">
        <f t="shared" si="37"/>
        <v/>
      </c>
      <c r="CG89" t="str">
        <f t="shared" si="37"/>
        <v/>
      </c>
      <c r="CH89" t="str">
        <f t="shared" si="37"/>
        <v/>
      </c>
    </row>
    <row r="90" spans="1:86" x14ac:dyDescent="0.3">
      <c r="A90" t="s">
        <v>343</v>
      </c>
      <c r="B90" t="s">
        <v>361</v>
      </c>
      <c r="C90" t="s">
        <v>623</v>
      </c>
      <c r="F90">
        <v>500</v>
      </c>
      <c r="G90" t="s">
        <v>230</v>
      </c>
      <c r="J90">
        <v>1.504</v>
      </c>
      <c r="L90" s="79" t="s">
        <v>406</v>
      </c>
      <c r="M90">
        <v>3</v>
      </c>
      <c r="N90" s="79">
        <v>18</v>
      </c>
      <c r="O90" t="s">
        <v>407</v>
      </c>
      <c r="P90">
        <v>0.433</v>
      </c>
      <c r="T90" t="str">
        <f t="shared" si="30"/>
        <v>ACSR</v>
      </c>
      <c r="X90" t="str">
        <f t="shared" si="31"/>
        <v/>
      </c>
      <c r="Y90" t="str">
        <f t="shared" si="37"/>
        <v/>
      </c>
      <c r="Z90" t="str">
        <f t="shared" si="37"/>
        <v/>
      </c>
      <c r="AA90" t="str">
        <f t="shared" si="37"/>
        <v/>
      </c>
      <c r="AB90" t="str">
        <f t="shared" si="37"/>
        <v/>
      </c>
      <c r="AC90" t="str">
        <f t="shared" si="37"/>
        <v/>
      </c>
      <c r="AD90" t="str">
        <f t="shared" si="37"/>
        <v/>
      </c>
      <c r="AE90" t="str">
        <f t="shared" si="37"/>
        <v/>
      </c>
      <c r="AF90" t="str">
        <f t="shared" si="37"/>
        <v/>
      </c>
      <c r="AG90" t="str">
        <f t="shared" si="37"/>
        <v/>
      </c>
      <c r="AH90" t="str">
        <f t="shared" si="37"/>
        <v/>
      </c>
      <c r="AI90" t="str">
        <f t="shared" si="37"/>
        <v/>
      </c>
      <c r="AJ90" t="str">
        <f t="shared" si="37"/>
        <v/>
      </c>
      <c r="AK90" t="str">
        <f t="shared" si="37"/>
        <v/>
      </c>
      <c r="AL90" t="str">
        <f t="shared" si="37"/>
        <v/>
      </c>
      <c r="AM90" t="str">
        <f t="shared" si="37"/>
        <v/>
      </c>
      <c r="AN90" t="str">
        <f t="shared" si="37"/>
        <v/>
      </c>
      <c r="AO90" t="str">
        <f t="shared" si="37"/>
        <v/>
      </c>
      <c r="AP90" t="str">
        <f t="shared" si="37"/>
        <v/>
      </c>
      <c r="AQ90" t="str">
        <f t="shared" si="37"/>
        <v/>
      </c>
      <c r="AR90" t="str">
        <f t="shared" si="37"/>
        <v/>
      </c>
      <c r="AS90" t="str">
        <f t="shared" si="37"/>
        <v/>
      </c>
      <c r="AT90" t="str">
        <f t="shared" si="37"/>
        <v/>
      </c>
      <c r="AU90" t="str">
        <f t="shared" si="37"/>
        <v/>
      </c>
      <c r="AV90" t="str">
        <f t="shared" si="37"/>
        <v/>
      </c>
      <c r="AW90" t="str">
        <f t="shared" si="37"/>
        <v/>
      </c>
      <c r="AX90" t="str">
        <f t="shared" si="37"/>
        <v/>
      </c>
      <c r="AY90" t="str">
        <f t="shared" si="37"/>
        <v/>
      </c>
      <c r="AZ90" t="str">
        <f t="shared" si="37"/>
        <v/>
      </c>
      <c r="BA90" t="str">
        <f t="shared" si="37"/>
        <v/>
      </c>
      <c r="BB90" t="str">
        <f t="shared" si="37"/>
        <v/>
      </c>
      <c r="BC90" t="str">
        <f t="shared" si="37"/>
        <v/>
      </c>
      <c r="BD90" t="str">
        <f t="shared" si="37"/>
        <v/>
      </c>
      <c r="BE90" t="str">
        <f t="shared" si="37"/>
        <v/>
      </c>
      <c r="BF90" t="str">
        <f t="shared" si="37"/>
        <v/>
      </c>
      <c r="BG90" t="str">
        <f t="shared" si="37"/>
        <v/>
      </c>
      <c r="BH90" t="str">
        <f t="shared" si="37"/>
        <v/>
      </c>
      <c r="BI90" t="str">
        <f t="shared" si="37"/>
        <v/>
      </c>
      <c r="BJ90" t="str">
        <f t="shared" si="37"/>
        <v/>
      </c>
      <c r="BK90" t="str">
        <f t="shared" si="37"/>
        <v/>
      </c>
      <c r="BL90" t="str">
        <f t="shared" si="37"/>
        <v/>
      </c>
      <c r="BM90" t="str">
        <f t="shared" si="37"/>
        <v/>
      </c>
      <c r="BN90" t="str">
        <f t="shared" si="37"/>
        <v/>
      </c>
      <c r="BO90" t="str">
        <f t="shared" si="37"/>
        <v/>
      </c>
      <c r="BP90" t="str">
        <f t="shared" si="37"/>
        <v/>
      </c>
      <c r="BQ90" t="str">
        <f t="shared" si="37"/>
        <v/>
      </c>
      <c r="BR90" t="str">
        <f t="shared" si="37"/>
        <v/>
      </c>
      <c r="BS90" t="str">
        <f t="shared" si="37"/>
        <v/>
      </c>
      <c r="BT90" t="str">
        <f t="shared" si="37"/>
        <v/>
      </c>
      <c r="BU90" t="str">
        <f t="shared" si="37"/>
        <v/>
      </c>
      <c r="BV90" t="str">
        <f t="shared" si="37"/>
        <v/>
      </c>
      <c r="BW90" t="str">
        <f t="shared" si="37"/>
        <v/>
      </c>
      <c r="BX90" t="str">
        <f t="shared" si="37"/>
        <v/>
      </c>
      <c r="BY90">
        <f t="shared" si="37"/>
        <v>0</v>
      </c>
      <c r="BZ90" t="str">
        <f t="shared" si="37"/>
        <v/>
      </c>
      <c r="CA90" t="str">
        <f t="shared" si="37"/>
        <v/>
      </c>
      <c r="CB90" t="str">
        <f t="shared" si="37"/>
        <v/>
      </c>
      <c r="CC90" t="str">
        <f t="shared" si="37"/>
        <v/>
      </c>
      <c r="CD90" t="str">
        <f t="shared" si="37"/>
        <v/>
      </c>
      <c r="CE90" t="str">
        <f t="shared" si="37"/>
        <v/>
      </c>
      <c r="CF90" t="str">
        <f t="shared" si="37"/>
        <v/>
      </c>
      <c r="CG90" t="str">
        <f t="shared" si="37"/>
        <v/>
      </c>
      <c r="CH90" t="str">
        <f t="shared" si="37"/>
        <v/>
      </c>
    </row>
    <row r="91" spans="1:86" x14ac:dyDescent="0.3">
      <c r="A91" t="s">
        <v>336</v>
      </c>
      <c r="B91" t="s">
        <v>228</v>
      </c>
      <c r="C91" t="s">
        <v>623</v>
      </c>
      <c r="F91">
        <v>500</v>
      </c>
      <c r="G91" t="s">
        <v>230</v>
      </c>
      <c r="J91">
        <v>1.504</v>
      </c>
      <c r="L91" s="79" t="s">
        <v>406</v>
      </c>
      <c r="M91">
        <v>3</v>
      </c>
      <c r="N91" s="79">
        <v>18</v>
      </c>
      <c r="O91" t="s">
        <v>407</v>
      </c>
      <c r="P91">
        <v>0.433</v>
      </c>
      <c r="T91" t="str">
        <f t="shared" si="30"/>
        <v>ACSR</v>
      </c>
      <c r="X91" t="str">
        <f t="shared" si="31"/>
        <v/>
      </c>
      <c r="Y91" t="str">
        <f t="shared" si="37"/>
        <v/>
      </c>
      <c r="Z91" t="str">
        <f t="shared" si="37"/>
        <v/>
      </c>
      <c r="AA91" t="str">
        <f t="shared" si="37"/>
        <v/>
      </c>
      <c r="AB91" t="str">
        <f t="shared" si="37"/>
        <v/>
      </c>
      <c r="AC91" t="str">
        <f t="shared" si="37"/>
        <v/>
      </c>
      <c r="AD91" t="str">
        <f t="shared" si="37"/>
        <v/>
      </c>
      <c r="AE91" t="str">
        <f t="shared" si="37"/>
        <v/>
      </c>
      <c r="AF91" t="str">
        <f t="shared" si="37"/>
        <v/>
      </c>
      <c r="AG91" t="str">
        <f t="shared" si="37"/>
        <v/>
      </c>
      <c r="AH91" t="str">
        <f t="shared" si="37"/>
        <v/>
      </c>
      <c r="AI91" t="str">
        <f t="shared" si="37"/>
        <v/>
      </c>
      <c r="AJ91" t="str">
        <f t="shared" si="37"/>
        <v/>
      </c>
      <c r="AK91" t="str">
        <f t="shared" si="37"/>
        <v/>
      </c>
      <c r="AL91" t="str">
        <f t="shared" si="37"/>
        <v/>
      </c>
      <c r="AM91" t="str">
        <f t="shared" si="37"/>
        <v/>
      </c>
      <c r="AN91" t="str">
        <f t="shared" si="37"/>
        <v/>
      </c>
      <c r="AO91" t="str">
        <f t="shared" si="37"/>
        <v/>
      </c>
      <c r="AP91" t="str">
        <f t="shared" si="37"/>
        <v/>
      </c>
      <c r="AQ91" t="str">
        <f t="shared" si="37"/>
        <v/>
      </c>
      <c r="AR91" t="str">
        <f t="shared" si="37"/>
        <v/>
      </c>
      <c r="AS91" t="str">
        <f t="shared" si="37"/>
        <v/>
      </c>
      <c r="AT91" t="str">
        <f t="shared" si="37"/>
        <v/>
      </c>
      <c r="AU91" t="str">
        <f t="shared" si="37"/>
        <v/>
      </c>
      <c r="AV91" t="str">
        <f t="shared" si="37"/>
        <v/>
      </c>
      <c r="AW91" t="str">
        <f t="shared" si="37"/>
        <v/>
      </c>
      <c r="AX91" t="str">
        <f t="shared" si="37"/>
        <v/>
      </c>
      <c r="AY91" t="str">
        <f t="shared" si="37"/>
        <v/>
      </c>
      <c r="AZ91" t="str">
        <f t="shared" si="37"/>
        <v/>
      </c>
      <c r="BA91" t="str">
        <f t="shared" si="37"/>
        <v/>
      </c>
      <c r="BB91" t="str">
        <f t="shared" si="37"/>
        <v/>
      </c>
      <c r="BC91" t="str">
        <f t="shared" si="37"/>
        <v/>
      </c>
      <c r="BD91" t="str">
        <f t="shared" si="37"/>
        <v/>
      </c>
      <c r="BE91" t="str">
        <f t="shared" ref="Y91:CH95" si="38">IF(BE$1=$A91,$D91,"")</f>
        <v/>
      </c>
      <c r="BF91" t="str">
        <f t="shared" si="38"/>
        <v/>
      </c>
      <c r="BG91" t="str">
        <f t="shared" si="38"/>
        <v/>
      </c>
      <c r="BH91" t="str">
        <f t="shared" si="38"/>
        <v/>
      </c>
      <c r="BI91" t="str">
        <f t="shared" si="38"/>
        <v/>
      </c>
      <c r="BJ91" t="str">
        <f t="shared" si="38"/>
        <v/>
      </c>
      <c r="BK91" t="str">
        <f t="shared" si="38"/>
        <v/>
      </c>
      <c r="BL91" t="str">
        <f t="shared" si="38"/>
        <v/>
      </c>
      <c r="BM91" t="str">
        <f t="shared" si="38"/>
        <v/>
      </c>
      <c r="BN91" t="str">
        <f t="shared" si="38"/>
        <v/>
      </c>
      <c r="BO91" t="str">
        <f t="shared" si="38"/>
        <v/>
      </c>
      <c r="BP91" t="str">
        <f t="shared" si="38"/>
        <v/>
      </c>
      <c r="BQ91" t="str">
        <f t="shared" si="38"/>
        <v/>
      </c>
      <c r="BR91" t="str">
        <f t="shared" si="38"/>
        <v/>
      </c>
      <c r="BS91" t="str">
        <f t="shared" si="38"/>
        <v/>
      </c>
      <c r="BT91">
        <f t="shared" si="38"/>
        <v>0</v>
      </c>
      <c r="BU91" t="str">
        <f t="shared" si="38"/>
        <v/>
      </c>
      <c r="BV91" t="str">
        <f t="shared" si="38"/>
        <v/>
      </c>
      <c r="BW91" t="str">
        <f t="shared" si="38"/>
        <v/>
      </c>
      <c r="BX91" t="str">
        <f t="shared" si="38"/>
        <v/>
      </c>
      <c r="BY91" t="str">
        <f t="shared" si="38"/>
        <v/>
      </c>
      <c r="BZ91" t="str">
        <f t="shared" si="38"/>
        <v/>
      </c>
      <c r="CA91" t="str">
        <f t="shared" si="38"/>
        <v/>
      </c>
      <c r="CB91" t="str">
        <f t="shared" si="38"/>
        <v/>
      </c>
      <c r="CC91" t="str">
        <f t="shared" si="38"/>
        <v/>
      </c>
      <c r="CD91" t="str">
        <f t="shared" si="38"/>
        <v/>
      </c>
      <c r="CE91" t="str">
        <f t="shared" si="38"/>
        <v/>
      </c>
      <c r="CF91" t="str">
        <f t="shared" si="38"/>
        <v/>
      </c>
      <c r="CG91" t="str">
        <f t="shared" si="38"/>
        <v/>
      </c>
      <c r="CH91" t="str">
        <f t="shared" si="38"/>
        <v/>
      </c>
    </row>
    <row r="92" spans="1:86" x14ac:dyDescent="0.3">
      <c r="A92" t="s">
        <v>333</v>
      </c>
      <c r="B92" t="s">
        <v>228</v>
      </c>
      <c r="C92" t="s">
        <v>624</v>
      </c>
      <c r="F92">
        <v>500</v>
      </c>
      <c r="G92" t="s">
        <v>261</v>
      </c>
      <c r="J92">
        <v>1.821</v>
      </c>
      <c r="L92" s="79" t="s">
        <v>418</v>
      </c>
      <c r="M92">
        <v>2</v>
      </c>
      <c r="N92" s="79">
        <v>18</v>
      </c>
      <c r="O92" t="s">
        <v>407</v>
      </c>
      <c r="P92">
        <v>0.57199999999999995</v>
      </c>
      <c r="T92" t="str">
        <f t="shared" si="30"/>
        <v>ACAR</v>
      </c>
      <c r="X92" t="str">
        <f t="shared" si="31"/>
        <v/>
      </c>
      <c r="Y92" t="str">
        <f t="shared" si="38"/>
        <v/>
      </c>
      <c r="Z92" t="str">
        <f t="shared" si="38"/>
        <v/>
      </c>
      <c r="AA92" t="str">
        <f t="shared" si="38"/>
        <v/>
      </c>
      <c r="AB92" t="str">
        <f t="shared" si="38"/>
        <v/>
      </c>
      <c r="AC92" t="str">
        <f t="shared" si="38"/>
        <v/>
      </c>
      <c r="AD92" t="str">
        <f t="shared" si="38"/>
        <v/>
      </c>
      <c r="AE92" t="str">
        <f t="shared" si="38"/>
        <v/>
      </c>
      <c r="AF92" t="str">
        <f t="shared" si="38"/>
        <v/>
      </c>
      <c r="AG92" t="str">
        <f t="shared" si="38"/>
        <v/>
      </c>
      <c r="AH92" t="str">
        <f t="shared" si="38"/>
        <v/>
      </c>
      <c r="AI92" t="str">
        <f t="shared" si="38"/>
        <v/>
      </c>
      <c r="AJ92" t="str">
        <f t="shared" si="38"/>
        <v/>
      </c>
      <c r="AK92" t="str">
        <f t="shared" si="38"/>
        <v/>
      </c>
      <c r="AL92" t="str">
        <f t="shared" si="38"/>
        <v/>
      </c>
      <c r="AM92" t="str">
        <f t="shared" si="38"/>
        <v/>
      </c>
      <c r="AN92" t="str">
        <f t="shared" si="38"/>
        <v/>
      </c>
      <c r="AO92" t="str">
        <f t="shared" si="38"/>
        <v/>
      </c>
      <c r="AP92" t="str">
        <f t="shared" si="38"/>
        <v/>
      </c>
      <c r="AQ92" t="str">
        <f t="shared" si="38"/>
        <v/>
      </c>
      <c r="AR92" t="str">
        <f t="shared" si="38"/>
        <v/>
      </c>
      <c r="AS92" t="str">
        <f t="shared" si="38"/>
        <v/>
      </c>
      <c r="AT92" t="str">
        <f t="shared" si="38"/>
        <v/>
      </c>
      <c r="AU92" t="str">
        <f t="shared" si="38"/>
        <v/>
      </c>
      <c r="AV92" t="str">
        <f t="shared" si="38"/>
        <v/>
      </c>
      <c r="AW92" t="str">
        <f t="shared" si="38"/>
        <v/>
      </c>
      <c r="AX92" t="str">
        <f t="shared" si="38"/>
        <v/>
      </c>
      <c r="AY92" t="str">
        <f t="shared" si="38"/>
        <v/>
      </c>
      <c r="AZ92" t="str">
        <f t="shared" si="38"/>
        <v/>
      </c>
      <c r="BA92" t="str">
        <f t="shared" si="38"/>
        <v/>
      </c>
      <c r="BB92" t="str">
        <f t="shared" si="38"/>
        <v/>
      </c>
      <c r="BC92" t="str">
        <f t="shared" si="38"/>
        <v/>
      </c>
      <c r="BD92" t="str">
        <f t="shared" si="38"/>
        <v/>
      </c>
      <c r="BE92" t="str">
        <f t="shared" si="38"/>
        <v/>
      </c>
      <c r="BF92" t="str">
        <f t="shared" si="38"/>
        <v/>
      </c>
      <c r="BG92" t="str">
        <f t="shared" si="38"/>
        <v/>
      </c>
      <c r="BH92" t="str">
        <f t="shared" si="38"/>
        <v/>
      </c>
      <c r="BI92" t="str">
        <f t="shared" si="38"/>
        <v/>
      </c>
      <c r="BJ92" t="str">
        <f t="shared" si="38"/>
        <v/>
      </c>
      <c r="BK92" t="str">
        <f t="shared" si="38"/>
        <v/>
      </c>
      <c r="BL92" t="str">
        <f t="shared" si="38"/>
        <v/>
      </c>
      <c r="BM92" t="str">
        <f t="shared" si="38"/>
        <v/>
      </c>
      <c r="BN92" t="str">
        <f t="shared" si="38"/>
        <v/>
      </c>
      <c r="BO92" t="str">
        <f t="shared" si="38"/>
        <v/>
      </c>
      <c r="BP92" t="str">
        <f t="shared" si="38"/>
        <v/>
      </c>
      <c r="BQ92">
        <f t="shared" si="38"/>
        <v>0</v>
      </c>
      <c r="BR92" t="str">
        <f t="shared" si="38"/>
        <v/>
      </c>
      <c r="BS92" t="str">
        <f t="shared" si="38"/>
        <v/>
      </c>
      <c r="BT92" t="str">
        <f t="shared" si="38"/>
        <v/>
      </c>
      <c r="BU92" t="str">
        <f t="shared" si="38"/>
        <v/>
      </c>
      <c r="BV92" t="str">
        <f t="shared" si="38"/>
        <v/>
      </c>
      <c r="BW92" t="str">
        <f t="shared" si="38"/>
        <v/>
      </c>
      <c r="BX92" t="str">
        <f t="shared" si="38"/>
        <v/>
      </c>
      <c r="BY92" t="str">
        <f t="shared" si="38"/>
        <v/>
      </c>
      <c r="BZ92" t="str">
        <f t="shared" si="38"/>
        <v/>
      </c>
      <c r="CA92" t="str">
        <f t="shared" si="38"/>
        <v/>
      </c>
      <c r="CB92" t="str">
        <f t="shared" si="38"/>
        <v/>
      </c>
      <c r="CC92" t="str">
        <f t="shared" si="38"/>
        <v/>
      </c>
      <c r="CD92" t="str">
        <f t="shared" si="38"/>
        <v/>
      </c>
      <c r="CE92" t="str">
        <f t="shared" si="38"/>
        <v/>
      </c>
      <c r="CF92" t="str">
        <f t="shared" si="38"/>
        <v/>
      </c>
      <c r="CG92" t="str">
        <f t="shared" si="38"/>
        <v/>
      </c>
      <c r="CH92" t="str">
        <f t="shared" si="38"/>
        <v/>
      </c>
    </row>
    <row r="93" spans="1:86" x14ac:dyDescent="0.3">
      <c r="A93" t="s">
        <v>338</v>
      </c>
      <c r="B93" t="s">
        <v>263</v>
      </c>
      <c r="C93" t="s">
        <v>624</v>
      </c>
      <c r="F93">
        <v>500</v>
      </c>
      <c r="G93" t="s">
        <v>261</v>
      </c>
      <c r="J93">
        <v>1.821</v>
      </c>
      <c r="L93" s="79" t="s">
        <v>418</v>
      </c>
      <c r="M93">
        <v>2</v>
      </c>
      <c r="N93" s="79">
        <v>18</v>
      </c>
      <c r="O93" t="s">
        <v>407</v>
      </c>
      <c r="P93">
        <v>0.57199999999999995</v>
      </c>
      <c r="T93" t="str">
        <f t="shared" si="30"/>
        <v>ACAR</v>
      </c>
      <c r="X93" t="str">
        <f t="shared" si="31"/>
        <v/>
      </c>
      <c r="Y93" t="str">
        <f t="shared" si="38"/>
        <v/>
      </c>
      <c r="Z93" t="str">
        <f t="shared" si="38"/>
        <v/>
      </c>
      <c r="AA93" t="str">
        <f t="shared" si="38"/>
        <v/>
      </c>
      <c r="AB93" t="str">
        <f t="shared" si="38"/>
        <v/>
      </c>
      <c r="AC93" t="str">
        <f t="shared" si="38"/>
        <v/>
      </c>
      <c r="AD93" t="str">
        <f t="shared" si="38"/>
        <v/>
      </c>
      <c r="AE93" t="str">
        <f t="shared" si="38"/>
        <v/>
      </c>
      <c r="AF93" t="str">
        <f t="shared" si="38"/>
        <v/>
      </c>
      <c r="AG93" t="str">
        <f t="shared" si="38"/>
        <v/>
      </c>
      <c r="AH93" t="str">
        <f t="shared" si="38"/>
        <v/>
      </c>
      <c r="AI93" t="str">
        <f t="shared" si="38"/>
        <v/>
      </c>
      <c r="AJ93" t="str">
        <f t="shared" si="38"/>
        <v/>
      </c>
      <c r="AK93" t="str">
        <f t="shared" si="38"/>
        <v/>
      </c>
      <c r="AL93" t="str">
        <f t="shared" si="38"/>
        <v/>
      </c>
      <c r="AM93" t="str">
        <f t="shared" si="38"/>
        <v/>
      </c>
      <c r="AN93" t="str">
        <f t="shared" si="38"/>
        <v/>
      </c>
      <c r="AO93" t="str">
        <f t="shared" si="38"/>
        <v/>
      </c>
      <c r="AP93" t="str">
        <f t="shared" si="38"/>
        <v/>
      </c>
      <c r="AQ93" t="str">
        <f t="shared" si="38"/>
        <v/>
      </c>
      <c r="AR93" t="str">
        <f t="shared" si="38"/>
        <v/>
      </c>
      <c r="AS93" t="str">
        <f t="shared" si="38"/>
        <v/>
      </c>
      <c r="AT93" t="str">
        <f t="shared" si="38"/>
        <v/>
      </c>
      <c r="AU93" t="str">
        <f t="shared" si="38"/>
        <v/>
      </c>
      <c r="AV93" t="str">
        <f t="shared" si="38"/>
        <v/>
      </c>
      <c r="AW93" t="str">
        <f t="shared" si="38"/>
        <v/>
      </c>
      <c r="AX93" t="str">
        <f t="shared" si="38"/>
        <v/>
      </c>
      <c r="AY93" t="str">
        <f t="shared" si="38"/>
        <v/>
      </c>
      <c r="AZ93" t="str">
        <f t="shared" si="38"/>
        <v/>
      </c>
      <c r="BA93" t="str">
        <f t="shared" si="38"/>
        <v/>
      </c>
      <c r="BB93" t="str">
        <f t="shared" si="38"/>
        <v/>
      </c>
      <c r="BC93" t="str">
        <f t="shared" si="38"/>
        <v/>
      </c>
      <c r="BD93" t="str">
        <f t="shared" si="38"/>
        <v/>
      </c>
      <c r="BE93" t="str">
        <f t="shared" si="38"/>
        <v/>
      </c>
      <c r="BF93" t="str">
        <f t="shared" si="38"/>
        <v/>
      </c>
      <c r="BG93" t="str">
        <f t="shared" si="38"/>
        <v/>
      </c>
      <c r="BH93" t="str">
        <f t="shared" si="38"/>
        <v/>
      </c>
      <c r="BI93" t="str">
        <f t="shared" si="38"/>
        <v/>
      </c>
      <c r="BJ93" t="str">
        <f t="shared" si="38"/>
        <v/>
      </c>
      <c r="BK93" t="str">
        <f t="shared" si="38"/>
        <v/>
      </c>
      <c r="BL93" t="str">
        <f t="shared" si="38"/>
        <v/>
      </c>
      <c r="BM93" t="str">
        <f t="shared" si="38"/>
        <v/>
      </c>
      <c r="BN93" t="str">
        <f t="shared" si="38"/>
        <v/>
      </c>
      <c r="BO93" t="str">
        <f t="shared" si="38"/>
        <v/>
      </c>
      <c r="BP93" t="str">
        <f t="shared" si="38"/>
        <v/>
      </c>
      <c r="BQ93" t="str">
        <f t="shared" si="38"/>
        <v/>
      </c>
      <c r="BR93" t="str">
        <f t="shared" si="38"/>
        <v/>
      </c>
      <c r="BS93" t="str">
        <f t="shared" si="38"/>
        <v/>
      </c>
      <c r="BT93" t="str">
        <f t="shared" si="38"/>
        <v/>
      </c>
      <c r="BU93" t="str">
        <f t="shared" si="38"/>
        <v/>
      </c>
      <c r="BV93">
        <f t="shared" si="38"/>
        <v>0</v>
      </c>
      <c r="BW93" t="str">
        <f t="shared" si="38"/>
        <v/>
      </c>
      <c r="BX93" t="str">
        <f t="shared" si="38"/>
        <v/>
      </c>
      <c r="BY93" t="str">
        <f t="shared" si="38"/>
        <v/>
      </c>
      <c r="BZ93" t="str">
        <f t="shared" si="38"/>
        <v/>
      </c>
      <c r="CA93" t="str">
        <f t="shared" si="38"/>
        <v/>
      </c>
      <c r="CB93" t="str">
        <f t="shared" si="38"/>
        <v/>
      </c>
      <c r="CC93" t="str">
        <f t="shared" si="38"/>
        <v/>
      </c>
      <c r="CD93" t="str">
        <f t="shared" si="38"/>
        <v/>
      </c>
      <c r="CE93" t="str">
        <f t="shared" si="38"/>
        <v/>
      </c>
      <c r="CF93" t="str">
        <f t="shared" si="38"/>
        <v/>
      </c>
      <c r="CG93" t="str">
        <f t="shared" si="38"/>
        <v/>
      </c>
      <c r="CH93" t="str">
        <f t="shared" si="38"/>
        <v/>
      </c>
    </row>
    <row r="94" spans="1:86" x14ac:dyDescent="0.3">
      <c r="A94" t="s">
        <v>330</v>
      </c>
      <c r="B94" t="s">
        <v>228</v>
      </c>
      <c r="C94" t="s">
        <v>625</v>
      </c>
      <c r="F94">
        <v>500</v>
      </c>
      <c r="G94" t="s">
        <v>230</v>
      </c>
      <c r="J94">
        <v>1.762</v>
      </c>
      <c r="L94" s="79" t="s">
        <v>421</v>
      </c>
      <c r="M94">
        <v>2</v>
      </c>
      <c r="N94" s="79">
        <v>18</v>
      </c>
      <c r="O94" t="s">
        <v>407</v>
      </c>
      <c r="P94">
        <v>0.48499999999999999</v>
      </c>
      <c r="T94" t="str">
        <f t="shared" si="30"/>
        <v>ACSR</v>
      </c>
      <c r="X94" t="str">
        <f t="shared" si="31"/>
        <v/>
      </c>
      <c r="Y94" t="str">
        <f t="shared" si="38"/>
        <v/>
      </c>
      <c r="Z94" t="str">
        <f t="shared" si="38"/>
        <v/>
      </c>
      <c r="AA94" t="str">
        <f t="shared" si="38"/>
        <v/>
      </c>
      <c r="AB94" t="str">
        <f t="shared" si="38"/>
        <v/>
      </c>
      <c r="AC94" t="str">
        <f t="shared" si="38"/>
        <v/>
      </c>
      <c r="AD94" t="str">
        <f t="shared" si="38"/>
        <v/>
      </c>
      <c r="AE94" t="str">
        <f t="shared" si="38"/>
        <v/>
      </c>
      <c r="AF94" t="str">
        <f t="shared" si="38"/>
        <v/>
      </c>
      <c r="AG94" t="str">
        <f t="shared" si="38"/>
        <v/>
      </c>
      <c r="AH94" t="str">
        <f t="shared" si="38"/>
        <v/>
      </c>
      <c r="AI94" t="str">
        <f t="shared" si="38"/>
        <v/>
      </c>
      <c r="AJ94" t="str">
        <f t="shared" si="38"/>
        <v/>
      </c>
      <c r="AK94" t="str">
        <f t="shared" si="38"/>
        <v/>
      </c>
      <c r="AL94" t="str">
        <f t="shared" si="38"/>
        <v/>
      </c>
      <c r="AM94" t="str">
        <f t="shared" si="38"/>
        <v/>
      </c>
      <c r="AN94" t="str">
        <f t="shared" si="38"/>
        <v/>
      </c>
      <c r="AO94" t="str">
        <f t="shared" si="38"/>
        <v/>
      </c>
      <c r="AP94" t="str">
        <f t="shared" si="38"/>
        <v/>
      </c>
      <c r="AQ94" t="str">
        <f t="shared" si="38"/>
        <v/>
      </c>
      <c r="AR94" t="str">
        <f t="shared" si="38"/>
        <v/>
      </c>
      <c r="AS94" t="str">
        <f t="shared" si="38"/>
        <v/>
      </c>
      <c r="AT94" t="str">
        <f t="shared" si="38"/>
        <v/>
      </c>
      <c r="AU94" t="str">
        <f t="shared" si="38"/>
        <v/>
      </c>
      <c r="AV94" t="str">
        <f t="shared" si="38"/>
        <v/>
      </c>
      <c r="AW94" t="str">
        <f t="shared" si="38"/>
        <v/>
      </c>
      <c r="AX94" t="str">
        <f t="shared" si="38"/>
        <v/>
      </c>
      <c r="AY94" t="str">
        <f t="shared" si="38"/>
        <v/>
      </c>
      <c r="AZ94" t="str">
        <f t="shared" si="38"/>
        <v/>
      </c>
      <c r="BA94" t="str">
        <f t="shared" si="38"/>
        <v/>
      </c>
      <c r="BB94" t="str">
        <f t="shared" si="38"/>
        <v/>
      </c>
      <c r="BC94" t="str">
        <f t="shared" si="38"/>
        <v/>
      </c>
      <c r="BD94" t="str">
        <f t="shared" si="38"/>
        <v/>
      </c>
      <c r="BE94" t="str">
        <f t="shared" si="38"/>
        <v/>
      </c>
      <c r="BF94" t="str">
        <f t="shared" si="38"/>
        <v/>
      </c>
      <c r="BG94" t="str">
        <f t="shared" si="38"/>
        <v/>
      </c>
      <c r="BH94" t="str">
        <f t="shared" si="38"/>
        <v/>
      </c>
      <c r="BI94" t="str">
        <f t="shared" si="38"/>
        <v/>
      </c>
      <c r="BJ94" t="str">
        <f t="shared" si="38"/>
        <v/>
      </c>
      <c r="BK94" t="str">
        <f t="shared" si="38"/>
        <v/>
      </c>
      <c r="BL94" t="str">
        <f t="shared" si="38"/>
        <v/>
      </c>
      <c r="BM94" t="str">
        <f t="shared" si="38"/>
        <v/>
      </c>
      <c r="BN94" t="str">
        <f t="shared" si="38"/>
        <v/>
      </c>
      <c r="BO94" t="str">
        <f t="shared" si="38"/>
        <v/>
      </c>
      <c r="BP94">
        <f t="shared" si="38"/>
        <v>0</v>
      </c>
      <c r="BQ94" t="str">
        <f t="shared" si="38"/>
        <v/>
      </c>
      <c r="BR94" t="str">
        <f t="shared" si="38"/>
        <v/>
      </c>
      <c r="BS94" t="str">
        <f t="shared" si="38"/>
        <v/>
      </c>
      <c r="BT94" t="str">
        <f t="shared" si="38"/>
        <v/>
      </c>
      <c r="BU94" t="str">
        <f t="shared" si="38"/>
        <v/>
      </c>
      <c r="BV94" t="str">
        <f t="shared" si="38"/>
        <v/>
      </c>
      <c r="BW94" t="str">
        <f t="shared" si="38"/>
        <v/>
      </c>
      <c r="BX94" t="str">
        <f t="shared" si="38"/>
        <v/>
      </c>
      <c r="BY94" t="str">
        <f t="shared" si="38"/>
        <v/>
      </c>
      <c r="BZ94" t="str">
        <f t="shared" si="38"/>
        <v/>
      </c>
      <c r="CA94" t="str">
        <f t="shared" si="38"/>
        <v/>
      </c>
      <c r="CB94" t="str">
        <f t="shared" si="38"/>
        <v/>
      </c>
      <c r="CC94" t="str">
        <f t="shared" si="38"/>
        <v/>
      </c>
      <c r="CD94" t="str">
        <f t="shared" si="38"/>
        <v/>
      </c>
      <c r="CE94" t="str">
        <f t="shared" si="38"/>
        <v/>
      </c>
      <c r="CF94" t="str">
        <f t="shared" si="38"/>
        <v/>
      </c>
      <c r="CG94" t="str">
        <f t="shared" si="38"/>
        <v/>
      </c>
      <c r="CH94" t="str">
        <f t="shared" si="38"/>
        <v/>
      </c>
    </row>
    <row r="95" spans="1:86" x14ac:dyDescent="0.3">
      <c r="A95" t="s">
        <v>326</v>
      </c>
      <c r="B95" t="s">
        <v>228</v>
      </c>
      <c r="C95" t="s">
        <v>626</v>
      </c>
      <c r="F95">
        <v>500</v>
      </c>
      <c r="G95" t="s">
        <v>230</v>
      </c>
      <c r="J95">
        <v>1.165</v>
      </c>
      <c r="L95" s="79" t="s">
        <v>406</v>
      </c>
      <c r="M95">
        <v>3</v>
      </c>
      <c r="N95" s="79">
        <v>18</v>
      </c>
      <c r="O95" t="s">
        <v>407</v>
      </c>
      <c r="P95">
        <v>0.34300000000000003</v>
      </c>
      <c r="T95" t="str">
        <f t="shared" si="30"/>
        <v>ACSR</v>
      </c>
      <c r="X95" t="str">
        <f t="shared" si="31"/>
        <v/>
      </c>
      <c r="Y95" t="str">
        <f t="shared" si="38"/>
        <v/>
      </c>
      <c r="Z95" t="str">
        <f t="shared" si="38"/>
        <v/>
      </c>
      <c r="AA95" t="str">
        <f t="shared" si="38"/>
        <v/>
      </c>
      <c r="AB95" t="str">
        <f t="shared" si="38"/>
        <v/>
      </c>
      <c r="AC95" t="str">
        <f t="shared" si="38"/>
        <v/>
      </c>
      <c r="AD95" t="str">
        <f t="shared" si="38"/>
        <v/>
      </c>
      <c r="AE95" t="str">
        <f t="shared" si="38"/>
        <v/>
      </c>
      <c r="AF95" t="str">
        <f t="shared" si="38"/>
        <v/>
      </c>
      <c r="AG95" t="str">
        <f t="shared" si="38"/>
        <v/>
      </c>
      <c r="AH95" t="str">
        <f t="shared" si="38"/>
        <v/>
      </c>
      <c r="AI95" t="str">
        <f t="shared" si="38"/>
        <v/>
      </c>
      <c r="AJ95" t="str">
        <f t="shared" si="38"/>
        <v/>
      </c>
      <c r="AK95" t="str">
        <f t="shared" si="38"/>
        <v/>
      </c>
      <c r="AL95" t="str">
        <f t="shared" si="38"/>
        <v/>
      </c>
      <c r="AM95" t="str">
        <f t="shared" si="38"/>
        <v/>
      </c>
      <c r="AN95" t="str">
        <f t="shared" si="38"/>
        <v/>
      </c>
      <c r="AO95" t="str">
        <f t="shared" si="38"/>
        <v/>
      </c>
      <c r="AP95" t="str">
        <f t="shared" si="38"/>
        <v/>
      </c>
      <c r="AQ95" t="str">
        <f t="shared" si="38"/>
        <v/>
      </c>
      <c r="AR95" t="str">
        <f t="shared" si="38"/>
        <v/>
      </c>
      <c r="AS95" t="str">
        <f t="shared" si="38"/>
        <v/>
      </c>
      <c r="AT95" t="str">
        <f t="shared" si="38"/>
        <v/>
      </c>
      <c r="AU95" t="str">
        <f t="shared" si="38"/>
        <v/>
      </c>
      <c r="AV95" t="str">
        <f t="shared" si="38"/>
        <v/>
      </c>
      <c r="AW95" t="str">
        <f t="shared" si="38"/>
        <v/>
      </c>
      <c r="AX95" t="str">
        <f t="shared" si="38"/>
        <v/>
      </c>
      <c r="AY95" t="str">
        <f t="shared" si="38"/>
        <v/>
      </c>
      <c r="AZ95" t="str">
        <f t="shared" si="38"/>
        <v/>
      </c>
      <c r="BA95" t="str">
        <f t="shared" si="38"/>
        <v/>
      </c>
      <c r="BB95" t="str">
        <f t="shared" si="38"/>
        <v/>
      </c>
      <c r="BC95" t="str">
        <f t="shared" si="38"/>
        <v/>
      </c>
      <c r="BD95" t="str">
        <f t="shared" si="38"/>
        <v/>
      </c>
      <c r="BE95" t="str">
        <f t="shared" si="38"/>
        <v/>
      </c>
      <c r="BF95" t="str">
        <f t="shared" si="38"/>
        <v/>
      </c>
      <c r="BG95" t="str">
        <f t="shared" si="38"/>
        <v/>
      </c>
      <c r="BH95" t="str">
        <f t="shared" ref="Y95:CH99" si="39">IF(BH$1=$A95,$D95,"")</f>
        <v/>
      </c>
      <c r="BI95" t="str">
        <f t="shared" si="39"/>
        <v/>
      </c>
      <c r="BJ95" t="str">
        <f t="shared" si="39"/>
        <v/>
      </c>
      <c r="BK95" t="str">
        <f t="shared" si="39"/>
        <v/>
      </c>
      <c r="BL95" t="str">
        <f t="shared" si="39"/>
        <v/>
      </c>
      <c r="BM95" t="str">
        <f t="shared" si="39"/>
        <v/>
      </c>
      <c r="BN95">
        <f t="shared" si="39"/>
        <v>0</v>
      </c>
      <c r="BO95" t="str">
        <f t="shared" si="39"/>
        <v/>
      </c>
      <c r="BP95" t="str">
        <f t="shared" si="39"/>
        <v/>
      </c>
      <c r="BQ95" t="str">
        <f t="shared" si="39"/>
        <v/>
      </c>
      <c r="BR95" t="str">
        <f t="shared" si="39"/>
        <v/>
      </c>
      <c r="BS95" t="str">
        <f t="shared" si="39"/>
        <v/>
      </c>
      <c r="BT95" t="str">
        <f t="shared" si="39"/>
        <v/>
      </c>
      <c r="BU95" t="str">
        <f t="shared" si="39"/>
        <v/>
      </c>
      <c r="BV95" t="str">
        <f t="shared" si="39"/>
        <v/>
      </c>
      <c r="BW95" t="str">
        <f t="shared" si="39"/>
        <v/>
      </c>
      <c r="BX95" t="str">
        <f t="shared" si="39"/>
        <v/>
      </c>
      <c r="BY95" t="str">
        <f t="shared" si="39"/>
        <v/>
      </c>
      <c r="BZ95" t="str">
        <f t="shared" si="39"/>
        <v/>
      </c>
      <c r="CA95" t="str">
        <f t="shared" si="39"/>
        <v/>
      </c>
      <c r="CB95" t="str">
        <f t="shared" si="39"/>
        <v/>
      </c>
      <c r="CC95" t="str">
        <f t="shared" si="39"/>
        <v/>
      </c>
      <c r="CD95" t="str">
        <f t="shared" si="39"/>
        <v/>
      </c>
      <c r="CE95" t="str">
        <f t="shared" si="39"/>
        <v/>
      </c>
      <c r="CF95" t="str">
        <f t="shared" si="39"/>
        <v/>
      </c>
      <c r="CG95" t="str">
        <f t="shared" si="39"/>
        <v/>
      </c>
      <c r="CH95" t="str">
        <f t="shared" si="39"/>
        <v/>
      </c>
    </row>
    <row r="96" spans="1:86" x14ac:dyDescent="0.3">
      <c r="A96" t="s">
        <v>319</v>
      </c>
      <c r="B96" t="s">
        <v>228</v>
      </c>
      <c r="C96" t="s">
        <v>627</v>
      </c>
      <c r="F96">
        <v>500</v>
      </c>
      <c r="G96" t="s">
        <v>261</v>
      </c>
      <c r="J96">
        <v>1.823</v>
      </c>
      <c r="L96" s="79" t="s">
        <v>628</v>
      </c>
      <c r="M96">
        <v>2</v>
      </c>
      <c r="N96" s="79">
        <v>18</v>
      </c>
      <c r="O96" t="s">
        <v>407</v>
      </c>
      <c r="P96">
        <v>0.433</v>
      </c>
      <c r="T96" t="str">
        <f t="shared" si="30"/>
        <v>ACAR</v>
      </c>
      <c r="X96" t="str">
        <f t="shared" si="31"/>
        <v/>
      </c>
      <c r="Y96" t="str">
        <f t="shared" si="39"/>
        <v/>
      </c>
      <c r="Z96" t="str">
        <f t="shared" si="39"/>
        <v/>
      </c>
      <c r="AA96" t="str">
        <f t="shared" si="39"/>
        <v/>
      </c>
      <c r="AB96" t="str">
        <f t="shared" si="39"/>
        <v/>
      </c>
      <c r="AC96" t="str">
        <f t="shared" si="39"/>
        <v/>
      </c>
      <c r="AD96" t="str">
        <f t="shared" si="39"/>
        <v/>
      </c>
      <c r="AE96" t="str">
        <f t="shared" si="39"/>
        <v/>
      </c>
      <c r="AF96" t="str">
        <f t="shared" si="39"/>
        <v/>
      </c>
      <c r="AG96" t="str">
        <f t="shared" si="39"/>
        <v/>
      </c>
      <c r="AH96" t="str">
        <f t="shared" si="39"/>
        <v/>
      </c>
      <c r="AI96" t="str">
        <f t="shared" si="39"/>
        <v/>
      </c>
      <c r="AJ96" t="str">
        <f t="shared" si="39"/>
        <v/>
      </c>
      <c r="AK96" t="str">
        <f t="shared" si="39"/>
        <v/>
      </c>
      <c r="AL96" t="str">
        <f t="shared" si="39"/>
        <v/>
      </c>
      <c r="AM96" t="str">
        <f t="shared" si="39"/>
        <v/>
      </c>
      <c r="AN96" t="str">
        <f t="shared" si="39"/>
        <v/>
      </c>
      <c r="AO96" t="str">
        <f t="shared" si="39"/>
        <v/>
      </c>
      <c r="AP96" t="str">
        <f t="shared" si="39"/>
        <v/>
      </c>
      <c r="AQ96" t="str">
        <f t="shared" si="39"/>
        <v/>
      </c>
      <c r="AR96" t="str">
        <f t="shared" si="39"/>
        <v/>
      </c>
      <c r="AS96" t="str">
        <f t="shared" si="39"/>
        <v/>
      </c>
      <c r="AT96" t="str">
        <f t="shared" si="39"/>
        <v/>
      </c>
      <c r="AU96" t="str">
        <f t="shared" si="39"/>
        <v/>
      </c>
      <c r="AV96" t="str">
        <f t="shared" si="39"/>
        <v/>
      </c>
      <c r="AW96" t="str">
        <f t="shared" si="39"/>
        <v/>
      </c>
      <c r="AX96" t="str">
        <f t="shared" si="39"/>
        <v/>
      </c>
      <c r="AY96" t="str">
        <f t="shared" si="39"/>
        <v/>
      </c>
      <c r="AZ96" t="str">
        <f t="shared" si="39"/>
        <v/>
      </c>
      <c r="BA96" t="str">
        <f t="shared" si="39"/>
        <v/>
      </c>
      <c r="BB96" t="str">
        <f t="shared" si="39"/>
        <v/>
      </c>
      <c r="BC96" t="str">
        <f t="shared" si="39"/>
        <v/>
      </c>
      <c r="BD96" t="str">
        <f t="shared" si="39"/>
        <v/>
      </c>
      <c r="BE96" t="str">
        <f t="shared" si="39"/>
        <v/>
      </c>
      <c r="BF96" t="str">
        <f t="shared" si="39"/>
        <v/>
      </c>
      <c r="BG96" t="str">
        <f t="shared" si="39"/>
        <v/>
      </c>
      <c r="BH96" t="str">
        <f t="shared" si="39"/>
        <v/>
      </c>
      <c r="BI96" t="str">
        <f t="shared" si="39"/>
        <v/>
      </c>
      <c r="BJ96">
        <f t="shared" si="39"/>
        <v>0</v>
      </c>
      <c r="BK96" t="str">
        <f t="shared" si="39"/>
        <v/>
      </c>
      <c r="BL96" t="str">
        <f t="shared" si="39"/>
        <v/>
      </c>
      <c r="BM96" t="str">
        <f t="shared" si="39"/>
        <v/>
      </c>
      <c r="BN96" t="str">
        <f t="shared" si="39"/>
        <v/>
      </c>
      <c r="BO96" t="str">
        <f t="shared" si="39"/>
        <v/>
      </c>
      <c r="BP96" t="str">
        <f t="shared" si="39"/>
        <v/>
      </c>
      <c r="BQ96" t="str">
        <f t="shared" si="39"/>
        <v/>
      </c>
      <c r="BR96" t="str">
        <f t="shared" si="39"/>
        <v/>
      </c>
      <c r="BS96" t="str">
        <f t="shared" si="39"/>
        <v/>
      </c>
      <c r="BT96" t="str">
        <f t="shared" si="39"/>
        <v/>
      </c>
      <c r="BU96" t="str">
        <f t="shared" si="39"/>
        <v/>
      </c>
      <c r="BV96" t="str">
        <f t="shared" si="39"/>
        <v/>
      </c>
      <c r="BW96" t="str">
        <f t="shared" si="39"/>
        <v/>
      </c>
      <c r="BX96" t="str">
        <f t="shared" si="39"/>
        <v/>
      </c>
      <c r="BY96" t="str">
        <f t="shared" si="39"/>
        <v/>
      </c>
      <c r="BZ96" t="str">
        <f t="shared" si="39"/>
        <v/>
      </c>
      <c r="CA96" t="str">
        <f t="shared" si="39"/>
        <v/>
      </c>
      <c r="CB96" t="str">
        <f t="shared" si="39"/>
        <v/>
      </c>
      <c r="CC96" t="str">
        <f t="shared" si="39"/>
        <v/>
      </c>
      <c r="CD96" t="str">
        <f t="shared" si="39"/>
        <v/>
      </c>
      <c r="CE96" t="str">
        <f t="shared" si="39"/>
        <v/>
      </c>
      <c r="CF96" t="str">
        <f t="shared" si="39"/>
        <v/>
      </c>
      <c r="CG96" t="str">
        <f t="shared" si="39"/>
        <v/>
      </c>
      <c r="CH96" t="str">
        <f t="shared" si="39"/>
        <v/>
      </c>
    </row>
    <row r="97" spans="1:86" x14ac:dyDescent="0.3">
      <c r="A97" t="s">
        <v>329</v>
      </c>
      <c r="B97" t="s">
        <v>228</v>
      </c>
      <c r="C97" t="s">
        <v>472</v>
      </c>
      <c r="F97">
        <v>500</v>
      </c>
      <c r="G97" t="s">
        <v>230</v>
      </c>
      <c r="J97">
        <v>1.6020000000000001</v>
      </c>
      <c r="L97" s="79" t="s">
        <v>421</v>
      </c>
      <c r="M97">
        <v>2</v>
      </c>
      <c r="N97" s="79">
        <v>18</v>
      </c>
      <c r="O97" t="s">
        <v>407</v>
      </c>
      <c r="P97">
        <v>0.433</v>
      </c>
      <c r="T97" t="str">
        <f t="shared" si="30"/>
        <v>ACSR</v>
      </c>
      <c r="X97" t="str">
        <f t="shared" si="31"/>
        <v/>
      </c>
      <c r="Y97" t="str">
        <f t="shared" si="39"/>
        <v/>
      </c>
      <c r="Z97" t="str">
        <f t="shared" si="39"/>
        <v/>
      </c>
      <c r="AA97" t="str">
        <f t="shared" si="39"/>
        <v/>
      </c>
      <c r="AB97" t="str">
        <f t="shared" si="39"/>
        <v/>
      </c>
      <c r="AC97" t="str">
        <f t="shared" si="39"/>
        <v/>
      </c>
      <c r="AD97" t="str">
        <f t="shared" si="39"/>
        <v/>
      </c>
      <c r="AE97" t="str">
        <f t="shared" si="39"/>
        <v/>
      </c>
      <c r="AF97" t="str">
        <f t="shared" si="39"/>
        <v/>
      </c>
      <c r="AG97" t="str">
        <f t="shared" si="39"/>
        <v/>
      </c>
      <c r="AH97" t="str">
        <f t="shared" si="39"/>
        <v/>
      </c>
      <c r="AI97" t="str">
        <f t="shared" si="39"/>
        <v/>
      </c>
      <c r="AJ97" t="str">
        <f t="shared" si="39"/>
        <v/>
      </c>
      <c r="AK97" t="str">
        <f t="shared" si="39"/>
        <v/>
      </c>
      <c r="AL97" t="str">
        <f t="shared" si="39"/>
        <v/>
      </c>
      <c r="AM97" t="str">
        <f t="shared" si="39"/>
        <v/>
      </c>
      <c r="AN97" t="str">
        <f t="shared" si="39"/>
        <v/>
      </c>
      <c r="AO97" t="str">
        <f t="shared" si="39"/>
        <v/>
      </c>
      <c r="AP97" t="str">
        <f t="shared" si="39"/>
        <v/>
      </c>
      <c r="AQ97" t="str">
        <f t="shared" si="39"/>
        <v/>
      </c>
      <c r="AR97" t="str">
        <f t="shared" si="39"/>
        <v/>
      </c>
      <c r="AS97" t="str">
        <f t="shared" si="39"/>
        <v/>
      </c>
      <c r="AT97" t="str">
        <f t="shared" si="39"/>
        <v/>
      </c>
      <c r="AU97" t="str">
        <f t="shared" si="39"/>
        <v/>
      </c>
      <c r="AV97" t="str">
        <f t="shared" si="39"/>
        <v/>
      </c>
      <c r="AW97" t="str">
        <f t="shared" si="39"/>
        <v/>
      </c>
      <c r="AX97" t="str">
        <f t="shared" si="39"/>
        <v/>
      </c>
      <c r="AY97" t="str">
        <f t="shared" si="39"/>
        <v/>
      </c>
      <c r="AZ97" t="str">
        <f t="shared" si="39"/>
        <v/>
      </c>
      <c r="BA97" t="str">
        <f t="shared" si="39"/>
        <v/>
      </c>
      <c r="BB97" t="str">
        <f t="shared" si="39"/>
        <v/>
      </c>
      <c r="BC97" t="str">
        <f t="shared" si="39"/>
        <v/>
      </c>
      <c r="BD97" t="str">
        <f t="shared" si="39"/>
        <v/>
      </c>
      <c r="BE97" t="str">
        <f t="shared" si="39"/>
        <v/>
      </c>
      <c r="BF97" t="str">
        <f t="shared" si="39"/>
        <v/>
      </c>
      <c r="BG97" t="str">
        <f t="shared" si="39"/>
        <v/>
      </c>
      <c r="BH97" t="str">
        <f t="shared" si="39"/>
        <v/>
      </c>
      <c r="BI97" t="str">
        <f t="shared" si="39"/>
        <v/>
      </c>
      <c r="BJ97" t="str">
        <f t="shared" si="39"/>
        <v/>
      </c>
      <c r="BK97" t="str">
        <f t="shared" si="39"/>
        <v/>
      </c>
      <c r="BL97" t="str">
        <f t="shared" si="39"/>
        <v/>
      </c>
      <c r="BM97" t="str">
        <f t="shared" si="39"/>
        <v/>
      </c>
      <c r="BN97" t="str">
        <f t="shared" si="39"/>
        <v/>
      </c>
      <c r="BO97">
        <f t="shared" si="39"/>
        <v>0</v>
      </c>
      <c r="BP97" t="str">
        <f t="shared" si="39"/>
        <v/>
      </c>
      <c r="BQ97" t="str">
        <f t="shared" si="39"/>
        <v/>
      </c>
      <c r="BR97" t="str">
        <f t="shared" si="39"/>
        <v/>
      </c>
      <c r="BS97" t="str">
        <f t="shared" si="39"/>
        <v/>
      </c>
      <c r="BT97" t="str">
        <f t="shared" si="39"/>
        <v/>
      </c>
      <c r="BU97" t="str">
        <f t="shared" si="39"/>
        <v/>
      </c>
      <c r="BV97" t="str">
        <f t="shared" si="39"/>
        <v/>
      </c>
      <c r="BW97" t="str">
        <f t="shared" si="39"/>
        <v/>
      </c>
      <c r="BX97" t="str">
        <f t="shared" si="39"/>
        <v/>
      </c>
      <c r="BY97" t="str">
        <f t="shared" si="39"/>
        <v/>
      </c>
      <c r="BZ97" t="str">
        <f t="shared" si="39"/>
        <v/>
      </c>
      <c r="CA97" t="str">
        <f t="shared" si="39"/>
        <v/>
      </c>
      <c r="CB97" t="str">
        <f t="shared" si="39"/>
        <v/>
      </c>
      <c r="CC97" t="str">
        <f t="shared" si="39"/>
        <v/>
      </c>
      <c r="CD97" t="str">
        <f t="shared" si="39"/>
        <v/>
      </c>
      <c r="CE97" t="str">
        <f t="shared" si="39"/>
        <v/>
      </c>
      <c r="CF97" t="str">
        <f t="shared" si="39"/>
        <v/>
      </c>
      <c r="CG97" t="str">
        <f t="shared" si="39"/>
        <v/>
      </c>
      <c r="CH97" t="str">
        <f t="shared" si="39"/>
        <v/>
      </c>
    </row>
    <row r="98" spans="1:86" x14ac:dyDescent="0.3">
      <c r="A98" t="s">
        <v>350</v>
      </c>
      <c r="B98" t="s">
        <v>228</v>
      </c>
      <c r="C98" t="s">
        <v>629</v>
      </c>
      <c r="F98">
        <v>765</v>
      </c>
      <c r="G98" t="s">
        <v>230</v>
      </c>
      <c r="J98">
        <v>1.165</v>
      </c>
      <c r="L98" s="79" t="s">
        <v>406</v>
      </c>
      <c r="M98">
        <v>4</v>
      </c>
      <c r="N98" s="79">
        <v>18</v>
      </c>
      <c r="O98" t="s">
        <v>407</v>
      </c>
      <c r="P98">
        <v>0.38500000000000001</v>
      </c>
      <c r="T98" t="str">
        <f t="shared" si="30"/>
        <v>ACSR</v>
      </c>
      <c r="X98" t="str">
        <f t="shared" si="31"/>
        <v/>
      </c>
      <c r="Y98" t="str">
        <f t="shared" si="39"/>
        <v/>
      </c>
      <c r="Z98" t="str">
        <f t="shared" si="39"/>
        <v/>
      </c>
      <c r="AA98" t="str">
        <f t="shared" si="39"/>
        <v/>
      </c>
      <c r="AB98" t="str">
        <f t="shared" si="39"/>
        <v/>
      </c>
      <c r="AC98" t="str">
        <f t="shared" si="39"/>
        <v/>
      </c>
      <c r="AD98" t="str">
        <f t="shared" si="39"/>
        <v/>
      </c>
      <c r="AE98" t="str">
        <f t="shared" si="39"/>
        <v/>
      </c>
      <c r="AF98" t="str">
        <f t="shared" si="39"/>
        <v/>
      </c>
      <c r="AG98" t="str">
        <f t="shared" si="39"/>
        <v/>
      </c>
      <c r="AH98" t="str">
        <f t="shared" si="39"/>
        <v/>
      </c>
      <c r="AI98" t="str">
        <f t="shared" si="39"/>
        <v/>
      </c>
      <c r="AJ98" t="str">
        <f t="shared" si="39"/>
        <v/>
      </c>
      <c r="AK98" t="str">
        <f t="shared" si="39"/>
        <v/>
      </c>
      <c r="AL98" t="str">
        <f t="shared" si="39"/>
        <v/>
      </c>
      <c r="AM98" t="str">
        <f t="shared" si="39"/>
        <v/>
      </c>
      <c r="AN98" t="str">
        <f t="shared" si="39"/>
        <v/>
      </c>
      <c r="AO98" t="str">
        <f t="shared" si="39"/>
        <v/>
      </c>
      <c r="AP98" t="str">
        <f t="shared" si="39"/>
        <v/>
      </c>
      <c r="AQ98" t="str">
        <f t="shared" si="39"/>
        <v/>
      </c>
      <c r="AR98" t="str">
        <f t="shared" si="39"/>
        <v/>
      </c>
      <c r="AS98" t="str">
        <f t="shared" si="39"/>
        <v/>
      </c>
      <c r="AT98" t="str">
        <f t="shared" si="39"/>
        <v/>
      </c>
      <c r="AU98" t="str">
        <f t="shared" si="39"/>
        <v/>
      </c>
      <c r="AV98" t="str">
        <f t="shared" si="39"/>
        <v/>
      </c>
      <c r="AW98" t="str">
        <f t="shared" si="39"/>
        <v/>
      </c>
      <c r="AX98" t="str">
        <f t="shared" si="39"/>
        <v/>
      </c>
      <c r="AY98" t="str">
        <f t="shared" si="39"/>
        <v/>
      </c>
      <c r="AZ98" t="str">
        <f t="shared" si="39"/>
        <v/>
      </c>
      <c r="BA98" t="str">
        <f t="shared" si="39"/>
        <v/>
      </c>
      <c r="BB98" t="str">
        <f t="shared" si="39"/>
        <v/>
      </c>
      <c r="BC98" t="str">
        <f t="shared" si="39"/>
        <v/>
      </c>
      <c r="BD98" t="str">
        <f t="shared" si="39"/>
        <v/>
      </c>
      <c r="BE98" t="str">
        <f t="shared" si="39"/>
        <v/>
      </c>
      <c r="BF98" t="str">
        <f t="shared" si="39"/>
        <v/>
      </c>
      <c r="BG98" t="str">
        <f t="shared" si="39"/>
        <v/>
      </c>
      <c r="BH98" t="str">
        <f t="shared" si="39"/>
        <v/>
      </c>
      <c r="BI98" t="str">
        <f t="shared" si="39"/>
        <v/>
      </c>
      <c r="BJ98" t="str">
        <f t="shared" si="39"/>
        <v/>
      </c>
      <c r="BK98" t="str">
        <f t="shared" si="39"/>
        <v/>
      </c>
      <c r="BL98" t="str">
        <f t="shared" si="39"/>
        <v/>
      </c>
      <c r="BM98" t="str">
        <f t="shared" si="39"/>
        <v/>
      </c>
      <c r="BN98" t="str">
        <f t="shared" si="39"/>
        <v/>
      </c>
      <c r="BO98" t="str">
        <f t="shared" si="39"/>
        <v/>
      </c>
      <c r="BP98" t="str">
        <f t="shared" si="39"/>
        <v/>
      </c>
      <c r="BQ98" t="str">
        <f t="shared" si="39"/>
        <v/>
      </c>
      <c r="BR98" t="str">
        <f t="shared" si="39"/>
        <v/>
      </c>
      <c r="BS98" t="str">
        <f t="shared" si="39"/>
        <v/>
      </c>
      <c r="BT98" t="str">
        <f t="shared" si="39"/>
        <v/>
      </c>
      <c r="BU98" t="str">
        <f t="shared" si="39"/>
        <v/>
      </c>
      <c r="BV98" t="str">
        <f t="shared" si="39"/>
        <v/>
      </c>
      <c r="BW98" t="str">
        <f t="shared" si="39"/>
        <v/>
      </c>
      <c r="BX98" t="str">
        <f t="shared" si="39"/>
        <v/>
      </c>
      <c r="BY98" t="str">
        <f t="shared" si="39"/>
        <v/>
      </c>
      <c r="BZ98" t="str">
        <f t="shared" si="39"/>
        <v/>
      </c>
      <c r="CA98" t="str">
        <f t="shared" si="39"/>
        <v/>
      </c>
      <c r="CB98" t="str">
        <f t="shared" si="39"/>
        <v/>
      </c>
      <c r="CC98" t="str">
        <f t="shared" si="39"/>
        <v/>
      </c>
      <c r="CD98">
        <f t="shared" si="39"/>
        <v>0</v>
      </c>
      <c r="CE98" t="str">
        <f t="shared" si="39"/>
        <v/>
      </c>
      <c r="CF98" t="str">
        <f t="shared" si="39"/>
        <v/>
      </c>
      <c r="CG98" t="str">
        <f t="shared" si="39"/>
        <v/>
      </c>
      <c r="CH98" t="str">
        <f t="shared" si="39"/>
        <v/>
      </c>
    </row>
    <row r="99" spans="1:86" x14ac:dyDescent="0.3">
      <c r="A99" t="s">
        <v>350</v>
      </c>
      <c r="B99" t="s">
        <v>228</v>
      </c>
      <c r="C99" t="s">
        <v>629</v>
      </c>
      <c r="F99">
        <v>765</v>
      </c>
      <c r="G99" t="s">
        <v>230</v>
      </c>
      <c r="J99">
        <v>1.385</v>
      </c>
      <c r="L99" s="79" t="s">
        <v>406</v>
      </c>
      <c r="M99">
        <v>4</v>
      </c>
      <c r="N99" s="79">
        <v>18</v>
      </c>
      <c r="O99" t="s">
        <v>407</v>
      </c>
      <c r="P99">
        <v>0.38500000000000001</v>
      </c>
      <c r="T99" t="str">
        <f t="shared" si="30"/>
        <v>ACSR</v>
      </c>
      <c r="X99" t="str">
        <f t="shared" si="31"/>
        <v/>
      </c>
      <c r="Y99" t="str">
        <f t="shared" si="39"/>
        <v/>
      </c>
      <c r="Z99" t="str">
        <f t="shared" si="39"/>
        <v/>
      </c>
      <c r="AA99" t="str">
        <f t="shared" si="39"/>
        <v/>
      </c>
      <c r="AB99" t="str">
        <f t="shared" si="39"/>
        <v/>
      </c>
      <c r="AC99" t="str">
        <f t="shared" si="39"/>
        <v/>
      </c>
      <c r="AD99" t="str">
        <f t="shared" si="39"/>
        <v/>
      </c>
      <c r="AE99" t="str">
        <f t="shared" si="39"/>
        <v/>
      </c>
      <c r="AF99" t="str">
        <f t="shared" si="39"/>
        <v/>
      </c>
      <c r="AG99" t="str">
        <f t="shared" si="39"/>
        <v/>
      </c>
      <c r="AH99" t="str">
        <f t="shared" si="39"/>
        <v/>
      </c>
      <c r="AI99" t="str">
        <f t="shared" si="39"/>
        <v/>
      </c>
      <c r="AJ99" t="str">
        <f t="shared" si="39"/>
        <v/>
      </c>
      <c r="AK99" t="str">
        <f t="shared" si="39"/>
        <v/>
      </c>
      <c r="AL99" t="str">
        <f t="shared" si="39"/>
        <v/>
      </c>
      <c r="AM99" t="str">
        <f t="shared" si="39"/>
        <v/>
      </c>
      <c r="AN99" t="str">
        <f t="shared" si="39"/>
        <v/>
      </c>
      <c r="AO99" t="str">
        <f t="shared" si="39"/>
        <v/>
      </c>
      <c r="AP99" t="str">
        <f t="shared" si="39"/>
        <v/>
      </c>
      <c r="AQ99" t="str">
        <f t="shared" si="39"/>
        <v/>
      </c>
      <c r="AR99" t="str">
        <f t="shared" si="39"/>
        <v/>
      </c>
      <c r="AS99" t="str">
        <f t="shared" si="39"/>
        <v/>
      </c>
      <c r="AT99" t="str">
        <f t="shared" si="39"/>
        <v/>
      </c>
      <c r="AU99" t="str">
        <f t="shared" si="39"/>
        <v/>
      </c>
      <c r="AV99" t="str">
        <f t="shared" si="39"/>
        <v/>
      </c>
      <c r="AW99" t="str">
        <f t="shared" si="39"/>
        <v/>
      </c>
      <c r="AX99" t="str">
        <f t="shared" si="39"/>
        <v/>
      </c>
      <c r="AY99" t="str">
        <f t="shared" si="39"/>
        <v/>
      </c>
      <c r="AZ99" t="str">
        <f t="shared" si="39"/>
        <v/>
      </c>
      <c r="BA99" t="str">
        <f t="shared" si="39"/>
        <v/>
      </c>
      <c r="BB99" t="str">
        <f t="shared" si="39"/>
        <v/>
      </c>
      <c r="BC99" t="str">
        <f t="shared" si="39"/>
        <v/>
      </c>
      <c r="BD99" t="str">
        <f t="shared" si="39"/>
        <v/>
      </c>
      <c r="BE99" t="str">
        <f t="shared" si="39"/>
        <v/>
      </c>
      <c r="BF99" t="str">
        <f t="shared" si="39"/>
        <v/>
      </c>
      <c r="BG99" t="str">
        <f t="shared" si="39"/>
        <v/>
      </c>
      <c r="BH99" t="str">
        <f t="shared" si="39"/>
        <v/>
      </c>
      <c r="BI99" t="str">
        <f t="shared" si="39"/>
        <v/>
      </c>
      <c r="BJ99" t="str">
        <f t="shared" si="39"/>
        <v/>
      </c>
      <c r="BK99" t="str">
        <f t="shared" ref="Y99:CH103" si="40">IF(BK$1=$A99,$D99,"")</f>
        <v/>
      </c>
      <c r="BL99" t="str">
        <f t="shared" si="40"/>
        <v/>
      </c>
      <c r="BM99" t="str">
        <f t="shared" si="40"/>
        <v/>
      </c>
      <c r="BN99" t="str">
        <f t="shared" si="40"/>
        <v/>
      </c>
      <c r="BO99" t="str">
        <f t="shared" si="40"/>
        <v/>
      </c>
      <c r="BP99" t="str">
        <f t="shared" si="40"/>
        <v/>
      </c>
      <c r="BQ99" t="str">
        <f t="shared" si="40"/>
        <v/>
      </c>
      <c r="BR99" t="str">
        <f t="shared" si="40"/>
        <v/>
      </c>
      <c r="BS99" t="str">
        <f t="shared" si="40"/>
        <v/>
      </c>
      <c r="BT99" t="str">
        <f t="shared" si="40"/>
        <v/>
      </c>
      <c r="BU99" t="str">
        <f t="shared" si="40"/>
        <v/>
      </c>
      <c r="BV99" t="str">
        <f t="shared" si="40"/>
        <v/>
      </c>
      <c r="BW99" t="str">
        <f t="shared" si="40"/>
        <v/>
      </c>
      <c r="BX99" t="str">
        <f t="shared" si="40"/>
        <v/>
      </c>
      <c r="BY99" t="str">
        <f t="shared" si="40"/>
        <v/>
      </c>
      <c r="BZ99" t="str">
        <f t="shared" si="40"/>
        <v/>
      </c>
      <c r="CA99" t="str">
        <f t="shared" si="40"/>
        <v/>
      </c>
      <c r="CB99" t="str">
        <f t="shared" si="40"/>
        <v/>
      </c>
      <c r="CC99" t="str">
        <f t="shared" si="40"/>
        <v/>
      </c>
      <c r="CD99">
        <f t="shared" si="40"/>
        <v>0</v>
      </c>
      <c r="CE99" t="str">
        <f t="shared" si="40"/>
        <v/>
      </c>
      <c r="CF99" t="str">
        <f t="shared" si="40"/>
        <v/>
      </c>
      <c r="CG99" t="str">
        <f t="shared" si="40"/>
        <v/>
      </c>
      <c r="CH99" t="str">
        <f t="shared" si="40"/>
        <v/>
      </c>
    </row>
    <row r="100" spans="1:86" x14ac:dyDescent="0.3">
      <c r="A100" t="s">
        <v>349</v>
      </c>
      <c r="B100" t="s">
        <v>228</v>
      </c>
      <c r="C100" t="s">
        <v>259</v>
      </c>
      <c r="F100">
        <v>765</v>
      </c>
      <c r="G100" t="s">
        <v>261</v>
      </c>
      <c r="J100">
        <v>1.6</v>
      </c>
      <c r="L100" s="78" t="s">
        <v>630</v>
      </c>
      <c r="M100">
        <v>4</v>
      </c>
      <c r="N100" s="79">
        <v>24</v>
      </c>
      <c r="O100" t="s">
        <v>407</v>
      </c>
      <c r="P100">
        <v>0.38500000000000001</v>
      </c>
      <c r="T100" t="str">
        <f t="shared" si="30"/>
        <v>ACAR</v>
      </c>
      <c r="X100" t="str">
        <f t="shared" si="31"/>
        <v/>
      </c>
      <c r="Y100" t="str">
        <f t="shared" si="40"/>
        <v/>
      </c>
      <c r="Z100" t="str">
        <f t="shared" si="40"/>
        <v/>
      </c>
      <c r="AA100" t="str">
        <f t="shared" si="40"/>
        <v/>
      </c>
      <c r="AB100" t="str">
        <f t="shared" si="40"/>
        <v/>
      </c>
      <c r="AC100" t="str">
        <f t="shared" si="40"/>
        <v/>
      </c>
      <c r="AD100" t="str">
        <f t="shared" si="40"/>
        <v/>
      </c>
      <c r="AE100" t="str">
        <f t="shared" si="40"/>
        <v/>
      </c>
      <c r="AF100" t="str">
        <f t="shared" si="40"/>
        <v/>
      </c>
      <c r="AG100" t="str">
        <f t="shared" si="40"/>
        <v/>
      </c>
      <c r="AH100" t="str">
        <f t="shared" si="40"/>
        <v/>
      </c>
      <c r="AI100" t="str">
        <f t="shared" si="40"/>
        <v/>
      </c>
      <c r="AJ100" t="str">
        <f t="shared" si="40"/>
        <v/>
      </c>
      <c r="AK100" t="str">
        <f t="shared" si="40"/>
        <v/>
      </c>
      <c r="AL100" t="str">
        <f t="shared" si="40"/>
        <v/>
      </c>
      <c r="AM100" t="str">
        <f t="shared" si="40"/>
        <v/>
      </c>
      <c r="AN100" t="str">
        <f t="shared" si="40"/>
        <v/>
      </c>
      <c r="AO100" t="str">
        <f t="shared" si="40"/>
        <v/>
      </c>
      <c r="AP100" t="str">
        <f t="shared" si="40"/>
        <v/>
      </c>
      <c r="AQ100" t="str">
        <f t="shared" si="40"/>
        <v/>
      </c>
      <c r="AR100" t="str">
        <f t="shared" si="40"/>
        <v/>
      </c>
      <c r="AS100" t="str">
        <f t="shared" si="40"/>
        <v/>
      </c>
      <c r="AT100" t="str">
        <f t="shared" si="40"/>
        <v/>
      </c>
      <c r="AU100" t="str">
        <f t="shared" si="40"/>
        <v/>
      </c>
      <c r="AV100" t="str">
        <f t="shared" si="40"/>
        <v/>
      </c>
      <c r="AW100" t="str">
        <f t="shared" si="40"/>
        <v/>
      </c>
      <c r="AX100" t="str">
        <f t="shared" si="40"/>
        <v/>
      </c>
      <c r="AY100" t="str">
        <f t="shared" si="40"/>
        <v/>
      </c>
      <c r="AZ100" t="str">
        <f t="shared" si="40"/>
        <v/>
      </c>
      <c r="BA100" t="str">
        <f t="shared" si="40"/>
        <v/>
      </c>
      <c r="BB100" t="str">
        <f t="shared" si="40"/>
        <v/>
      </c>
      <c r="BC100" t="str">
        <f t="shared" si="40"/>
        <v/>
      </c>
      <c r="BD100" t="str">
        <f t="shared" si="40"/>
        <v/>
      </c>
      <c r="BE100" t="str">
        <f t="shared" si="40"/>
        <v/>
      </c>
      <c r="BF100" t="str">
        <f t="shared" si="40"/>
        <v/>
      </c>
      <c r="BG100" t="str">
        <f t="shared" si="40"/>
        <v/>
      </c>
      <c r="BH100" t="str">
        <f t="shared" si="40"/>
        <v/>
      </c>
      <c r="BI100" t="str">
        <f t="shared" si="40"/>
        <v/>
      </c>
      <c r="BJ100" t="str">
        <f t="shared" si="40"/>
        <v/>
      </c>
      <c r="BK100" t="str">
        <f t="shared" si="40"/>
        <v/>
      </c>
      <c r="BL100" t="str">
        <f t="shared" si="40"/>
        <v/>
      </c>
      <c r="BM100" t="str">
        <f t="shared" si="40"/>
        <v/>
      </c>
      <c r="BN100" t="str">
        <f t="shared" si="40"/>
        <v/>
      </c>
      <c r="BO100" t="str">
        <f t="shared" si="40"/>
        <v/>
      </c>
      <c r="BP100" t="str">
        <f t="shared" si="40"/>
        <v/>
      </c>
      <c r="BQ100" t="str">
        <f t="shared" si="40"/>
        <v/>
      </c>
      <c r="BR100" t="str">
        <f t="shared" si="40"/>
        <v/>
      </c>
      <c r="BS100" t="str">
        <f t="shared" si="40"/>
        <v/>
      </c>
      <c r="BT100" t="str">
        <f t="shared" si="40"/>
        <v/>
      </c>
      <c r="BU100" t="str">
        <f t="shared" si="40"/>
        <v/>
      </c>
      <c r="BV100" t="str">
        <f t="shared" si="40"/>
        <v/>
      </c>
      <c r="BW100" t="str">
        <f t="shared" si="40"/>
        <v/>
      </c>
      <c r="BX100" t="str">
        <f t="shared" si="40"/>
        <v/>
      </c>
      <c r="BY100" t="str">
        <f t="shared" si="40"/>
        <v/>
      </c>
      <c r="BZ100" t="str">
        <f t="shared" si="40"/>
        <v/>
      </c>
      <c r="CA100" t="str">
        <f t="shared" si="40"/>
        <v/>
      </c>
      <c r="CB100" t="str">
        <f t="shared" si="40"/>
        <v/>
      </c>
      <c r="CC100">
        <f t="shared" si="40"/>
        <v>0</v>
      </c>
      <c r="CD100" t="str">
        <f t="shared" si="40"/>
        <v/>
      </c>
      <c r="CE100" t="str">
        <f t="shared" si="40"/>
        <v/>
      </c>
      <c r="CF100" t="str">
        <f t="shared" si="40"/>
        <v/>
      </c>
      <c r="CG100" t="str">
        <f t="shared" si="40"/>
        <v/>
      </c>
      <c r="CH100" t="str">
        <f t="shared" si="40"/>
        <v/>
      </c>
    </row>
    <row r="101" spans="1:86" x14ac:dyDescent="0.3">
      <c r="A101" t="s">
        <v>353</v>
      </c>
      <c r="B101" t="s">
        <v>361</v>
      </c>
      <c r="C101" t="s">
        <v>435</v>
      </c>
      <c r="F101">
        <v>765</v>
      </c>
      <c r="G101" t="s">
        <v>230</v>
      </c>
      <c r="J101">
        <v>1.3859999999999999</v>
      </c>
      <c r="L101" s="79" t="s">
        <v>406</v>
      </c>
      <c r="M101">
        <v>4</v>
      </c>
      <c r="N101" s="79">
        <v>18</v>
      </c>
      <c r="O101" t="s">
        <v>426</v>
      </c>
      <c r="P101">
        <f>7/16</f>
        <v>0.4375</v>
      </c>
      <c r="T101" t="str">
        <f t="shared" si="30"/>
        <v>ACSR</v>
      </c>
      <c r="X101" t="str">
        <f t="shared" si="31"/>
        <v/>
      </c>
      <c r="Y101" t="str">
        <f t="shared" si="40"/>
        <v/>
      </c>
      <c r="Z101" t="str">
        <f t="shared" si="40"/>
        <v/>
      </c>
      <c r="AA101" t="str">
        <f t="shared" si="40"/>
        <v/>
      </c>
      <c r="AB101" t="str">
        <f t="shared" si="40"/>
        <v/>
      </c>
      <c r="AC101" t="str">
        <f t="shared" si="40"/>
        <v/>
      </c>
      <c r="AD101" t="str">
        <f t="shared" si="40"/>
        <v/>
      </c>
      <c r="AE101" t="str">
        <f t="shared" si="40"/>
        <v/>
      </c>
      <c r="AF101" t="str">
        <f t="shared" si="40"/>
        <v/>
      </c>
      <c r="AG101" t="str">
        <f t="shared" si="40"/>
        <v/>
      </c>
      <c r="AH101" t="str">
        <f t="shared" si="40"/>
        <v/>
      </c>
      <c r="AI101" t="str">
        <f t="shared" si="40"/>
        <v/>
      </c>
      <c r="AJ101" t="str">
        <f t="shared" si="40"/>
        <v/>
      </c>
      <c r="AK101" t="str">
        <f t="shared" si="40"/>
        <v/>
      </c>
      <c r="AL101" t="str">
        <f t="shared" si="40"/>
        <v/>
      </c>
      <c r="AM101" t="str">
        <f t="shared" si="40"/>
        <v/>
      </c>
      <c r="AN101" t="str">
        <f t="shared" si="40"/>
        <v/>
      </c>
      <c r="AO101" t="str">
        <f t="shared" si="40"/>
        <v/>
      </c>
      <c r="AP101" t="str">
        <f t="shared" si="40"/>
        <v/>
      </c>
      <c r="AQ101" t="str">
        <f t="shared" si="40"/>
        <v/>
      </c>
      <c r="AR101" t="str">
        <f t="shared" si="40"/>
        <v/>
      </c>
      <c r="AS101" t="str">
        <f t="shared" si="40"/>
        <v/>
      </c>
      <c r="AT101" t="str">
        <f t="shared" si="40"/>
        <v/>
      </c>
      <c r="AU101" t="str">
        <f t="shared" si="40"/>
        <v/>
      </c>
      <c r="AV101" t="str">
        <f t="shared" si="40"/>
        <v/>
      </c>
      <c r="AW101" t="str">
        <f t="shared" si="40"/>
        <v/>
      </c>
      <c r="AX101" t="str">
        <f t="shared" si="40"/>
        <v/>
      </c>
      <c r="AY101" t="str">
        <f t="shared" si="40"/>
        <v/>
      </c>
      <c r="AZ101" t="str">
        <f t="shared" si="40"/>
        <v/>
      </c>
      <c r="BA101" t="str">
        <f t="shared" si="40"/>
        <v/>
      </c>
      <c r="BB101" t="str">
        <f t="shared" si="40"/>
        <v/>
      </c>
      <c r="BC101" t="str">
        <f t="shared" si="40"/>
        <v/>
      </c>
      <c r="BD101" t="str">
        <f t="shared" si="40"/>
        <v/>
      </c>
      <c r="BE101" t="str">
        <f t="shared" si="40"/>
        <v/>
      </c>
      <c r="BF101" t="str">
        <f t="shared" si="40"/>
        <v/>
      </c>
      <c r="BG101" t="str">
        <f t="shared" si="40"/>
        <v/>
      </c>
      <c r="BH101" t="str">
        <f t="shared" si="40"/>
        <v/>
      </c>
      <c r="BI101" t="str">
        <f t="shared" si="40"/>
        <v/>
      </c>
      <c r="BJ101" t="str">
        <f t="shared" si="40"/>
        <v/>
      </c>
      <c r="BK101" t="str">
        <f t="shared" si="40"/>
        <v/>
      </c>
      <c r="BL101" t="str">
        <f t="shared" si="40"/>
        <v/>
      </c>
      <c r="BM101" t="str">
        <f t="shared" si="40"/>
        <v/>
      </c>
      <c r="BN101" t="str">
        <f t="shared" si="40"/>
        <v/>
      </c>
      <c r="BO101" t="str">
        <f t="shared" si="40"/>
        <v/>
      </c>
      <c r="BP101" t="str">
        <f t="shared" si="40"/>
        <v/>
      </c>
      <c r="BQ101" t="str">
        <f t="shared" si="40"/>
        <v/>
      </c>
      <c r="BR101" t="str">
        <f t="shared" si="40"/>
        <v/>
      </c>
      <c r="BS101" t="str">
        <f t="shared" si="40"/>
        <v/>
      </c>
      <c r="BT101" t="str">
        <f t="shared" si="40"/>
        <v/>
      </c>
      <c r="BU101" t="str">
        <f t="shared" si="40"/>
        <v/>
      </c>
      <c r="BV101" t="str">
        <f t="shared" si="40"/>
        <v/>
      </c>
      <c r="BW101" t="str">
        <f t="shared" si="40"/>
        <v/>
      </c>
      <c r="BX101" t="str">
        <f t="shared" si="40"/>
        <v/>
      </c>
      <c r="BY101" t="str">
        <f t="shared" si="40"/>
        <v/>
      </c>
      <c r="BZ101" t="str">
        <f t="shared" si="40"/>
        <v/>
      </c>
      <c r="CA101" t="str">
        <f t="shared" si="40"/>
        <v/>
      </c>
      <c r="CB101" t="str">
        <f t="shared" si="40"/>
        <v/>
      </c>
      <c r="CC101" t="str">
        <f t="shared" si="40"/>
        <v/>
      </c>
      <c r="CD101" t="str">
        <f t="shared" si="40"/>
        <v/>
      </c>
      <c r="CE101" t="str">
        <f t="shared" si="40"/>
        <v/>
      </c>
      <c r="CF101" t="str">
        <f t="shared" si="40"/>
        <v/>
      </c>
      <c r="CG101">
        <f t="shared" si="40"/>
        <v>0</v>
      </c>
      <c r="CH101" t="str">
        <f t="shared" si="40"/>
        <v/>
      </c>
    </row>
    <row r="102" spans="1:86" x14ac:dyDescent="0.3">
      <c r="A102" t="s">
        <v>354</v>
      </c>
      <c r="B102" s="78" t="s">
        <v>228</v>
      </c>
      <c r="C102" t="s">
        <v>631</v>
      </c>
      <c r="F102">
        <v>735</v>
      </c>
      <c r="G102" t="s">
        <v>230</v>
      </c>
      <c r="J102">
        <v>1.5920000000000001</v>
      </c>
      <c r="L102" s="79" t="s">
        <v>414</v>
      </c>
      <c r="M102">
        <v>4</v>
      </c>
      <c r="N102" s="79">
        <v>18</v>
      </c>
      <c r="O102" t="s">
        <v>632</v>
      </c>
      <c r="P102">
        <f>1/2</f>
        <v>0.5</v>
      </c>
      <c r="T102" t="str">
        <f t="shared" si="30"/>
        <v>ACSR</v>
      </c>
      <c r="X102" t="str">
        <f t="shared" si="31"/>
        <v/>
      </c>
      <c r="Y102" t="str">
        <f t="shared" si="40"/>
        <v/>
      </c>
      <c r="Z102" t="str">
        <f t="shared" si="40"/>
        <v/>
      </c>
      <c r="AA102" t="str">
        <f t="shared" si="40"/>
        <v/>
      </c>
      <c r="AB102" t="str">
        <f t="shared" si="40"/>
        <v/>
      </c>
      <c r="AC102" t="str">
        <f t="shared" si="40"/>
        <v/>
      </c>
      <c r="AD102" t="str">
        <f t="shared" si="40"/>
        <v/>
      </c>
      <c r="AE102" t="str">
        <f t="shared" si="40"/>
        <v/>
      </c>
      <c r="AF102" t="str">
        <f t="shared" si="40"/>
        <v/>
      </c>
      <c r="AG102" t="str">
        <f t="shared" si="40"/>
        <v/>
      </c>
      <c r="AH102" t="str">
        <f t="shared" si="40"/>
        <v/>
      </c>
      <c r="AI102" t="str">
        <f t="shared" si="40"/>
        <v/>
      </c>
      <c r="AJ102" t="str">
        <f t="shared" si="40"/>
        <v/>
      </c>
      <c r="AK102" t="str">
        <f t="shared" si="40"/>
        <v/>
      </c>
      <c r="AL102" t="str">
        <f t="shared" si="40"/>
        <v/>
      </c>
      <c r="AM102" t="str">
        <f t="shared" si="40"/>
        <v/>
      </c>
      <c r="AN102" t="str">
        <f t="shared" si="40"/>
        <v/>
      </c>
      <c r="AO102" t="str">
        <f t="shared" si="40"/>
        <v/>
      </c>
      <c r="AP102" t="str">
        <f t="shared" si="40"/>
        <v/>
      </c>
      <c r="AQ102" t="str">
        <f t="shared" si="40"/>
        <v/>
      </c>
      <c r="AR102" t="str">
        <f t="shared" si="40"/>
        <v/>
      </c>
      <c r="AS102" t="str">
        <f t="shared" si="40"/>
        <v/>
      </c>
      <c r="AT102" t="str">
        <f t="shared" si="40"/>
        <v/>
      </c>
      <c r="AU102" t="str">
        <f t="shared" si="40"/>
        <v/>
      </c>
      <c r="AV102" t="str">
        <f t="shared" si="40"/>
        <v/>
      </c>
      <c r="AW102" t="str">
        <f t="shared" si="40"/>
        <v/>
      </c>
      <c r="AX102" t="str">
        <f t="shared" si="40"/>
        <v/>
      </c>
      <c r="AY102" t="str">
        <f t="shared" si="40"/>
        <v/>
      </c>
      <c r="AZ102" t="str">
        <f t="shared" si="40"/>
        <v/>
      </c>
      <c r="BA102" t="str">
        <f t="shared" si="40"/>
        <v/>
      </c>
      <c r="BB102" t="str">
        <f t="shared" si="40"/>
        <v/>
      </c>
      <c r="BC102" t="str">
        <f t="shared" si="40"/>
        <v/>
      </c>
      <c r="BD102" t="str">
        <f t="shared" si="40"/>
        <v/>
      </c>
      <c r="BE102" t="str">
        <f t="shared" si="40"/>
        <v/>
      </c>
      <c r="BF102" t="str">
        <f t="shared" si="40"/>
        <v/>
      </c>
      <c r="BG102" t="str">
        <f t="shared" si="40"/>
        <v/>
      </c>
      <c r="BH102" t="str">
        <f t="shared" si="40"/>
        <v/>
      </c>
      <c r="BI102" t="str">
        <f t="shared" si="40"/>
        <v/>
      </c>
      <c r="BJ102" t="str">
        <f t="shared" si="40"/>
        <v/>
      </c>
      <c r="BK102" t="str">
        <f t="shared" si="40"/>
        <v/>
      </c>
      <c r="BL102" t="str">
        <f t="shared" si="40"/>
        <v/>
      </c>
      <c r="BM102" t="str">
        <f t="shared" si="40"/>
        <v/>
      </c>
      <c r="BN102" t="str">
        <f t="shared" si="40"/>
        <v/>
      </c>
      <c r="BO102" t="str">
        <f t="shared" si="40"/>
        <v/>
      </c>
      <c r="BP102" t="str">
        <f t="shared" si="40"/>
        <v/>
      </c>
      <c r="BQ102" t="str">
        <f t="shared" si="40"/>
        <v/>
      </c>
      <c r="BR102" t="str">
        <f t="shared" si="40"/>
        <v/>
      </c>
      <c r="BS102" t="str">
        <f t="shared" si="40"/>
        <v/>
      </c>
      <c r="BT102" t="str">
        <f t="shared" si="40"/>
        <v/>
      </c>
      <c r="BU102" t="str">
        <f t="shared" si="40"/>
        <v/>
      </c>
      <c r="BV102" t="str">
        <f t="shared" si="40"/>
        <v/>
      </c>
      <c r="BW102" t="str">
        <f t="shared" si="40"/>
        <v/>
      </c>
      <c r="BX102" t="str">
        <f t="shared" si="40"/>
        <v/>
      </c>
      <c r="BY102" t="str">
        <f t="shared" si="40"/>
        <v/>
      </c>
      <c r="BZ102" t="str">
        <f t="shared" si="40"/>
        <v/>
      </c>
      <c r="CA102" t="str">
        <f t="shared" si="40"/>
        <v/>
      </c>
      <c r="CB102" t="str">
        <f t="shared" si="40"/>
        <v/>
      </c>
      <c r="CC102" t="str">
        <f t="shared" si="40"/>
        <v/>
      </c>
      <c r="CD102" t="str">
        <f t="shared" si="40"/>
        <v/>
      </c>
      <c r="CE102" t="str">
        <f t="shared" si="40"/>
        <v/>
      </c>
      <c r="CF102" t="str">
        <f t="shared" si="40"/>
        <v/>
      </c>
      <c r="CG102" t="str">
        <f t="shared" si="40"/>
        <v/>
      </c>
      <c r="CH102">
        <f t="shared" si="40"/>
        <v>0</v>
      </c>
    </row>
    <row r="103" spans="1:86" x14ac:dyDescent="0.3">
      <c r="A103" t="s">
        <v>352</v>
      </c>
      <c r="B103" t="s">
        <v>263</v>
      </c>
      <c r="C103" t="s">
        <v>631</v>
      </c>
      <c r="F103">
        <v>735</v>
      </c>
      <c r="G103" t="s">
        <v>230</v>
      </c>
      <c r="J103">
        <v>1.468</v>
      </c>
      <c r="L103" s="79" t="s">
        <v>414</v>
      </c>
      <c r="M103">
        <v>4</v>
      </c>
      <c r="N103" s="79">
        <v>18</v>
      </c>
      <c r="O103" t="s">
        <v>633</v>
      </c>
      <c r="P103">
        <f>1/2</f>
        <v>0.5</v>
      </c>
      <c r="T103" t="str">
        <f t="shared" si="30"/>
        <v>ACSR</v>
      </c>
      <c r="X103" t="str">
        <f t="shared" si="31"/>
        <v/>
      </c>
      <c r="Y103" t="str">
        <f t="shared" si="40"/>
        <v/>
      </c>
      <c r="Z103" t="str">
        <f t="shared" si="40"/>
        <v/>
      </c>
      <c r="AA103" t="str">
        <f t="shared" si="40"/>
        <v/>
      </c>
      <c r="AB103" t="str">
        <f t="shared" si="40"/>
        <v/>
      </c>
      <c r="AC103" t="str">
        <f t="shared" si="40"/>
        <v/>
      </c>
      <c r="AD103" t="str">
        <f t="shared" si="40"/>
        <v/>
      </c>
      <c r="AE103" t="str">
        <f t="shared" si="40"/>
        <v/>
      </c>
      <c r="AF103" t="str">
        <f t="shared" si="40"/>
        <v/>
      </c>
      <c r="AG103" t="str">
        <f t="shared" si="40"/>
        <v/>
      </c>
      <c r="AH103" t="str">
        <f t="shared" si="40"/>
        <v/>
      </c>
      <c r="AI103" t="str">
        <f t="shared" si="40"/>
        <v/>
      </c>
      <c r="AJ103" t="str">
        <f t="shared" si="40"/>
        <v/>
      </c>
      <c r="AK103" t="str">
        <f t="shared" si="40"/>
        <v/>
      </c>
      <c r="AL103" t="str">
        <f t="shared" si="40"/>
        <v/>
      </c>
      <c r="AM103" t="str">
        <f t="shared" si="40"/>
        <v/>
      </c>
      <c r="AN103" t="str">
        <f t="shared" si="40"/>
        <v/>
      </c>
      <c r="AO103" t="str">
        <f t="shared" si="40"/>
        <v/>
      </c>
      <c r="AP103" t="str">
        <f t="shared" si="40"/>
        <v/>
      </c>
      <c r="AQ103" t="str">
        <f t="shared" si="40"/>
        <v/>
      </c>
      <c r="AR103" t="str">
        <f t="shared" si="40"/>
        <v/>
      </c>
      <c r="AS103" t="str">
        <f t="shared" si="40"/>
        <v/>
      </c>
      <c r="AT103" t="str">
        <f t="shared" si="40"/>
        <v/>
      </c>
      <c r="AU103" t="str">
        <f t="shared" si="40"/>
        <v/>
      </c>
      <c r="AV103" t="str">
        <f t="shared" si="40"/>
        <v/>
      </c>
      <c r="AW103" t="str">
        <f t="shared" si="40"/>
        <v/>
      </c>
      <c r="AX103" t="str">
        <f t="shared" si="40"/>
        <v/>
      </c>
      <c r="AY103" t="str">
        <f t="shared" si="40"/>
        <v/>
      </c>
      <c r="AZ103" t="str">
        <f t="shared" si="40"/>
        <v/>
      </c>
      <c r="BA103" t="str">
        <f t="shared" si="40"/>
        <v/>
      </c>
      <c r="BB103" t="str">
        <f t="shared" si="40"/>
        <v/>
      </c>
      <c r="BC103" t="str">
        <f t="shared" si="40"/>
        <v/>
      </c>
      <c r="BD103" t="str">
        <f t="shared" si="40"/>
        <v/>
      </c>
      <c r="BE103" t="str">
        <f t="shared" si="40"/>
        <v/>
      </c>
      <c r="BF103" t="str">
        <f t="shared" si="40"/>
        <v/>
      </c>
      <c r="BG103" t="str">
        <f t="shared" si="40"/>
        <v/>
      </c>
      <c r="BH103" t="str">
        <f t="shared" si="40"/>
        <v/>
      </c>
      <c r="BI103" t="str">
        <f t="shared" si="40"/>
        <v/>
      </c>
      <c r="BJ103" t="str">
        <f t="shared" si="40"/>
        <v/>
      </c>
      <c r="BK103" t="str">
        <f t="shared" si="40"/>
        <v/>
      </c>
      <c r="BL103" t="str">
        <f t="shared" si="40"/>
        <v/>
      </c>
      <c r="BM103" t="str">
        <f t="shared" si="40"/>
        <v/>
      </c>
      <c r="BN103" t="str">
        <f t="shared" ref="Y103:CH107" si="41">IF(BN$1=$A103,$D103,"")</f>
        <v/>
      </c>
      <c r="BO103" t="str">
        <f t="shared" si="41"/>
        <v/>
      </c>
      <c r="BP103" t="str">
        <f t="shared" si="41"/>
        <v/>
      </c>
      <c r="BQ103" t="str">
        <f t="shared" si="41"/>
        <v/>
      </c>
      <c r="BR103" t="str">
        <f t="shared" si="41"/>
        <v/>
      </c>
      <c r="BS103" t="str">
        <f t="shared" si="41"/>
        <v/>
      </c>
      <c r="BT103" t="str">
        <f t="shared" si="41"/>
        <v/>
      </c>
      <c r="BU103" t="str">
        <f t="shared" si="41"/>
        <v/>
      </c>
      <c r="BV103" t="str">
        <f t="shared" si="41"/>
        <v/>
      </c>
      <c r="BW103" t="str">
        <f t="shared" si="41"/>
        <v/>
      </c>
      <c r="BX103" t="str">
        <f t="shared" si="41"/>
        <v/>
      </c>
      <c r="BY103" t="str">
        <f t="shared" si="41"/>
        <v/>
      </c>
      <c r="BZ103" t="str">
        <f t="shared" si="41"/>
        <v/>
      </c>
      <c r="CA103" t="str">
        <f t="shared" si="41"/>
        <v/>
      </c>
      <c r="CB103" t="str">
        <f t="shared" si="41"/>
        <v/>
      </c>
      <c r="CC103" t="str">
        <f t="shared" si="41"/>
        <v/>
      </c>
      <c r="CD103" t="str">
        <f t="shared" si="41"/>
        <v/>
      </c>
      <c r="CE103" t="str">
        <f t="shared" si="41"/>
        <v/>
      </c>
      <c r="CF103">
        <f t="shared" si="41"/>
        <v>0</v>
      </c>
      <c r="CG103" t="str">
        <f t="shared" si="41"/>
        <v/>
      </c>
      <c r="CH103" t="str">
        <f t="shared" si="41"/>
        <v/>
      </c>
    </row>
    <row r="104" spans="1:86" x14ac:dyDescent="0.3">
      <c r="A104" t="s">
        <v>351</v>
      </c>
      <c r="B104" t="s">
        <v>228</v>
      </c>
      <c r="C104" t="s">
        <v>631</v>
      </c>
      <c r="F104">
        <v>735</v>
      </c>
      <c r="G104" t="s">
        <v>230</v>
      </c>
      <c r="J104">
        <v>1.5920000000000001</v>
      </c>
      <c r="L104" s="79" t="s">
        <v>414</v>
      </c>
      <c r="M104">
        <v>4</v>
      </c>
      <c r="N104" s="79">
        <v>18</v>
      </c>
      <c r="O104" t="s">
        <v>632</v>
      </c>
      <c r="P104">
        <f>1/2</f>
        <v>0.5</v>
      </c>
      <c r="T104" t="str">
        <f t="shared" si="30"/>
        <v>ACSR</v>
      </c>
      <c r="X104" t="str">
        <f t="shared" si="31"/>
        <v/>
      </c>
      <c r="Y104" t="str">
        <f t="shared" si="41"/>
        <v/>
      </c>
      <c r="Z104" t="str">
        <f t="shared" si="41"/>
        <v/>
      </c>
      <c r="AA104" t="str">
        <f t="shared" si="41"/>
        <v/>
      </c>
      <c r="AB104" t="str">
        <f t="shared" si="41"/>
        <v/>
      </c>
      <c r="AC104" t="str">
        <f t="shared" si="41"/>
        <v/>
      </c>
      <c r="AD104" t="str">
        <f t="shared" si="41"/>
        <v/>
      </c>
      <c r="AE104" t="str">
        <f t="shared" si="41"/>
        <v/>
      </c>
      <c r="AF104" t="str">
        <f t="shared" si="41"/>
        <v/>
      </c>
      <c r="AG104" t="str">
        <f t="shared" si="41"/>
        <v/>
      </c>
      <c r="AH104" t="str">
        <f t="shared" si="41"/>
        <v/>
      </c>
      <c r="AI104" t="str">
        <f t="shared" si="41"/>
        <v/>
      </c>
      <c r="AJ104" t="str">
        <f t="shared" si="41"/>
        <v/>
      </c>
      <c r="AK104" t="str">
        <f t="shared" si="41"/>
        <v/>
      </c>
      <c r="AL104" t="str">
        <f t="shared" si="41"/>
        <v/>
      </c>
      <c r="AM104" t="str">
        <f t="shared" si="41"/>
        <v/>
      </c>
      <c r="AN104" t="str">
        <f t="shared" si="41"/>
        <v/>
      </c>
      <c r="AO104" t="str">
        <f t="shared" si="41"/>
        <v/>
      </c>
      <c r="AP104" t="str">
        <f t="shared" si="41"/>
        <v/>
      </c>
      <c r="AQ104" t="str">
        <f t="shared" si="41"/>
        <v/>
      </c>
      <c r="AR104" t="str">
        <f t="shared" si="41"/>
        <v/>
      </c>
      <c r="AS104" t="str">
        <f t="shared" si="41"/>
        <v/>
      </c>
      <c r="AT104" t="str">
        <f t="shared" si="41"/>
        <v/>
      </c>
      <c r="AU104" t="str">
        <f t="shared" si="41"/>
        <v/>
      </c>
      <c r="AV104" t="str">
        <f t="shared" si="41"/>
        <v/>
      </c>
      <c r="AW104" t="str">
        <f t="shared" si="41"/>
        <v/>
      </c>
      <c r="AX104" t="str">
        <f t="shared" si="41"/>
        <v/>
      </c>
      <c r="AY104" t="str">
        <f t="shared" si="41"/>
        <v/>
      </c>
      <c r="AZ104" t="str">
        <f t="shared" si="41"/>
        <v/>
      </c>
      <c r="BA104" t="str">
        <f t="shared" si="41"/>
        <v/>
      </c>
      <c r="BB104" t="str">
        <f t="shared" si="41"/>
        <v/>
      </c>
      <c r="BC104" t="str">
        <f t="shared" si="41"/>
        <v/>
      </c>
      <c r="BD104" t="str">
        <f t="shared" si="41"/>
        <v/>
      </c>
      <c r="BE104" t="str">
        <f t="shared" si="41"/>
        <v/>
      </c>
      <c r="BF104" t="str">
        <f t="shared" si="41"/>
        <v/>
      </c>
      <c r="BG104" t="str">
        <f t="shared" si="41"/>
        <v/>
      </c>
      <c r="BH104" t="str">
        <f t="shared" si="41"/>
        <v/>
      </c>
      <c r="BI104" t="str">
        <f t="shared" si="41"/>
        <v/>
      </c>
      <c r="BJ104" t="str">
        <f t="shared" si="41"/>
        <v/>
      </c>
      <c r="BK104" t="str">
        <f t="shared" si="41"/>
        <v/>
      </c>
      <c r="BL104" t="str">
        <f t="shared" si="41"/>
        <v/>
      </c>
      <c r="BM104" t="str">
        <f t="shared" si="41"/>
        <v/>
      </c>
      <c r="BN104" t="str">
        <f t="shared" si="41"/>
        <v/>
      </c>
      <c r="BO104" t="str">
        <f t="shared" si="41"/>
        <v/>
      </c>
      <c r="BP104" t="str">
        <f t="shared" si="41"/>
        <v/>
      </c>
      <c r="BQ104" t="str">
        <f t="shared" si="41"/>
        <v/>
      </c>
      <c r="BR104" t="str">
        <f t="shared" si="41"/>
        <v/>
      </c>
      <c r="BS104" t="str">
        <f t="shared" si="41"/>
        <v/>
      </c>
      <c r="BT104" t="str">
        <f t="shared" si="41"/>
        <v/>
      </c>
      <c r="BU104" t="str">
        <f t="shared" si="41"/>
        <v/>
      </c>
      <c r="BV104" t="str">
        <f t="shared" si="41"/>
        <v/>
      </c>
      <c r="BW104" t="str">
        <f t="shared" si="41"/>
        <v/>
      </c>
      <c r="BX104" t="str">
        <f t="shared" si="41"/>
        <v/>
      </c>
      <c r="BY104" t="str">
        <f t="shared" si="41"/>
        <v/>
      </c>
      <c r="BZ104" t="str">
        <f t="shared" si="41"/>
        <v/>
      </c>
      <c r="CA104" t="str">
        <f t="shared" si="41"/>
        <v/>
      </c>
      <c r="CB104" t="str">
        <f t="shared" si="41"/>
        <v/>
      </c>
      <c r="CC104" t="str">
        <f t="shared" si="41"/>
        <v/>
      </c>
      <c r="CD104" t="str">
        <f t="shared" si="41"/>
        <v/>
      </c>
      <c r="CE104">
        <f t="shared" si="41"/>
        <v>0</v>
      </c>
      <c r="CF104" t="str">
        <f t="shared" si="41"/>
        <v/>
      </c>
      <c r="CG104" t="str">
        <f t="shared" si="41"/>
        <v/>
      </c>
      <c r="CH104" t="str">
        <f t="shared" si="41"/>
        <v/>
      </c>
    </row>
    <row r="105" spans="1:86" x14ac:dyDescent="0.3">
      <c r="T105" t="str">
        <f t="shared" si="30"/>
        <v/>
      </c>
      <c r="X105" t="str">
        <f t="shared" si="31"/>
        <v/>
      </c>
      <c r="Y105" t="str">
        <f t="shared" si="41"/>
        <v/>
      </c>
      <c r="Z105" t="str">
        <f t="shared" si="41"/>
        <v/>
      </c>
      <c r="AA105" t="str">
        <f t="shared" si="41"/>
        <v/>
      </c>
      <c r="AB105" t="str">
        <f t="shared" si="41"/>
        <v/>
      </c>
      <c r="AC105" t="str">
        <f t="shared" si="41"/>
        <v/>
      </c>
      <c r="AD105" t="str">
        <f t="shared" si="41"/>
        <v/>
      </c>
      <c r="AE105" t="str">
        <f t="shared" si="41"/>
        <v/>
      </c>
      <c r="AF105" t="str">
        <f t="shared" si="41"/>
        <v/>
      </c>
      <c r="AG105" t="str">
        <f t="shared" si="41"/>
        <v/>
      </c>
      <c r="AH105" t="str">
        <f t="shared" si="41"/>
        <v/>
      </c>
      <c r="AI105" t="str">
        <f t="shared" si="41"/>
        <v/>
      </c>
      <c r="AJ105" t="str">
        <f t="shared" si="41"/>
        <v/>
      </c>
      <c r="AK105" t="str">
        <f t="shared" si="41"/>
        <v/>
      </c>
      <c r="AL105" t="str">
        <f t="shared" si="41"/>
        <v/>
      </c>
      <c r="AM105" t="str">
        <f t="shared" si="41"/>
        <v/>
      </c>
      <c r="AN105" t="str">
        <f t="shared" si="41"/>
        <v/>
      </c>
      <c r="AO105" t="str">
        <f t="shared" si="41"/>
        <v/>
      </c>
      <c r="AP105" t="str">
        <f t="shared" si="41"/>
        <v/>
      </c>
      <c r="AQ105" t="str">
        <f t="shared" si="41"/>
        <v/>
      </c>
      <c r="AR105" t="str">
        <f t="shared" si="41"/>
        <v/>
      </c>
      <c r="AS105" t="str">
        <f t="shared" si="41"/>
        <v/>
      </c>
      <c r="AT105" t="str">
        <f t="shared" si="41"/>
        <v/>
      </c>
      <c r="AU105" t="str">
        <f t="shared" si="41"/>
        <v/>
      </c>
      <c r="AV105" t="str">
        <f t="shared" si="41"/>
        <v/>
      </c>
      <c r="AW105" t="str">
        <f t="shared" si="41"/>
        <v/>
      </c>
      <c r="AX105" t="str">
        <f t="shared" si="41"/>
        <v/>
      </c>
      <c r="AY105" t="str">
        <f t="shared" si="41"/>
        <v/>
      </c>
      <c r="AZ105" t="str">
        <f t="shared" si="41"/>
        <v/>
      </c>
      <c r="BA105" t="str">
        <f t="shared" si="41"/>
        <v/>
      </c>
      <c r="BB105" t="str">
        <f t="shared" si="41"/>
        <v/>
      </c>
      <c r="BC105" t="str">
        <f t="shared" si="41"/>
        <v/>
      </c>
      <c r="BD105" t="str">
        <f t="shared" si="41"/>
        <v/>
      </c>
      <c r="BE105" t="str">
        <f t="shared" si="41"/>
        <v/>
      </c>
      <c r="BF105" t="str">
        <f t="shared" si="41"/>
        <v/>
      </c>
      <c r="BG105" t="str">
        <f t="shared" si="41"/>
        <v/>
      </c>
      <c r="BH105" t="str">
        <f t="shared" si="41"/>
        <v/>
      </c>
      <c r="BI105" t="str">
        <f t="shared" si="41"/>
        <v/>
      </c>
      <c r="BJ105" t="str">
        <f t="shared" si="41"/>
        <v/>
      </c>
      <c r="BK105" t="str">
        <f t="shared" si="41"/>
        <v/>
      </c>
      <c r="BL105" t="str">
        <f t="shared" si="41"/>
        <v/>
      </c>
      <c r="BM105" t="str">
        <f t="shared" si="41"/>
        <v/>
      </c>
      <c r="BN105" t="str">
        <f t="shared" si="41"/>
        <v/>
      </c>
      <c r="BO105" t="str">
        <f t="shared" si="41"/>
        <v/>
      </c>
      <c r="BP105" t="str">
        <f t="shared" si="41"/>
        <v/>
      </c>
      <c r="BQ105" t="str">
        <f t="shared" si="41"/>
        <v/>
      </c>
      <c r="BR105" t="str">
        <f t="shared" si="41"/>
        <v/>
      </c>
      <c r="BS105" t="str">
        <f t="shared" si="41"/>
        <v/>
      </c>
      <c r="BT105" t="str">
        <f t="shared" si="41"/>
        <v/>
      </c>
      <c r="BU105" t="str">
        <f t="shared" si="41"/>
        <v/>
      </c>
      <c r="BV105" t="str">
        <f t="shared" si="41"/>
        <v/>
      </c>
      <c r="BW105" t="str">
        <f t="shared" si="41"/>
        <v/>
      </c>
      <c r="BX105" t="str">
        <f t="shared" si="41"/>
        <v/>
      </c>
      <c r="BY105" t="str">
        <f t="shared" si="41"/>
        <v/>
      </c>
      <c r="BZ105" t="str">
        <f t="shared" si="41"/>
        <v/>
      </c>
      <c r="CA105" t="str">
        <f t="shared" si="41"/>
        <v/>
      </c>
      <c r="CB105" t="str">
        <f t="shared" si="41"/>
        <v/>
      </c>
      <c r="CC105" t="str">
        <f t="shared" si="41"/>
        <v/>
      </c>
      <c r="CD105" t="str">
        <f t="shared" si="41"/>
        <v/>
      </c>
      <c r="CE105" t="str">
        <f t="shared" si="41"/>
        <v/>
      </c>
      <c r="CF105" t="str">
        <f t="shared" si="41"/>
        <v/>
      </c>
      <c r="CG105" t="str">
        <f t="shared" si="41"/>
        <v/>
      </c>
      <c r="CH105" t="str">
        <f t="shared" si="41"/>
        <v/>
      </c>
    </row>
    <row r="106" spans="1:86" x14ac:dyDescent="0.3">
      <c r="T106" t="str">
        <f t="shared" si="30"/>
        <v/>
      </c>
      <c r="X106" t="str">
        <f t="shared" si="31"/>
        <v/>
      </c>
      <c r="Y106" t="str">
        <f t="shared" si="41"/>
        <v/>
      </c>
      <c r="Z106" t="str">
        <f t="shared" si="41"/>
        <v/>
      </c>
      <c r="AA106" t="str">
        <f t="shared" si="41"/>
        <v/>
      </c>
      <c r="AB106" t="str">
        <f t="shared" si="41"/>
        <v/>
      </c>
      <c r="AC106" t="str">
        <f t="shared" si="41"/>
        <v/>
      </c>
      <c r="AD106" t="str">
        <f t="shared" si="41"/>
        <v/>
      </c>
      <c r="AE106" t="str">
        <f t="shared" si="41"/>
        <v/>
      </c>
      <c r="AF106" t="str">
        <f t="shared" si="41"/>
        <v/>
      </c>
      <c r="AG106" t="str">
        <f t="shared" si="41"/>
        <v/>
      </c>
      <c r="AH106" t="str">
        <f t="shared" si="41"/>
        <v/>
      </c>
      <c r="AI106" t="str">
        <f t="shared" si="41"/>
        <v/>
      </c>
      <c r="AJ106" t="str">
        <f t="shared" si="41"/>
        <v/>
      </c>
      <c r="AK106" t="str">
        <f t="shared" si="41"/>
        <v/>
      </c>
      <c r="AL106" t="str">
        <f t="shared" si="41"/>
        <v/>
      </c>
      <c r="AM106" t="str">
        <f t="shared" si="41"/>
        <v/>
      </c>
      <c r="AN106" t="str">
        <f t="shared" si="41"/>
        <v/>
      </c>
      <c r="AO106" t="str">
        <f t="shared" si="41"/>
        <v/>
      </c>
      <c r="AP106" t="str">
        <f t="shared" si="41"/>
        <v/>
      </c>
      <c r="AQ106" t="str">
        <f t="shared" si="41"/>
        <v/>
      </c>
      <c r="AR106" t="str">
        <f t="shared" si="41"/>
        <v/>
      </c>
      <c r="AS106" t="str">
        <f t="shared" si="41"/>
        <v/>
      </c>
      <c r="AT106" t="str">
        <f t="shared" si="41"/>
        <v/>
      </c>
      <c r="AU106" t="str">
        <f t="shared" si="41"/>
        <v/>
      </c>
      <c r="AV106" t="str">
        <f t="shared" si="41"/>
        <v/>
      </c>
      <c r="AW106" t="str">
        <f t="shared" si="41"/>
        <v/>
      </c>
      <c r="AX106" t="str">
        <f t="shared" si="41"/>
        <v/>
      </c>
      <c r="AY106" t="str">
        <f t="shared" si="41"/>
        <v/>
      </c>
      <c r="AZ106" t="str">
        <f t="shared" si="41"/>
        <v/>
      </c>
      <c r="BA106" t="str">
        <f t="shared" si="41"/>
        <v/>
      </c>
      <c r="BB106" t="str">
        <f t="shared" si="41"/>
        <v/>
      </c>
      <c r="BC106" t="str">
        <f t="shared" si="41"/>
        <v/>
      </c>
      <c r="BD106" t="str">
        <f t="shared" si="41"/>
        <v/>
      </c>
      <c r="BE106" t="str">
        <f t="shared" si="41"/>
        <v/>
      </c>
      <c r="BF106" t="str">
        <f t="shared" si="41"/>
        <v/>
      </c>
      <c r="BG106" t="str">
        <f t="shared" si="41"/>
        <v/>
      </c>
      <c r="BH106" t="str">
        <f t="shared" si="41"/>
        <v/>
      </c>
      <c r="BI106" t="str">
        <f t="shared" si="41"/>
        <v/>
      </c>
      <c r="BJ106" t="str">
        <f t="shared" si="41"/>
        <v/>
      </c>
      <c r="BK106" t="str">
        <f t="shared" si="41"/>
        <v/>
      </c>
      <c r="BL106" t="str">
        <f t="shared" si="41"/>
        <v/>
      </c>
      <c r="BM106" t="str">
        <f t="shared" si="41"/>
        <v/>
      </c>
      <c r="BN106" t="str">
        <f t="shared" si="41"/>
        <v/>
      </c>
      <c r="BO106" t="str">
        <f t="shared" si="41"/>
        <v/>
      </c>
      <c r="BP106" t="str">
        <f t="shared" si="41"/>
        <v/>
      </c>
      <c r="BQ106" t="str">
        <f t="shared" si="41"/>
        <v/>
      </c>
      <c r="BR106" t="str">
        <f t="shared" si="41"/>
        <v/>
      </c>
      <c r="BS106" t="str">
        <f t="shared" si="41"/>
        <v/>
      </c>
      <c r="BT106" t="str">
        <f t="shared" si="41"/>
        <v/>
      </c>
      <c r="BU106" t="str">
        <f t="shared" si="41"/>
        <v/>
      </c>
      <c r="BV106" t="str">
        <f t="shared" si="41"/>
        <v/>
      </c>
      <c r="BW106" t="str">
        <f t="shared" si="41"/>
        <v/>
      </c>
      <c r="BX106" t="str">
        <f t="shared" si="41"/>
        <v/>
      </c>
      <c r="BY106" t="str">
        <f t="shared" si="41"/>
        <v/>
      </c>
      <c r="BZ106" t="str">
        <f t="shared" si="41"/>
        <v/>
      </c>
      <c r="CA106" t="str">
        <f t="shared" si="41"/>
        <v/>
      </c>
      <c r="CB106" t="str">
        <f t="shared" si="41"/>
        <v/>
      </c>
      <c r="CC106" t="str">
        <f t="shared" si="41"/>
        <v/>
      </c>
      <c r="CD106" t="str">
        <f t="shared" si="41"/>
        <v/>
      </c>
      <c r="CE106" t="str">
        <f t="shared" si="41"/>
        <v/>
      </c>
      <c r="CF106" t="str">
        <f t="shared" si="41"/>
        <v/>
      </c>
      <c r="CG106" t="str">
        <f t="shared" si="41"/>
        <v/>
      </c>
      <c r="CH106" t="str">
        <f t="shared" si="41"/>
        <v/>
      </c>
    </row>
    <row r="107" spans="1:86" x14ac:dyDescent="0.3">
      <c r="T107" t="str">
        <f t="shared" si="30"/>
        <v/>
      </c>
      <c r="X107" t="str">
        <f t="shared" si="31"/>
        <v/>
      </c>
      <c r="Y107" t="str">
        <f t="shared" si="41"/>
        <v/>
      </c>
      <c r="Z107" t="str">
        <f t="shared" si="41"/>
        <v/>
      </c>
      <c r="AA107" t="str">
        <f t="shared" si="41"/>
        <v/>
      </c>
      <c r="AB107" t="str">
        <f t="shared" si="41"/>
        <v/>
      </c>
      <c r="AC107" t="str">
        <f t="shared" si="41"/>
        <v/>
      </c>
      <c r="AD107" t="str">
        <f t="shared" si="41"/>
        <v/>
      </c>
      <c r="AE107" t="str">
        <f t="shared" si="41"/>
        <v/>
      </c>
      <c r="AF107" t="str">
        <f t="shared" si="41"/>
        <v/>
      </c>
      <c r="AG107" t="str">
        <f t="shared" si="41"/>
        <v/>
      </c>
      <c r="AH107" t="str">
        <f t="shared" si="41"/>
        <v/>
      </c>
      <c r="AI107" t="str">
        <f t="shared" si="41"/>
        <v/>
      </c>
      <c r="AJ107" t="str">
        <f t="shared" si="41"/>
        <v/>
      </c>
      <c r="AK107" t="str">
        <f t="shared" si="41"/>
        <v/>
      </c>
      <c r="AL107" t="str">
        <f t="shared" si="41"/>
        <v/>
      </c>
      <c r="AM107" t="str">
        <f t="shared" si="41"/>
        <v/>
      </c>
      <c r="AN107" t="str">
        <f t="shared" si="41"/>
        <v/>
      </c>
      <c r="AO107" t="str">
        <f t="shared" si="41"/>
        <v/>
      </c>
      <c r="AP107" t="str">
        <f t="shared" si="41"/>
        <v/>
      </c>
      <c r="AQ107" t="str">
        <f t="shared" si="41"/>
        <v/>
      </c>
      <c r="AR107" t="str">
        <f t="shared" si="41"/>
        <v/>
      </c>
      <c r="AS107" t="str">
        <f t="shared" si="41"/>
        <v/>
      </c>
      <c r="AT107" t="str">
        <f t="shared" si="41"/>
        <v/>
      </c>
      <c r="AU107" t="str">
        <f t="shared" si="41"/>
        <v/>
      </c>
      <c r="AV107" t="str">
        <f t="shared" si="41"/>
        <v/>
      </c>
      <c r="AW107" t="str">
        <f t="shared" si="41"/>
        <v/>
      </c>
      <c r="AX107" t="str">
        <f t="shared" si="41"/>
        <v/>
      </c>
      <c r="AY107" t="str">
        <f t="shared" si="41"/>
        <v/>
      </c>
      <c r="AZ107" t="str">
        <f t="shared" si="41"/>
        <v/>
      </c>
      <c r="BA107" t="str">
        <f t="shared" si="41"/>
        <v/>
      </c>
      <c r="BB107" t="str">
        <f t="shared" si="41"/>
        <v/>
      </c>
      <c r="BC107" t="str">
        <f t="shared" si="41"/>
        <v/>
      </c>
      <c r="BD107" t="str">
        <f t="shared" si="41"/>
        <v/>
      </c>
      <c r="BE107" t="str">
        <f t="shared" si="41"/>
        <v/>
      </c>
      <c r="BF107" t="str">
        <f t="shared" si="41"/>
        <v/>
      </c>
      <c r="BG107" t="str">
        <f t="shared" si="41"/>
        <v/>
      </c>
      <c r="BH107" t="str">
        <f t="shared" si="41"/>
        <v/>
      </c>
      <c r="BI107" t="str">
        <f t="shared" si="41"/>
        <v/>
      </c>
      <c r="BJ107" t="str">
        <f t="shared" si="41"/>
        <v/>
      </c>
      <c r="BK107" t="str">
        <f t="shared" si="41"/>
        <v/>
      </c>
      <c r="BL107" t="str">
        <f t="shared" si="41"/>
        <v/>
      </c>
      <c r="BM107" t="str">
        <f t="shared" si="41"/>
        <v/>
      </c>
      <c r="BN107" t="str">
        <f t="shared" si="41"/>
        <v/>
      </c>
      <c r="BO107" t="str">
        <f t="shared" si="41"/>
        <v/>
      </c>
      <c r="BP107" t="str">
        <f t="shared" si="41"/>
        <v/>
      </c>
      <c r="BQ107" t="str">
        <f t="shared" ref="Y107:CH111" si="42">IF(BQ$1=$A107,$D107,"")</f>
        <v/>
      </c>
      <c r="BR107" t="str">
        <f t="shared" si="42"/>
        <v/>
      </c>
      <c r="BS107" t="str">
        <f t="shared" si="42"/>
        <v/>
      </c>
      <c r="BT107" t="str">
        <f t="shared" si="42"/>
        <v/>
      </c>
      <c r="BU107" t="str">
        <f t="shared" si="42"/>
        <v/>
      </c>
      <c r="BV107" t="str">
        <f t="shared" si="42"/>
        <v/>
      </c>
      <c r="BW107" t="str">
        <f t="shared" si="42"/>
        <v/>
      </c>
      <c r="BX107" t="str">
        <f t="shared" si="42"/>
        <v/>
      </c>
      <c r="BY107" t="str">
        <f t="shared" si="42"/>
        <v/>
      </c>
      <c r="BZ107" t="str">
        <f t="shared" si="42"/>
        <v/>
      </c>
      <c r="CA107" t="str">
        <f t="shared" si="42"/>
        <v/>
      </c>
      <c r="CB107" t="str">
        <f t="shared" si="42"/>
        <v/>
      </c>
      <c r="CC107" t="str">
        <f t="shared" si="42"/>
        <v/>
      </c>
      <c r="CD107" t="str">
        <f t="shared" si="42"/>
        <v/>
      </c>
      <c r="CE107" t="str">
        <f t="shared" si="42"/>
        <v/>
      </c>
      <c r="CF107" t="str">
        <f t="shared" si="42"/>
        <v/>
      </c>
      <c r="CG107" t="str">
        <f t="shared" si="42"/>
        <v/>
      </c>
      <c r="CH107" t="str">
        <f t="shared" si="42"/>
        <v/>
      </c>
    </row>
    <row r="108" spans="1:86" x14ac:dyDescent="0.3">
      <c r="T108" t="str">
        <f t="shared" si="30"/>
        <v/>
      </c>
      <c r="X108" t="str">
        <f t="shared" si="31"/>
        <v/>
      </c>
      <c r="Y108" t="str">
        <f t="shared" si="42"/>
        <v/>
      </c>
      <c r="Z108" t="str">
        <f t="shared" si="42"/>
        <v/>
      </c>
      <c r="AA108" t="str">
        <f t="shared" si="42"/>
        <v/>
      </c>
      <c r="AB108" t="str">
        <f t="shared" si="42"/>
        <v/>
      </c>
      <c r="AC108" t="str">
        <f t="shared" si="42"/>
        <v/>
      </c>
      <c r="AD108" t="str">
        <f t="shared" si="42"/>
        <v/>
      </c>
      <c r="AE108" t="str">
        <f t="shared" si="42"/>
        <v/>
      </c>
      <c r="AF108" t="str">
        <f t="shared" si="42"/>
        <v/>
      </c>
      <c r="AG108" t="str">
        <f t="shared" si="42"/>
        <v/>
      </c>
      <c r="AH108" t="str">
        <f t="shared" si="42"/>
        <v/>
      </c>
      <c r="AI108" t="str">
        <f t="shared" si="42"/>
        <v/>
      </c>
      <c r="AJ108" t="str">
        <f t="shared" si="42"/>
        <v/>
      </c>
      <c r="AK108" t="str">
        <f t="shared" si="42"/>
        <v/>
      </c>
      <c r="AL108" t="str">
        <f t="shared" si="42"/>
        <v/>
      </c>
      <c r="AM108" t="str">
        <f t="shared" si="42"/>
        <v/>
      </c>
      <c r="AN108" t="str">
        <f t="shared" si="42"/>
        <v/>
      </c>
      <c r="AO108" t="str">
        <f t="shared" si="42"/>
        <v/>
      </c>
      <c r="AP108" t="str">
        <f t="shared" si="42"/>
        <v/>
      </c>
      <c r="AQ108" t="str">
        <f t="shared" si="42"/>
        <v/>
      </c>
      <c r="AR108" t="str">
        <f t="shared" si="42"/>
        <v/>
      </c>
      <c r="AS108" t="str">
        <f t="shared" si="42"/>
        <v/>
      </c>
      <c r="AT108" t="str">
        <f t="shared" si="42"/>
        <v/>
      </c>
      <c r="AU108" t="str">
        <f t="shared" si="42"/>
        <v/>
      </c>
      <c r="AV108" t="str">
        <f t="shared" si="42"/>
        <v/>
      </c>
      <c r="AW108" t="str">
        <f t="shared" si="42"/>
        <v/>
      </c>
      <c r="AX108" t="str">
        <f t="shared" si="42"/>
        <v/>
      </c>
      <c r="AY108" t="str">
        <f t="shared" si="42"/>
        <v/>
      </c>
      <c r="AZ108" t="str">
        <f t="shared" si="42"/>
        <v/>
      </c>
      <c r="BA108" t="str">
        <f t="shared" si="42"/>
        <v/>
      </c>
      <c r="BB108" t="str">
        <f t="shared" si="42"/>
        <v/>
      </c>
      <c r="BC108" t="str">
        <f t="shared" si="42"/>
        <v/>
      </c>
      <c r="BD108" t="str">
        <f t="shared" si="42"/>
        <v/>
      </c>
      <c r="BE108" t="str">
        <f t="shared" si="42"/>
        <v/>
      </c>
      <c r="BF108" t="str">
        <f t="shared" si="42"/>
        <v/>
      </c>
      <c r="BG108" t="str">
        <f t="shared" si="42"/>
        <v/>
      </c>
      <c r="BH108" t="str">
        <f t="shared" si="42"/>
        <v/>
      </c>
      <c r="BI108" t="str">
        <f t="shared" si="42"/>
        <v/>
      </c>
      <c r="BJ108" t="str">
        <f t="shared" si="42"/>
        <v/>
      </c>
      <c r="BK108" t="str">
        <f t="shared" si="42"/>
        <v/>
      </c>
      <c r="BL108" t="str">
        <f t="shared" si="42"/>
        <v/>
      </c>
      <c r="BM108" t="str">
        <f t="shared" si="42"/>
        <v/>
      </c>
      <c r="BN108" t="str">
        <f t="shared" si="42"/>
        <v/>
      </c>
      <c r="BO108" t="str">
        <f t="shared" si="42"/>
        <v/>
      </c>
      <c r="BP108" t="str">
        <f t="shared" si="42"/>
        <v/>
      </c>
      <c r="BQ108" t="str">
        <f t="shared" si="42"/>
        <v/>
      </c>
      <c r="BR108" t="str">
        <f t="shared" si="42"/>
        <v/>
      </c>
      <c r="BS108" t="str">
        <f t="shared" si="42"/>
        <v/>
      </c>
      <c r="BT108" t="str">
        <f t="shared" si="42"/>
        <v/>
      </c>
      <c r="BU108" t="str">
        <f t="shared" si="42"/>
        <v/>
      </c>
      <c r="BV108" t="str">
        <f t="shared" si="42"/>
        <v/>
      </c>
      <c r="BW108" t="str">
        <f t="shared" si="42"/>
        <v/>
      </c>
      <c r="BX108" t="str">
        <f t="shared" si="42"/>
        <v/>
      </c>
      <c r="BY108" t="str">
        <f t="shared" si="42"/>
        <v/>
      </c>
      <c r="BZ108" t="str">
        <f t="shared" si="42"/>
        <v/>
      </c>
      <c r="CA108" t="str">
        <f t="shared" si="42"/>
        <v/>
      </c>
      <c r="CB108" t="str">
        <f t="shared" si="42"/>
        <v/>
      </c>
      <c r="CC108" t="str">
        <f t="shared" si="42"/>
        <v/>
      </c>
      <c r="CD108" t="str">
        <f t="shared" si="42"/>
        <v/>
      </c>
      <c r="CE108" t="str">
        <f t="shared" si="42"/>
        <v/>
      </c>
      <c r="CF108" t="str">
        <f t="shared" si="42"/>
        <v/>
      </c>
      <c r="CG108" t="str">
        <f t="shared" si="42"/>
        <v/>
      </c>
      <c r="CH108" t="str">
        <f t="shared" si="42"/>
        <v/>
      </c>
    </row>
    <row r="109" spans="1:86" x14ac:dyDescent="0.3">
      <c r="T109" t="str">
        <f t="shared" si="30"/>
        <v/>
      </c>
      <c r="X109" t="str">
        <f t="shared" si="31"/>
        <v/>
      </c>
      <c r="Y109" t="str">
        <f t="shared" si="42"/>
        <v/>
      </c>
      <c r="Z109" t="str">
        <f t="shared" si="42"/>
        <v/>
      </c>
      <c r="AA109" t="str">
        <f t="shared" si="42"/>
        <v/>
      </c>
      <c r="AB109" t="str">
        <f t="shared" si="42"/>
        <v/>
      </c>
      <c r="AC109" t="str">
        <f t="shared" si="42"/>
        <v/>
      </c>
      <c r="AD109" t="str">
        <f t="shared" si="42"/>
        <v/>
      </c>
      <c r="AE109" t="str">
        <f t="shared" si="42"/>
        <v/>
      </c>
      <c r="AF109" t="str">
        <f t="shared" si="42"/>
        <v/>
      </c>
      <c r="AG109" t="str">
        <f t="shared" si="42"/>
        <v/>
      </c>
      <c r="AH109" t="str">
        <f t="shared" si="42"/>
        <v/>
      </c>
      <c r="AI109" t="str">
        <f t="shared" si="42"/>
        <v/>
      </c>
      <c r="AJ109" t="str">
        <f t="shared" si="42"/>
        <v/>
      </c>
      <c r="AK109" t="str">
        <f t="shared" si="42"/>
        <v/>
      </c>
      <c r="AL109" t="str">
        <f t="shared" si="42"/>
        <v/>
      </c>
      <c r="AM109" t="str">
        <f t="shared" si="42"/>
        <v/>
      </c>
      <c r="AN109" t="str">
        <f t="shared" si="42"/>
        <v/>
      </c>
      <c r="AO109" t="str">
        <f t="shared" si="42"/>
        <v/>
      </c>
      <c r="AP109" t="str">
        <f t="shared" si="42"/>
        <v/>
      </c>
      <c r="AQ109" t="str">
        <f t="shared" si="42"/>
        <v/>
      </c>
      <c r="AR109" t="str">
        <f t="shared" si="42"/>
        <v/>
      </c>
      <c r="AS109" t="str">
        <f t="shared" si="42"/>
        <v/>
      </c>
      <c r="AT109" t="str">
        <f t="shared" si="42"/>
        <v/>
      </c>
      <c r="AU109" t="str">
        <f t="shared" si="42"/>
        <v/>
      </c>
      <c r="AV109" t="str">
        <f t="shared" si="42"/>
        <v/>
      </c>
      <c r="AW109" t="str">
        <f t="shared" si="42"/>
        <v/>
      </c>
      <c r="AX109" t="str">
        <f t="shared" si="42"/>
        <v/>
      </c>
      <c r="AY109" t="str">
        <f t="shared" si="42"/>
        <v/>
      </c>
      <c r="AZ109" t="str">
        <f t="shared" si="42"/>
        <v/>
      </c>
      <c r="BA109" t="str">
        <f t="shared" si="42"/>
        <v/>
      </c>
      <c r="BB109" t="str">
        <f t="shared" si="42"/>
        <v/>
      </c>
      <c r="BC109" t="str">
        <f t="shared" si="42"/>
        <v/>
      </c>
      <c r="BD109" t="str">
        <f t="shared" si="42"/>
        <v/>
      </c>
      <c r="BE109" t="str">
        <f t="shared" si="42"/>
        <v/>
      </c>
      <c r="BF109" t="str">
        <f t="shared" si="42"/>
        <v/>
      </c>
      <c r="BG109" t="str">
        <f t="shared" si="42"/>
        <v/>
      </c>
      <c r="BH109" t="str">
        <f t="shared" si="42"/>
        <v/>
      </c>
      <c r="BI109" t="str">
        <f t="shared" si="42"/>
        <v/>
      </c>
      <c r="BJ109" t="str">
        <f t="shared" si="42"/>
        <v/>
      </c>
      <c r="BK109" t="str">
        <f t="shared" si="42"/>
        <v/>
      </c>
      <c r="BL109" t="str">
        <f t="shared" si="42"/>
        <v/>
      </c>
      <c r="BM109" t="str">
        <f t="shared" si="42"/>
        <v/>
      </c>
      <c r="BN109" t="str">
        <f t="shared" si="42"/>
        <v/>
      </c>
      <c r="BO109" t="str">
        <f t="shared" si="42"/>
        <v/>
      </c>
      <c r="BP109" t="str">
        <f t="shared" si="42"/>
        <v/>
      </c>
      <c r="BQ109" t="str">
        <f t="shared" si="42"/>
        <v/>
      </c>
      <c r="BR109" t="str">
        <f t="shared" si="42"/>
        <v/>
      </c>
      <c r="BS109" t="str">
        <f t="shared" si="42"/>
        <v/>
      </c>
      <c r="BT109" t="str">
        <f t="shared" si="42"/>
        <v/>
      </c>
      <c r="BU109" t="str">
        <f t="shared" si="42"/>
        <v/>
      </c>
      <c r="BV109" t="str">
        <f t="shared" si="42"/>
        <v/>
      </c>
      <c r="BW109" t="str">
        <f t="shared" si="42"/>
        <v/>
      </c>
      <c r="BX109" t="str">
        <f t="shared" si="42"/>
        <v/>
      </c>
      <c r="BY109" t="str">
        <f t="shared" si="42"/>
        <v/>
      </c>
      <c r="BZ109" t="str">
        <f t="shared" si="42"/>
        <v/>
      </c>
      <c r="CA109" t="str">
        <f t="shared" si="42"/>
        <v/>
      </c>
      <c r="CB109" t="str">
        <f t="shared" si="42"/>
        <v/>
      </c>
      <c r="CC109" t="str">
        <f t="shared" si="42"/>
        <v/>
      </c>
      <c r="CD109" t="str">
        <f t="shared" si="42"/>
        <v/>
      </c>
      <c r="CE109" t="str">
        <f t="shared" si="42"/>
        <v/>
      </c>
      <c r="CF109" t="str">
        <f t="shared" si="42"/>
        <v/>
      </c>
      <c r="CG109" t="str">
        <f t="shared" si="42"/>
        <v/>
      </c>
      <c r="CH109" t="str">
        <f t="shared" si="42"/>
        <v/>
      </c>
    </row>
    <row r="110" spans="1:86" x14ac:dyDescent="0.3">
      <c r="T110" t="str">
        <f t="shared" si="30"/>
        <v/>
      </c>
      <c r="X110" t="str">
        <f t="shared" si="31"/>
        <v/>
      </c>
      <c r="Y110" t="str">
        <f t="shared" si="42"/>
        <v/>
      </c>
      <c r="Z110" t="str">
        <f t="shared" si="42"/>
        <v/>
      </c>
      <c r="AA110" t="str">
        <f t="shared" si="42"/>
        <v/>
      </c>
      <c r="AB110" t="str">
        <f t="shared" si="42"/>
        <v/>
      </c>
      <c r="AC110" t="str">
        <f t="shared" si="42"/>
        <v/>
      </c>
      <c r="AD110" t="str">
        <f t="shared" si="42"/>
        <v/>
      </c>
      <c r="AE110" t="str">
        <f t="shared" si="42"/>
        <v/>
      </c>
      <c r="AF110" t="str">
        <f t="shared" si="42"/>
        <v/>
      </c>
      <c r="AG110" t="str">
        <f t="shared" si="42"/>
        <v/>
      </c>
      <c r="AH110" t="str">
        <f t="shared" si="42"/>
        <v/>
      </c>
      <c r="AI110" t="str">
        <f t="shared" si="42"/>
        <v/>
      </c>
      <c r="AJ110" t="str">
        <f t="shared" si="42"/>
        <v/>
      </c>
      <c r="AK110" t="str">
        <f t="shared" si="42"/>
        <v/>
      </c>
      <c r="AL110" t="str">
        <f t="shared" si="42"/>
        <v/>
      </c>
      <c r="AM110" t="str">
        <f t="shared" si="42"/>
        <v/>
      </c>
      <c r="AN110" t="str">
        <f t="shared" si="42"/>
        <v/>
      </c>
      <c r="AO110" t="str">
        <f t="shared" si="42"/>
        <v/>
      </c>
      <c r="AP110" t="str">
        <f t="shared" si="42"/>
        <v/>
      </c>
      <c r="AQ110" t="str">
        <f t="shared" si="42"/>
        <v/>
      </c>
      <c r="AR110" t="str">
        <f t="shared" si="42"/>
        <v/>
      </c>
      <c r="AS110" t="str">
        <f t="shared" si="42"/>
        <v/>
      </c>
      <c r="AT110" t="str">
        <f t="shared" si="42"/>
        <v/>
      </c>
      <c r="AU110" t="str">
        <f t="shared" si="42"/>
        <v/>
      </c>
      <c r="AV110" t="str">
        <f t="shared" si="42"/>
        <v/>
      </c>
      <c r="AW110" t="str">
        <f t="shared" si="42"/>
        <v/>
      </c>
      <c r="AX110" t="str">
        <f t="shared" si="42"/>
        <v/>
      </c>
      <c r="AY110" t="str">
        <f t="shared" si="42"/>
        <v/>
      </c>
      <c r="AZ110" t="str">
        <f t="shared" si="42"/>
        <v/>
      </c>
      <c r="BA110" t="str">
        <f t="shared" si="42"/>
        <v/>
      </c>
      <c r="BB110" t="str">
        <f t="shared" si="42"/>
        <v/>
      </c>
      <c r="BC110" t="str">
        <f t="shared" si="42"/>
        <v/>
      </c>
      <c r="BD110" t="str">
        <f t="shared" si="42"/>
        <v/>
      </c>
      <c r="BE110" t="str">
        <f t="shared" si="42"/>
        <v/>
      </c>
      <c r="BF110" t="str">
        <f t="shared" si="42"/>
        <v/>
      </c>
      <c r="BG110" t="str">
        <f t="shared" si="42"/>
        <v/>
      </c>
      <c r="BH110" t="str">
        <f t="shared" si="42"/>
        <v/>
      </c>
      <c r="BI110" t="str">
        <f t="shared" si="42"/>
        <v/>
      </c>
      <c r="BJ110" t="str">
        <f t="shared" si="42"/>
        <v/>
      </c>
      <c r="BK110" t="str">
        <f t="shared" si="42"/>
        <v/>
      </c>
      <c r="BL110" t="str">
        <f t="shared" si="42"/>
        <v/>
      </c>
      <c r="BM110" t="str">
        <f t="shared" si="42"/>
        <v/>
      </c>
      <c r="BN110" t="str">
        <f t="shared" si="42"/>
        <v/>
      </c>
      <c r="BO110" t="str">
        <f t="shared" si="42"/>
        <v/>
      </c>
      <c r="BP110" t="str">
        <f t="shared" si="42"/>
        <v/>
      </c>
      <c r="BQ110" t="str">
        <f t="shared" si="42"/>
        <v/>
      </c>
      <c r="BR110" t="str">
        <f t="shared" si="42"/>
        <v/>
      </c>
      <c r="BS110" t="str">
        <f t="shared" si="42"/>
        <v/>
      </c>
      <c r="BT110" t="str">
        <f t="shared" si="42"/>
        <v/>
      </c>
      <c r="BU110" t="str">
        <f t="shared" si="42"/>
        <v/>
      </c>
      <c r="BV110" t="str">
        <f t="shared" si="42"/>
        <v/>
      </c>
      <c r="BW110" t="str">
        <f t="shared" si="42"/>
        <v/>
      </c>
      <c r="BX110" t="str">
        <f t="shared" si="42"/>
        <v/>
      </c>
      <c r="BY110" t="str">
        <f t="shared" si="42"/>
        <v/>
      </c>
      <c r="BZ110" t="str">
        <f t="shared" si="42"/>
        <v/>
      </c>
      <c r="CA110" t="str">
        <f t="shared" si="42"/>
        <v/>
      </c>
      <c r="CB110" t="str">
        <f t="shared" si="42"/>
        <v/>
      </c>
      <c r="CC110" t="str">
        <f t="shared" si="42"/>
        <v/>
      </c>
      <c r="CD110" t="str">
        <f t="shared" si="42"/>
        <v/>
      </c>
      <c r="CE110" t="str">
        <f t="shared" si="42"/>
        <v/>
      </c>
      <c r="CF110" t="str">
        <f t="shared" si="42"/>
        <v/>
      </c>
      <c r="CG110" t="str">
        <f t="shared" si="42"/>
        <v/>
      </c>
      <c r="CH110" t="str">
        <f t="shared" si="42"/>
        <v/>
      </c>
    </row>
    <row r="111" spans="1:86" x14ac:dyDescent="0.3">
      <c r="T111" t="str">
        <f t="shared" si="30"/>
        <v/>
      </c>
      <c r="X111" t="str">
        <f t="shared" si="31"/>
        <v/>
      </c>
      <c r="Y111" t="str">
        <f t="shared" si="42"/>
        <v/>
      </c>
      <c r="Z111" t="str">
        <f t="shared" si="42"/>
        <v/>
      </c>
      <c r="AA111" t="str">
        <f t="shared" si="42"/>
        <v/>
      </c>
      <c r="AB111" t="str">
        <f t="shared" si="42"/>
        <v/>
      </c>
      <c r="AC111" t="str">
        <f t="shared" si="42"/>
        <v/>
      </c>
      <c r="AD111" t="str">
        <f t="shared" si="42"/>
        <v/>
      </c>
      <c r="AE111" t="str">
        <f t="shared" si="42"/>
        <v/>
      </c>
      <c r="AF111" t="str">
        <f t="shared" si="42"/>
        <v/>
      </c>
      <c r="AG111" t="str">
        <f t="shared" si="42"/>
        <v/>
      </c>
      <c r="AH111" t="str">
        <f t="shared" si="42"/>
        <v/>
      </c>
      <c r="AI111" t="str">
        <f t="shared" si="42"/>
        <v/>
      </c>
      <c r="AJ111" t="str">
        <f t="shared" si="42"/>
        <v/>
      </c>
      <c r="AK111" t="str">
        <f t="shared" si="42"/>
        <v/>
      </c>
      <c r="AL111" t="str">
        <f t="shared" si="42"/>
        <v/>
      </c>
      <c r="AM111" t="str">
        <f t="shared" si="42"/>
        <v/>
      </c>
      <c r="AN111" t="str">
        <f t="shared" si="42"/>
        <v/>
      </c>
      <c r="AO111" t="str">
        <f t="shared" si="42"/>
        <v/>
      </c>
      <c r="AP111" t="str">
        <f t="shared" si="42"/>
        <v/>
      </c>
      <c r="AQ111" t="str">
        <f t="shared" si="42"/>
        <v/>
      </c>
      <c r="AR111" t="str">
        <f t="shared" si="42"/>
        <v/>
      </c>
      <c r="AS111" t="str">
        <f t="shared" si="42"/>
        <v/>
      </c>
      <c r="AT111" t="str">
        <f t="shared" si="42"/>
        <v/>
      </c>
      <c r="AU111" t="str">
        <f t="shared" si="42"/>
        <v/>
      </c>
      <c r="AV111" t="str">
        <f t="shared" si="42"/>
        <v/>
      </c>
      <c r="AW111" t="str">
        <f t="shared" si="42"/>
        <v/>
      </c>
      <c r="AX111" t="str">
        <f t="shared" si="42"/>
        <v/>
      </c>
      <c r="AY111" t="str">
        <f t="shared" si="42"/>
        <v/>
      </c>
      <c r="AZ111" t="str">
        <f t="shared" si="42"/>
        <v/>
      </c>
      <c r="BA111" t="str">
        <f t="shared" si="42"/>
        <v/>
      </c>
      <c r="BB111" t="str">
        <f t="shared" si="42"/>
        <v/>
      </c>
      <c r="BC111" t="str">
        <f t="shared" si="42"/>
        <v/>
      </c>
      <c r="BD111" t="str">
        <f t="shared" si="42"/>
        <v/>
      </c>
      <c r="BE111" t="str">
        <f t="shared" si="42"/>
        <v/>
      </c>
      <c r="BF111" t="str">
        <f t="shared" si="42"/>
        <v/>
      </c>
      <c r="BG111" t="str">
        <f t="shared" si="42"/>
        <v/>
      </c>
      <c r="BH111" t="str">
        <f t="shared" si="42"/>
        <v/>
      </c>
      <c r="BI111" t="str">
        <f t="shared" si="42"/>
        <v/>
      </c>
      <c r="BJ111" t="str">
        <f t="shared" si="42"/>
        <v/>
      </c>
      <c r="BK111" t="str">
        <f t="shared" si="42"/>
        <v/>
      </c>
      <c r="BL111" t="str">
        <f t="shared" si="42"/>
        <v/>
      </c>
      <c r="BM111" t="str">
        <f t="shared" si="42"/>
        <v/>
      </c>
      <c r="BN111" t="str">
        <f t="shared" si="42"/>
        <v/>
      </c>
      <c r="BO111" t="str">
        <f t="shared" si="42"/>
        <v/>
      </c>
      <c r="BP111" t="str">
        <f t="shared" si="42"/>
        <v/>
      </c>
      <c r="BQ111" t="str">
        <f t="shared" si="42"/>
        <v/>
      </c>
      <c r="BR111" t="str">
        <f t="shared" si="42"/>
        <v/>
      </c>
      <c r="BS111" t="str">
        <f t="shared" si="42"/>
        <v/>
      </c>
      <c r="BT111" t="str">
        <f t="shared" ref="Y111:CH115" si="43">IF(BT$1=$A111,$D111,"")</f>
        <v/>
      </c>
      <c r="BU111" t="str">
        <f t="shared" si="43"/>
        <v/>
      </c>
      <c r="BV111" t="str">
        <f t="shared" si="43"/>
        <v/>
      </c>
      <c r="BW111" t="str">
        <f t="shared" si="43"/>
        <v/>
      </c>
      <c r="BX111" t="str">
        <f t="shared" si="43"/>
        <v/>
      </c>
      <c r="BY111" t="str">
        <f t="shared" si="43"/>
        <v/>
      </c>
      <c r="BZ111" t="str">
        <f t="shared" si="43"/>
        <v/>
      </c>
      <c r="CA111" t="str">
        <f t="shared" si="43"/>
        <v/>
      </c>
      <c r="CB111" t="str">
        <f t="shared" si="43"/>
        <v/>
      </c>
      <c r="CC111" t="str">
        <f t="shared" si="43"/>
        <v/>
      </c>
      <c r="CD111" t="str">
        <f t="shared" si="43"/>
        <v/>
      </c>
      <c r="CE111" t="str">
        <f t="shared" si="43"/>
        <v/>
      </c>
      <c r="CF111" t="str">
        <f t="shared" si="43"/>
        <v/>
      </c>
      <c r="CG111" t="str">
        <f t="shared" si="43"/>
        <v/>
      </c>
      <c r="CH111" t="str">
        <f t="shared" si="43"/>
        <v/>
      </c>
    </row>
    <row r="112" spans="1:86" x14ac:dyDescent="0.3">
      <c r="T112" t="str">
        <f t="shared" si="30"/>
        <v/>
      </c>
      <c r="X112" t="str">
        <f t="shared" si="31"/>
        <v/>
      </c>
      <c r="Y112" t="str">
        <f t="shared" si="43"/>
        <v/>
      </c>
      <c r="Z112" t="str">
        <f t="shared" si="43"/>
        <v/>
      </c>
      <c r="AA112" t="str">
        <f t="shared" si="43"/>
        <v/>
      </c>
      <c r="AB112" t="str">
        <f t="shared" si="43"/>
        <v/>
      </c>
      <c r="AC112" t="str">
        <f t="shared" si="43"/>
        <v/>
      </c>
      <c r="AD112" t="str">
        <f t="shared" si="43"/>
        <v/>
      </c>
      <c r="AE112" t="str">
        <f t="shared" si="43"/>
        <v/>
      </c>
      <c r="AF112" t="str">
        <f t="shared" si="43"/>
        <v/>
      </c>
      <c r="AG112" t="str">
        <f t="shared" si="43"/>
        <v/>
      </c>
      <c r="AH112" t="str">
        <f t="shared" si="43"/>
        <v/>
      </c>
      <c r="AI112" t="str">
        <f t="shared" si="43"/>
        <v/>
      </c>
      <c r="AJ112" t="str">
        <f t="shared" si="43"/>
        <v/>
      </c>
      <c r="AK112" t="str">
        <f t="shared" si="43"/>
        <v/>
      </c>
      <c r="AL112" t="str">
        <f t="shared" si="43"/>
        <v/>
      </c>
      <c r="AM112" t="str">
        <f t="shared" si="43"/>
        <v/>
      </c>
      <c r="AN112" t="str">
        <f t="shared" si="43"/>
        <v/>
      </c>
      <c r="AO112" t="str">
        <f t="shared" si="43"/>
        <v/>
      </c>
      <c r="AP112" t="str">
        <f t="shared" si="43"/>
        <v/>
      </c>
      <c r="AQ112" t="str">
        <f t="shared" si="43"/>
        <v/>
      </c>
      <c r="AR112" t="str">
        <f t="shared" si="43"/>
        <v/>
      </c>
      <c r="AS112" t="str">
        <f t="shared" si="43"/>
        <v/>
      </c>
      <c r="AT112" t="str">
        <f t="shared" si="43"/>
        <v/>
      </c>
      <c r="AU112" t="str">
        <f t="shared" si="43"/>
        <v/>
      </c>
      <c r="AV112" t="str">
        <f t="shared" si="43"/>
        <v/>
      </c>
      <c r="AW112" t="str">
        <f t="shared" si="43"/>
        <v/>
      </c>
      <c r="AX112" t="str">
        <f t="shared" si="43"/>
        <v/>
      </c>
      <c r="AY112" t="str">
        <f t="shared" si="43"/>
        <v/>
      </c>
      <c r="AZ112" t="str">
        <f t="shared" si="43"/>
        <v/>
      </c>
      <c r="BA112" t="str">
        <f t="shared" si="43"/>
        <v/>
      </c>
      <c r="BB112" t="str">
        <f t="shared" si="43"/>
        <v/>
      </c>
      <c r="BC112" t="str">
        <f t="shared" si="43"/>
        <v/>
      </c>
      <c r="BD112" t="str">
        <f t="shared" si="43"/>
        <v/>
      </c>
      <c r="BE112" t="str">
        <f t="shared" si="43"/>
        <v/>
      </c>
      <c r="BF112" t="str">
        <f t="shared" si="43"/>
        <v/>
      </c>
      <c r="BG112" t="str">
        <f t="shared" si="43"/>
        <v/>
      </c>
      <c r="BH112" t="str">
        <f t="shared" si="43"/>
        <v/>
      </c>
      <c r="BI112" t="str">
        <f t="shared" si="43"/>
        <v/>
      </c>
      <c r="BJ112" t="str">
        <f t="shared" si="43"/>
        <v/>
      </c>
      <c r="BK112" t="str">
        <f t="shared" si="43"/>
        <v/>
      </c>
      <c r="BL112" t="str">
        <f t="shared" si="43"/>
        <v/>
      </c>
      <c r="BM112" t="str">
        <f t="shared" si="43"/>
        <v/>
      </c>
      <c r="BN112" t="str">
        <f t="shared" si="43"/>
        <v/>
      </c>
      <c r="BO112" t="str">
        <f t="shared" si="43"/>
        <v/>
      </c>
      <c r="BP112" t="str">
        <f t="shared" si="43"/>
        <v/>
      </c>
      <c r="BQ112" t="str">
        <f t="shared" si="43"/>
        <v/>
      </c>
      <c r="BR112" t="str">
        <f t="shared" si="43"/>
        <v/>
      </c>
      <c r="BS112" t="str">
        <f t="shared" si="43"/>
        <v/>
      </c>
      <c r="BT112" t="str">
        <f t="shared" si="43"/>
        <v/>
      </c>
      <c r="BU112" t="str">
        <f t="shared" si="43"/>
        <v/>
      </c>
      <c r="BV112" t="str">
        <f t="shared" si="43"/>
        <v/>
      </c>
      <c r="BW112" t="str">
        <f t="shared" si="43"/>
        <v/>
      </c>
      <c r="BX112" t="str">
        <f t="shared" si="43"/>
        <v/>
      </c>
      <c r="BY112" t="str">
        <f t="shared" si="43"/>
        <v/>
      </c>
      <c r="BZ112" t="str">
        <f t="shared" si="43"/>
        <v/>
      </c>
      <c r="CA112" t="str">
        <f t="shared" si="43"/>
        <v/>
      </c>
      <c r="CB112" t="str">
        <f t="shared" si="43"/>
        <v/>
      </c>
      <c r="CC112" t="str">
        <f t="shared" si="43"/>
        <v/>
      </c>
      <c r="CD112" t="str">
        <f t="shared" si="43"/>
        <v/>
      </c>
      <c r="CE112" t="str">
        <f t="shared" si="43"/>
        <v/>
      </c>
      <c r="CF112" t="str">
        <f t="shared" si="43"/>
        <v/>
      </c>
      <c r="CG112" t="str">
        <f t="shared" si="43"/>
        <v/>
      </c>
      <c r="CH112" t="str">
        <f t="shared" si="43"/>
        <v/>
      </c>
    </row>
    <row r="113" spans="20:86" x14ac:dyDescent="0.3">
      <c r="T113" t="str">
        <f t="shared" si="30"/>
        <v/>
      </c>
      <c r="X113" t="str">
        <f t="shared" si="31"/>
        <v/>
      </c>
      <c r="Y113" t="str">
        <f t="shared" si="43"/>
        <v/>
      </c>
      <c r="Z113" t="str">
        <f t="shared" si="43"/>
        <v/>
      </c>
      <c r="AA113" t="str">
        <f t="shared" si="43"/>
        <v/>
      </c>
      <c r="AB113" t="str">
        <f t="shared" si="43"/>
        <v/>
      </c>
      <c r="AC113" t="str">
        <f t="shared" si="43"/>
        <v/>
      </c>
      <c r="AD113" t="str">
        <f t="shared" si="43"/>
        <v/>
      </c>
      <c r="AE113" t="str">
        <f t="shared" si="43"/>
        <v/>
      </c>
      <c r="AF113" t="str">
        <f t="shared" si="43"/>
        <v/>
      </c>
      <c r="AG113" t="str">
        <f t="shared" si="43"/>
        <v/>
      </c>
      <c r="AH113" t="str">
        <f t="shared" si="43"/>
        <v/>
      </c>
      <c r="AI113" t="str">
        <f t="shared" si="43"/>
        <v/>
      </c>
      <c r="AJ113" t="str">
        <f t="shared" si="43"/>
        <v/>
      </c>
      <c r="AK113" t="str">
        <f t="shared" si="43"/>
        <v/>
      </c>
      <c r="AL113" t="str">
        <f t="shared" si="43"/>
        <v/>
      </c>
      <c r="AM113" t="str">
        <f t="shared" si="43"/>
        <v/>
      </c>
      <c r="AN113" t="str">
        <f t="shared" si="43"/>
        <v/>
      </c>
      <c r="AO113" t="str">
        <f t="shared" si="43"/>
        <v/>
      </c>
      <c r="AP113" t="str">
        <f t="shared" si="43"/>
        <v/>
      </c>
      <c r="AQ113" t="str">
        <f t="shared" si="43"/>
        <v/>
      </c>
      <c r="AR113" t="str">
        <f t="shared" si="43"/>
        <v/>
      </c>
      <c r="AS113" t="str">
        <f t="shared" si="43"/>
        <v/>
      </c>
      <c r="AT113" t="str">
        <f t="shared" si="43"/>
        <v/>
      </c>
      <c r="AU113" t="str">
        <f t="shared" si="43"/>
        <v/>
      </c>
      <c r="AV113" t="str">
        <f t="shared" si="43"/>
        <v/>
      </c>
      <c r="AW113" t="str">
        <f t="shared" si="43"/>
        <v/>
      </c>
      <c r="AX113" t="str">
        <f t="shared" si="43"/>
        <v/>
      </c>
      <c r="AY113" t="str">
        <f t="shared" si="43"/>
        <v/>
      </c>
      <c r="AZ113" t="str">
        <f t="shared" si="43"/>
        <v/>
      </c>
      <c r="BA113" t="str">
        <f t="shared" si="43"/>
        <v/>
      </c>
      <c r="BB113" t="str">
        <f t="shared" si="43"/>
        <v/>
      </c>
      <c r="BC113" t="str">
        <f t="shared" si="43"/>
        <v/>
      </c>
      <c r="BD113" t="str">
        <f t="shared" si="43"/>
        <v/>
      </c>
      <c r="BE113" t="str">
        <f t="shared" si="43"/>
        <v/>
      </c>
      <c r="BF113" t="str">
        <f t="shared" si="43"/>
        <v/>
      </c>
      <c r="BG113" t="str">
        <f t="shared" si="43"/>
        <v/>
      </c>
      <c r="BH113" t="str">
        <f t="shared" si="43"/>
        <v/>
      </c>
      <c r="BI113" t="str">
        <f t="shared" si="43"/>
        <v/>
      </c>
      <c r="BJ113" t="str">
        <f t="shared" si="43"/>
        <v/>
      </c>
      <c r="BK113" t="str">
        <f t="shared" si="43"/>
        <v/>
      </c>
      <c r="BL113" t="str">
        <f t="shared" si="43"/>
        <v/>
      </c>
      <c r="BM113" t="str">
        <f t="shared" si="43"/>
        <v/>
      </c>
      <c r="BN113" t="str">
        <f t="shared" si="43"/>
        <v/>
      </c>
      <c r="BO113" t="str">
        <f t="shared" si="43"/>
        <v/>
      </c>
      <c r="BP113" t="str">
        <f t="shared" si="43"/>
        <v/>
      </c>
      <c r="BQ113" t="str">
        <f t="shared" si="43"/>
        <v/>
      </c>
      <c r="BR113" t="str">
        <f t="shared" si="43"/>
        <v/>
      </c>
      <c r="BS113" t="str">
        <f t="shared" si="43"/>
        <v/>
      </c>
      <c r="BT113" t="str">
        <f t="shared" si="43"/>
        <v/>
      </c>
      <c r="BU113" t="str">
        <f t="shared" si="43"/>
        <v/>
      </c>
      <c r="BV113" t="str">
        <f t="shared" si="43"/>
        <v/>
      </c>
      <c r="BW113" t="str">
        <f t="shared" si="43"/>
        <v/>
      </c>
      <c r="BX113" t="str">
        <f t="shared" si="43"/>
        <v/>
      </c>
      <c r="BY113" t="str">
        <f t="shared" si="43"/>
        <v/>
      </c>
      <c r="BZ113" t="str">
        <f t="shared" si="43"/>
        <v/>
      </c>
      <c r="CA113" t="str">
        <f t="shared" si="43"/>
        <v/>
      </c>
      <c r="CB113" t="str">
        <f t="shared" si="43"/>
        <v/>
      </c>
      <c r="CC113" t="str">
        <f t="shared" si="43"/>
        <v/>
      </c>
      <c r="CD113" t="str">
        <f t="shared" si="43"/>
        <v/>
      </c>
      <c r="CE113" t="str">
        <f t="shared" si="43"/>
        <v/>
      </c>
      <c r="CF113" t="str">
        <f t="shared" si="43"/>
        <v/>
      </c>
      <c r="CG113" t="str">
        <f t="shared" si="43"/>
        <v/>
      </c>
      <c r="CH113" t="str">
        <f t="shared" si="43"/>
        <v/>
      </c>
    </row>
    <row r="114" spans="20:86" x14ac:dyDescent="0.3">
      <c r="T114" t="str">
        <f t="shared" si="30"/>
        <v/>
      </c>
      <c r="X114" t="str">
        <f t="shared" si="31"/>
        <v/>
      </c>
      <c r="Y114" t="str">
        <f t="shared" si="43"/>
        <v/>
      </c>
      <c r="Z114" t="str">
        <f t="shared" si="43"/>
        <v/>
      </c>
      <c r="AA114" t="str">
        <f t="shared" si="43"/>
        <v/>
      </c>
      <c r="AB114" t="str">
        <f t="shared" si="43"/>
        <v/>
      </c>
      <c r="AC114" t="str">
        <f t="shared" si="43"/>
        <v/>
      </c>
      <c r="AD114" t="str">
        <f t="shared" si="43"/>
        <v/>
      </c>
      <c r="AE114" t="str">
        <f t="shared" si="43"/>
        <v/>
      </c>
      <c r="AF114" t="str">
        <f t="shared" si="43"/>
        <v/>
      </c>
      <c r="AG114" t="str">
        <f t="shared" si="43"/>
        <v/>
      </c>
      <c r="AH114" t="str">
        <f t="shared" si="43"/>
        <v/>
      </c>
      <c r="AI114" t="str">
        <f t="shared" si="43"/>
        <v/>
      </c>
      <c r="AJ114" t="str">
        <f t="shared" si="43"/>
        <v/>
      </c>
      <c r="AK114" t="str">
        <f t="shared" si="43"/>
        <v/>
      </c>
      <c r="AL114" t="str">
        <f t="shared" si="43"/>
        <v/>
      </c>
      <c r="AM114" t="str">
        <f t="shared" si="43"/>
        <v/>
      </c>
      <c r="AN114" t="str">
        <f t="shared" si="43"/>
        <v/>
      </c>
      <c r="AO114" t="str">
        <f t="shared" si="43"/>
        <v/>
      </c>
      <c r="AP114" t="str">
        <f t="shared" si="43"/>
        <v/>
      </c>
      <c r="AQ114" t="str">
        <f t="shared" si="43"/>
        <v/>
      </c>
      <c r="AR114" t="str">
        <f t="shared" si="43"/>
        <v/>
      </c>
      <c r="AS114" t="str">
        <f t="shared" si="43"/>
        <v/>
      </c>
      <c r="AT114" t="str">
        <f t="shared" si="43"/>
        <v/>
      </c>
      <c r="AU114" t="str">
        <f t="shared" si="43"/>
        <v/>
      </c>
      <c r="AV114" t="str">
        <f t="shared" si="43"/>
        <v/>
      </c>
      <c r="AW114" t="str">
        <f t="shared" si="43"/>
        <v/>
      </c>
      <c r="AX114" t="str">
        <f t="shared" si="43"/>
        <v/>
      </c>
      <c r="AY114" t="str">
        <f t="shared" si="43"/>
        <v/>
      </c>
      <c r="AZ114" t="str">
        <f t="shared" si="43"/>
        <v/>
      </c>
      <c r="BA114" t="str">
        <f t="shared" si="43"/>
        <v/>
      </c>
      <c r="BB114" t="str">
        <f t="shared" si="43"/>
        <v/>
      </c>
      <c r="BC114" t="str">
        <f t="shared" si="43"/>
        <v/>
      </c>
      <c r="BD114" t="str">
        <f t="shared" si="43"/>
        <v/>
      </c>
      <c r="BE114" t="str">
        <f t="shared" si="43"/>
        <v/>
      </c>
      <c r="BF114" t="str">
        <f t="shared" si="43"/>
        <v/>
      </c>
      <c r="BG114" t="str">
        <f t="shared" si="43"/>
        <v/>
      </c>
      <c r="BH114" t="str">
        <f t="shared" si="43"/>
        <v/>
      </c>
      <c r="BI114" t="str">
        <f t="shared" si="43"/>
        <v/>
      </c>
      <c r="BJ114" t="str">
        <f t="shared" si="43"/>
        <v/>
      </c>
      <c r="BK114" t="str">
        <f t="shared" si="43"/>
        <v/>
      </c>
      <c r="BL114" t="str">
        <f t="shared" si="43"/>
        <v/>
      </c>
      <c r="BM114" t="str">
        <f t="shared" si="43"/>
        <v/>
      </c>
      <c r="BN114" t="str">
        <f t="shared" si="43"/>
        <v/>
      </c>
      <c r="BO114" t="str">
        <f t="shared" si="43"/>
        <v/>
      </c>
      <c r="BP114" t="str">
        <f t="shared" si="43"/>
        <v/>
      </c>
      <c r="BQ114" t="str">
        <f t="shared" si="43"/>
        <v/>
      </c>
      <c r="BR114" t="str">
        <f t="shared" si="43"/>
        <v/>
      </c>
      <c r="BS114" t="str">
        <f t="shared" si="43"/>
        <v/>
      </c>
      <c r="BT114" t="str">
        <f t="shared" si="43"/>
        <v/>
      </c>
      <c r="BU114" t="str">
        <f t="shared" si="43"/>
        <v/>
      </c>
      <c r="BV114" t="str">
        <f t="shared" si="43"/>
        <v/>
      </c>
      <c r="BW114" t="str">
        <f t="shared" si="43"/>
        <v/>
      </c>
      <c r="BX114" t="str">
        <f t="shared" si="43"/>
        <v/>
      </c>
      <c r="BY114" t="str">
        <f t="shared" si="43"/>
        <v/>
      </c>
      <c r="BZ114" t="str">
        <f t="shared" si="43"/>
        <v/>
      </c>
      <c r="CA114" t="str">
        <f t="shared" si="43"/>
        <v/>
      </c>
      <c r="CB114" t="str">
        <f t="shared" si="43"/>
        <v/>
      </c>
      <c r="CC114" t="str">
        <f t="shared" si="43"/>
        <v/>
      </c>
      <c r="CD114" t="str">
        <f t="shared" si="43"/>
        <v/>
      </c>
      <c r="CE114" t="str">
        <f t="shared" si="43"/>
        <v/>
      </c>
      <c r="CF114" t="str">
        <f t="shared" si="43"/>
        <v/>
      </c>
      <c r="CG114" t="str">
        <f t="shared" si="43"/>
        <v/>
      </c>
      <c r="CH114" t="str">
        <f t="shared" si="43"/>
        <v/>
      </c>
    </row>
    <row r="115" spans="20:86" x14ac:dyDescent="0.3">
      <c r="T115" t="str">
        <f t="shared" si="30"/>
        <v/>
      </c>
      <c r="X115" t="str">
        <f t="shared" si="31"/>
        <v/>
      </c>
      <c r="Y115" t="str">
        <f t="shared" si="43"/>
        <v/>
      </c>
      <c r="Z115" t="str">
        <f t="shared" si="43"/>
        <v/>
      </c>
      <c r="AA115" t="str">
        <f t="shared" si="43"/>
        <v/>
      </c>
      <c r="AB115" t="str">
        <f t="shared" si="43"/>
        <v/>
      </c>
      <c r="AC115" t="str">
        <f t="shared" si="43"/>
        <v/>
      </c>
      <c r="AD115" t="str">
        <f t="shared" si="43"/>
        <v/>
      </c>
      <c r="AE115" t="str">
        <f t="shared" si="43"/>
        <v/>
      </c>
      <c r="AF115" t="str">
        <f t="shared" si="43"/>
        <v/>
      </c>
      <c r="AG115" t="str">
        <f t="shared" si="43"/>
        <v/>
      </c>
      <c r="AH115" t="str">
        <f t="shared" si="43"/>
        <v/>
      </c>
      <c r="AI115" t="str">
        <f t="shared" si="43"/>
        <v/>
      </c>
      <c r="AJ115" t="str">
        <f t="shared" si="43"/>
        <v/>
      </c>
      <c r="AK115" t="str">
        <f t="shared" si="43"/>
        <v/>
      </c>
      <c r="AL115" t="str">
        <f t="shared" si="43"/>
        <v/>
      </c>
      <c r="AM115" t="str">
        <f t="shared" si="43"/>
        <v/>
      </c>
      <c r="AN115" t="str">
        <f t="shared" si="43"/>
        <v/>
      </c>
      <c r="AO115" t="str">
        <f t="shared" si="43"/>
        <v/>
      </c>
      <c r="AP115" t="str">
        <f t="shared" si="43"/>
        <v/>
      </c>
      <c r="AQ115" t="str">
        <f t="shared" si="43"/>
        <v/>
      </c>
      <c r="AR115" t="str">
        <f t="shared" si="43"/>
        <v/>
      </c>
      <c r="AS115" t="str">
        <f t="shared" si="43"/>
        <v/>
      </c>
      <c r="AT115" t="str">
        <f t="shared" si="43"/>
        <v/>
      </c>
      <c r="AU115" t="str">
        <f t="shared" si="43"/>
        <v/>
      </c>
      <c r="AV115" t="str">
        <f t="shared" si="43"/>
        <v/>
      </c>
      <c r="AW115" t="str">
        <f t="shared" si="43"/>
        <v/>
      </c>
      <c r="AX115" t="str">
        <f t="shared" si="43"/>
        <v/>
      </c>
      <c r="AY115" t="str">
        <f t="shared" si="43"/>
        <v/>
      </c>
      <c r="AZ115" t="str">
        <f t="shared" si="43"/>
        <v/>
      </c>
      <c r="BA115" t="str">
        <f t="shared" si="43"/>
        <v/>
      </c>
      <c r="BB115" t="str">
        <f t="shared" si="43"/>
        <v/>
      </c>
      <c r="BC115" t="str">
        <f t="shared" si="43"/>
        <v/>
      </c>
      <c r="BD115" t="str">
        <f t="shared" si="43"/>
        <v/>
      </c>
      <c r="BE115" t="str">
        <f t="shared" si="43"/>
        <v/>
      </c>
      <c r="BF115" t="str">
        <f t="shared" si="43"/>
        <v/>
      </c>
      <c r="BG115" t="str">
        <f t="shared" si="43"/>
        <v/>
      </c>
      <c r="BH115" t="str">
        <f t="shared" si="43"/>
        <v/>
      </c>
      <c r="BI115" t="str">
        <f t="shared" si="43"/>
        <v/>
      </c>
      <c r="BJ115" t="str">
        <f t="shared" si="43"/>
        <v/>
      </c>
      <c r="BK115" t="str">
        <f t="shared" si="43"/>
        <v/>
      </c>
      <c r="BL115" t="str">
        <f t="shared" si="43"/>
        <v/>
      </c>
      <c r="BM115" t="str">
        <f t="shared" si="43"/>
        <v/>
      </c>
      <c r="BN115" t="str">
        <f t="shared" si="43"/>
        <v/>
      </c>
      <c r="BO115" t="str">
        <f t="shared" si="43"/>
        <v/>
      </c>
      <c r="BP115" t="str">
        <f t="shared" si="43"/>
        <v/>
      </c>
      <c r="BQ115" t="str">
        <f t="shared" si="43"/>
        <v/>
      </c>
      <c r="BR115" t="str">
        <f t="shared" si="43"/>
        <v/>
      </c>
      <c r="BS115" t="str">
        <f t="shared" si="43"/>
        <v/>
      </c>
      <c r="BT115" t="str">
        <f t="shared" si="43"/>
        <v/>
      </c>
      <c r="BU115" t="str">
        <f t="shared" si="43"/>
        <v/>
      </c>
      <c r="BV115" t="str">
        <f t="shared" si="43"/>
        <v/>
      </c>
      <c r="BW115" t="str">
        <f t="shared" ref="Y115:CH119" si="44">IF(BW$1=$A115,$D115,"")</f>
        <v/>
      </c>
      <c r="BX115" t="str">
        <f t="shared" si="44"/>
        <v/>
      </c>
      <c r="BY115" t="str">
        <f t="shared" si="44"/>
        <v/>
      </c>
      <c r="BZ115" t="str">
        <f t="shared" si="44"/>
        <v/>
      </c>
      <c r="CA115" t="str">
        <f t="shared" si="44"/>
        <v/>
      </c>
      <c r="CB115" t="str">
        <f t="shared" si="44"/>
        <v/>
      </c>
      <c r="CC115" t="str">
        <f t="shared" si="44"/>
        <v/>
      </c>
      <c r="CD115" t="str">
        <f t="shared" si="44"/>
        <v/>
      </c>
      <c r="CE115" t="str">
        <f t="shared" si="44"/>
        <v/>
      </c>
      <c r="CF115" t="str">
        <f t="shared" si="44"/>
        <v/>
      </c>
      <c r="CG115" t="str">
        <f t="shared" si="44"/>
        <v/>
      </c>
      <c r="CH115" t="str">
        <f t="shared" si="44"/>
        <v/>
      </c>
    </row>
    <row r="116" spans="20:86" x14ac:dyDescent="0.3">
      <c r="T116" t="str">
        <f t="shared" si="30"/>
        <v/>
      </c>
      <c r="X116" t="str">
        <f t="shared" si="31"/>
        <v/>
      </c>
      <c r="Y116" t="str">
        <f t="shared" si="44"/>
        <v/>
      </c>
      <c r="Z116" t="str">
        <f t="shared" si="44"/>
        <v/>
      </c>
      <c r="AA116" t="str">
        <f t="shared" si="44"/>
        <v/>
      </c>
      <c r="AB116" t="str">
        <f t="shared" si="44"/>
        <v/>
      </c>
      <c r="AC116" t="str">
        <f t="shared" si="44"/>
        <v/>
      </c>
      <c r="AD116" t="str">
        <f t="shared" si="44"/>
        <v/>
      </c>
      <c r="AE116" t="str">
        <f t="shared" si="44"/>
        <v/>
      </c>
      <c r="AF116" t="str">
        <f t="shared" si="44"/>
        <v/>
      </c>
      <c r="AG116" t="str">
        <f t="shared" si="44"/>
        <v/>
      </c>
      <c r="AH116" t="str">
        <f t="shared" si="44"/>
        <v/>
      </c>
      <c r="AI116" t="str">
        <f t="shared" si="44"/>
        <v/>
      </c>
      <c r="AJ116" t="str">
        <f t="shared" si="44"/>
        <v/>
      </c>
      <c r="AK116" t="str">
        <f t="shared" si="44"/>
        <v/>
      </c>
      <c r="AL116" t="str">
        <f t="shared" si="44"/>
        <v/>
      </c>
      <c r="AM116" t="str">
        <f t="shared" si="44"/>
        <v/>
      </c>
      <c r="AN116" t="str">
        <f t="shared" si="44"/>
        <v/>
      </c>
      <c r="AO116" t="str">
        <f t="shared" si="44"/>
        <v/>
      </c>
      <c r="AP116" t="str">
        <f t="shared" si="44"/>
        <v/>
      </c>
      <c r="AQ116" t="str">
        <f t="shared" si="44"/>
        <v/>
      </c>
      <c r="AR116" t="str">
        <f t="shared" si="44"/>
        <v/>
      </c>
      <c r="AS116" t="str">
        <f t="shared" si="44"/>
        <v/>
      </c>
      <c r="AT116" t="str">
        <f t="shared" si="44"/>
        <v/>
      </c>
      <c r="AU116" t="str">
        <f t="shared" si="44"/>
        <v/>
      </c>
      <c r="AV116" t="str">
        <f t="shared" si="44"/>
        <v/>
      </c>
      <c r="AW116" t="str">
        <f t="shared" si="44"/>
        <v/>
      </c>
      <c r="AX116" t="str">
        <f t="shared" si="44"/>
        <v/>
      </c>
      <c r="AY116" t="str">
        <f t="shared" si="44"/>
        <v/>
      </c>
      <c r="AZ116" t="str">
        <f t="shared" si="44"/>
        <v/>
      </c>
      <c r="BA116" t="str">
        <f t="shared" si="44"/>
        <v/>
      </c>
      <c r="BB116" t="str">
        <f t="shared" si="44"/>
        <v/>
      </c>
      <c r="BC116" t="str">
        <f t="shared" si="44"/>
        <v/>
      </c>
      <c r="BD116" t="str">
        <f t="shared" si="44"/>
        <v/>
      </c>
      <c r="BE116" t="str">
        <f t="shared" si="44"/>
        <v/>
      </c>
      <c r="BF116" t="str">
        <f t="shared" si="44"/>
        <v/>
      </c>
      <c r="BG116" t="str">
        <f t="shared" si="44"/>
        <v/>
      </c>
      <c r="BH116" t="str">
        <f t="shared" si="44"/>
        <v/>
      </c>
      <c r="BI116" t="str">
        <f t="shared" si="44"/>
        <v/>
      </c>
      <c r="BJ116" t="str">
        <f t="shared" si="44"/>
        <v/>
      </c>
      <c r="BK116" t="str">
        <f t="shared" si="44"/>
        <v/>
      </c>
      <c r="BL116" t="str">
        <f t="shared" si="44"/>
        <v/>
      </c>
      <c r="BM116" t="str">
        <f t="shared" si="44"/>
        <v/>
      </c>
      <c r="BN116" t="str">
        <f t="shared" si="44"/>
        <v/>
      </c>
      <c r="BO116" t="str">
        <f t="shared" si="44"/>
        <v/>
      </c>
      <c r="BP116" t="str">
        <f t="shared" si="44"/>
        <v/>
      </c>
      <c r="BQ116" t="str">
        <f t="shared" si="44"/>
        <v/>
      </c>
      <c r="BR116" t="str">
        <f t="shared" si="44"/>
        <v/>
      </c>
      <c r="BS116" t="str">
        <f t="shared" si="44"/>
        <v/>
      </c>
      <c r="BT116" t="str">
        <f t="shared" si="44"/>
        <v/>
      </c>
      <c r="BU116" t="str">
        <f t="shared" si="44"/>
        <v/>
      </c>
      <c r="BV116" t="str">
        <f t="shared" si="44"/>
        <v/>
      </c>
      <c r="BW116" t="str">
        <f t="shared" si="44"/>
        <v/>
      </c>
      <c r="BX116" t="str">
        <f t="shared" si="44"/>
        <v/>
      </c>
      <c r="BY116" t="str">
        <f t="shared" si="44"/>
        <v/>
      </c>
      <c r="BZ116" t="str">
        <f t="shared" si="44"/>
        <v/>
      </c>
      <c r="CA116" t="str">
        <f t="shared" si="44"/>
        <v/>
      </c>
      <c r="CB116" t="str">
        <f t="shared" si="44"/>
        <v/>
      </c>
      <c r="CC116" t="str">
        <f t="shared" si="44"/>
        <v/>
      </c>
      <c r="CD116" t="str">
        <f t="shared" si="44"/>
        <v/>
      </c>
      <c r="CE116" t="str">
        <f t="shared" si="44"/>
        <v/>
      </c>
      <c r="CF116" t="str">
        <f t="shared" si="44"/>
        <v/>
      </c>
      <c r="CG116" t="str">
        <f t="shared" si="44"/>
        <v/>
      </c>
      <c r="CH116" t="str">
        <f t="shared" si="44"/>
        <v/>
      </c>
    </row>
    <row r="117" spans="20:86" x14ac:dyDescent="0.3">
      <c r="T117" t="str">
        <f t="shared" si="30"/>
        <v/>
      </c>
      <c r="X117" t="str">
        <f t="shared" si="31"/>
        <v/>
      </c>
      <c r="Y117" t="str">
        <f t="shared" si="44"/>
        <v/>
      </c>
      <c r="Z117" t="str">
        <f t="shared" si="44"/>
        <v/>
      </c>
      <c r="AA117" t="str">
        <f t="shared" si="44"/>
        <v/>
      </c>
      <c r="AB117" t="str">
        <f t="shared" si="44"/>
        <v/>
      </c>
      <c r="AC117" t="str">
        <f t="shared" si="44"/>
        <v/>
      </c>
      <c r="AD117" t="str">
        <f t="shared" si="44"/>
        <v/>
      </c>
      <c r="AE117" t="str">
        <f t="shared" si="44"/>
        <v/>
      </c>
      <c r="AF117" t="str">
        <f t="shared" si="44"/>
        <v/>
      </c>
      <c r="AG117" t="str">
        <f t="shared" si="44"/>
        <v/>
      </c>
      <c r="AH117" t="str">
        <f t="shared" si="44"/>
        <v/>
      </c>
      <c r="AI117" t="str">
        <f t="shared" si="44"/>
        <v/>
      </c>
      <c r="AJ117" t="str">
        <f t="shared" si="44"/>
        <v/>
      </c>
      <c r="AK117" t="str">
        <f t="shared" si="44"/>
        <v/>
      </c>
      <c r="AL117" t="str">
        <f t="shared" si="44"/>
        <v/>
      </c>
      <c r="AM117" t="str">
        <f t="shared" si="44"/>
        <v/>
      </c>
      <c r="AN117" t="str">
        <f t="shared" si="44"/>
        <v/>
      </c>
      <c r="AO117" t="str">
        <f t="shared" si="44"/>
        <v/>
      </c>
      <c r="AP117" t="str">
        <f t="shared" si="44"/>
        <v/>
      </c>
      <c r="AQ117" t="str">
        <f t="shared" si="44"/>
        <v/>
      </c>
      <c r="AR117" t="str">
        <f t="shared" si="44"/>
        <v/>
      </c>
      <c r="AS117" t="str">
        <f t="shared" si="44"/>
        <v/>
      </c>
      <c r="AT117" t="str">
        <f t="shared" si="44"/>
        <v/>
      </c>
      <c r="AU117" t="str">
        <f t="shared" si="44"/>
        <v/>
      </c>
      <c r="AV117" t="str">
        <f t="shared" si="44"/>
        <v/>
      </c>
      <c r="AW117" t="str">
        <f t="shared" si="44"/>
        <v/>
      </c>
      <c r="AX117" t="str">
        <f t="shared" si="44"/>
        <v/>
      </c>
      <c r="AY117" t="str">
        <f t="shared" si="44"/>
        <v/>
      </c>
      <c r="AZ117" t="str">
        <f t="shared" si="44"/>
        <v/>
      </c>
      <c r="BA117" t="str">
        <f t="shared" si="44"/>
        <v/>
      </c>
      <c r="BB117" t="str">
        <f t="shared" si="44"/>
        <v/>
      </c>
      <c r="BC117" t="str">
        <f t="shared" si="44"/>
        <v/>
      </c>
      <c r="BD117" t="str">
        <f t="shared" si="44"/>
        <v/>
      </c>
      <c r="BE117" t="str">
        <f t="shared" si="44"/>
        <v/>
      </c>
      <c r="BF117" t="str">
        <f t="shared" si="44"/>
        <v/>
      </c>
      <c r="BG117" t="str">
        <f t="shared" si="44"/>
        <v/>
      </c>
      <c r="BH117" t="str">
        <f t="shared" si="44"/>
        <v/>
      </c>
      <c r="BI117" t="str">
        <f t="shared" si="44"/>
        <v/>
      </c>
      <c r="BJ117" t="str">
        <f t="shared" si="44"/>
        <v/>
      </c>
      <c r="BK117" t="str">
        <f t="shared" si="44"/>
        <v/>
      </c>
      <c r="BL117" t="str">
        <f t="shared" si="44"/>
        <v/>
      </c>
      <c r="BM117" t="str">
        <f t="shared" si="44"/>
        <v/>
      </c>
      <c r="BN117" t="str">
        <f t="shared" si="44"/>
        <v/>
      </c>
      <c r="BO117" t="str">
        <f t="shared" si="44"/>
        <v/>
      </c>
      <c r="BP117" t="str">
        <f t="shared" si="44"/>
        <v/>
      </c>
      <c r="BQ117" t="str">
        <f t="shared" si="44"/>
        <v/>
      </c>
      <c r="BR117" t="str">
        <f t="shared" si="44"/>
        <v/>
      </c>
      <c r="BS117" t="str">
        <f t="shared" si="44"/>
        <v/>
      </c>
      <c r="BT117" t="str">
        <f t="shared" si="44"/>
        <v/>
      </c>
      <c r="BU117" t="str">
        <f t="shared" si="44"/>
        <v/>
      </c>
      <c r="BV117" t="str">
        <f t="shared" si="44"/>
        <v/>
      </c>
      <c r="BW117" t="str">
        <f t="shared" si="44"/>
        <v/>
      </c>
      <c r="BX117" t="str">
        <f t="shared" si="44"/>
        <v/>
      </c>
      <c r="BY117" t="str">
        <f t="shared" si="44"/>
        <v/>
      </c>
      <c r="BZ117" t="str">
        <f t="shared" si="44"/>
        <v/>
      </c>
      <c r="CA117" t="str">
        <f t="shared" si="44"/>
        <v/>
      </c>
      <c r="CB117" t="str">
        <f t="shared" si="44"/>
        <v/>
      </c>
      <c r="CC117" t="str">
        <f t="shared" si="44"/>
        <v/>
      </c>
      <c r="CD117" t="str">
        <f t="shared" si="44"/>
        <v/>
      </c>
      <c r="CE117" t="str">
        <f t="shared" si="44"/>
        <v/>
      </c>
      <c r="CF117" t="str">
        <f t="shared" si="44"/>
        <v/>
      </c>
      <c r="CG117" t="str">
        <f t="shared" si="44"/>
        <v/>
      </c>
      <c r="CH117" t="str">
        <f t="shared" si="44"/>
        <v/>
      </c>
    </row>
    <row r="118" spans="20:86" x14ac:dyDescent="0.3">
      <c r="T118" t="str">
        <f t="shared" si="30"/>
        <v/>
      </c>
      <c r="X118" t="str">
        <f t="shared" si="31"/>
        <v/>
      </c>
      <c r="Y118" t="str">
        <f t="shared" si="44"/>
        <v/>
      </c>
      <c r="Z118" t="str">
        <f t="shared" si="44"/>
        <v/>
      </c>
      <c r="AA118" t="str">
        <f t="shared" si="44"/>
        <v/>
      </c>
      <c r="AB118" t="str">
        <f t="shared" si="44"/>
        <v/>
      </c>
      <c r="AC118" t="str">
        <f t="shared" si="44"/>
        <v/>
      </c>
      <c r="AD118" t="str">
        <f t="shared" si="44"/>
        <v/>
      </c>
      <c r="AE118" t="str">
        <f t="shared" si="44"/>
        <v/>
      </c>
      <c r="AF118" t="str">
        <f t="shared" si="44"/>
        <v/>
      </c>
      <c r="AG118" t="str">
        <f t="shared" si="44"/>
        <v/>
      </c>
      <c r="AH118" t="str">
        <f t="shared" si="44"/>
        <v/>
      </c>
      <c r="AI118" t="str">
        <f t="shared" si="44"/>
        <v/>
      </c>
      <c r="AJ118" t="str">
        <f t="shared" si="44"/>
        <v/>
      </c>
      <c r="AK118" t="str">
        <f t="shared" si="44"/>
        <v/>
      </c>
      <c r="AL118" t="str">
        <f t="shared" si="44"/>
        <v/>
      </c>
      <c r="AM118" t="str">
        <f t="shared" si="44"/>
        <v/>
      </c>
      <c r="AN118" t="str">
        <f t="shared" si="44"/>
        <v/>
      </c>
      <c r="AO118" t="str">
        <f t="shared" si="44"/>
        <v/>
      </c>
      <c r="AP118" t="str">
        <f t="shared" si="44"/>
        <v/>
      </c>
      <c r="AQ118" t="str">
        <f t="shared" si="44"/>
        <v/>
      </c>
      <c r="AR118" t="str">
        <f t="shared" si="44"/>
        <v/>
      </c>
      <c r="AS118" t="str">
        <f t="shared" si="44"/>
        <v/>
      </c>
      <c r="AT118" t="str">
        <f t="shared" si="44"/>
        <v/>
      </c>
      <c r="AU118" t="str">
        <f t="shared" si="44"/>
        <v/>
      </c>
      <c r="AV118" t="str">
        <f t="shared" si="44"/>
        <v/>
      </c>
      <c r="AW118" t="str">
        <f t="shared" si="44"/>
        <v/>
      </c>
      <c r="AX118" t="str">
        <f t="shared" si="44"/>
        <v/>
      </c>
      <c r="AY118" t="str">
        <f t="shared" si="44"/>
        <v/>
      </c>
      <c r="AZ118" t="str">
        <f t="shared" si="44"/>
        <v/>
      </c>
      <c r="BA118" t="str">
        <f t="shared" si="44"/>
        <v/>
      </c>
      <c r="BB118" t="str">
        <f t="shared" si="44"/>
        <v/>
      </c>
      <c r="BC118" t="str">
        <f t="shared" si="44"/>
        <v/>
      </c>
      <c r="BD118" t="str">
        <f t="shared" si="44"/>
        <v/>
      </c>
      <c r="BE118" t="str">
        <f t="shared" si="44"/>
        <v/>
      </c>
      <c r="BF118" t="str">
        <f t="shared" si="44"/>
        <v/>
      </c>
      <c r="BG118" t="str">
        <f t="shared" si="44"/>
        <v/>
      </c>
      <c r="BH118" t="str">
        <f t="shared" si="44"/>
        <v/>
      </c>
      <c r="BI118" t="str">
        <f t="shared" si="44"/>
        <v/>
      </c>
      <c r="BJ118" t="str">
        <f t="shared" si="44"/>
        <v/>
      </c>
      <c r="BK118" t="str">
        <f t="shared" si="44"/>
        <v/>
      </c>
      <c r="BL118" t="str">
        <f t="shared" si="44"/>
        <v/>
      </c>
      <c r="BM118" t="str">
        <f t="shared" si="44"/>
        <v/>
      </c>
      <c r="BN118" t="str">
        <f t="shared" si="44"/>
        <v/>
      </c>
      <c r="BO118" t="str">
        <f t="shared" si="44"/>
        <v/>
      </c>
      <c r="BP118" t="str">
        <f t="shared" si="44"/>
        <v/>
      </c>
      <c r="BQ118" t="str">
        <f t="shared" si="44"/>
        <v/>
      </c>
      <c r="BR118" t="str">
        <f t="shared" si="44"/>
        <v/>
      </c>
      <c r="BS118" t="str">
        <f t="shared" si="44"/>
        <v/>
      </c>
      <c r="BT118" t="str">
        <f t="shared" si="44"/>
        <v/>
      </c>
      <c r="BU118" t="str">
        <f t="shared" si="44"/>
        <v/>
      </c>
      <c r="BV118" t="str">
        <f t="shared" si="44"/>
        <v/>
      </c>
      <c r="BW118" t="str">
        <f t="shared" si="44"/>
        <v/>
      </c>
      <c r="BX118" t="str">
        <f t="shared" si="44"/>
        <v/>
      </c>
      <c r="BY118" t="str">
        <f t="shared" si="44"/>
        <v/>
      </c>
      <c r="BZ118" t="str">
        <f t="shared" si="44"/>
        <v/>
      </c>
      <c r="CA118" t="str">
        <f t="shared" si="44"/>
        <v/>
      </c>
      <c r="CB118" t="str">
        <f t="shared" si="44"/>
        <v/>
      </c>
      <c r="CC118" t="str">
        <f t="shared" si="44"/>
        <v/>
      </c>
      <c r="CD118" t="str">
        <f t="shared" si="44"/>
        <v/>
      </c>
      <c r="CE118" t="str">
        <f t="shared" si="44"/>
        <v/>
      </c>
      <c r="CF118" t="str">
        <f t="shared" si="44"/>
        <v/>
      </c>
      <c r="CG118" t="str">
        <f t="shared" si="44"/>
        <v/>
      </c>
      <c r="CH118" t="str">
        <f t="shared" si="44"/>
        <v/>
      </c>
    </row>
    <row r="119" spans="20:86" x14ac:dyDescent="0.3">
      <c r="T119" t="str">
        <f t="shared" si="30"/>
        <v/>
      </c>
      <c r="X119" t="str">
        <f t="shared" si="31"/>
        <v/>
      </c>
      <c r="Y119" t="str">
        <f t="shared" si="44"/>
        <v/>
      </c>
      <c r="Z119" t="str">
        <f t="shared" si="44"/>
        <v/>
      </c>
      <c r="AA119" t="str">
        <f t="shared" si="44"/>
        <v/>
      </c>
      <c r="AB119" t="str">
        <f t="shared" si="44"/>
        <v/>
      </c>
      <c r="AC119" t="str">
        <f t="shared" si="44"/>
        <v/>
      </c>
      <c r="AD119" t="str">
        <f t="shared" si="44"/>
        <v/>
      </c>
      <c r="AE119" t="str">
        <f t="shared" si="44"/>
        <v/>
      </c>
      <c r="AF119" t="str">
        <f t="shared" si="44"/>
        <v/>
      </c>
      <c r="AG119" t="str">
        <f t="shared" si="44"/>
        <v/>
      </c>
      <c r="AH119" t="str">
        <f t="shared" si="44"/>
        <v/>
      </c>
      <c r="AI119" t="str">
        <f t="shared" si="44"/>
        <v/>
      </c>
      <c r="AJ119" t="str">
        <f t="shared" si="44"/>
        <v/>
      </c>
      <c r="AK119" t="str">
        <f t="shared" si="44"/>
        <v/>
      </c>
      <c r="AL119" t="str">
        <f t="shared" si="44"/>
        <v/>
      </c>
      <c r="AM119" t="str">
        <f t="shared" si="44"/>
        <v/>
      </c>
      <c r="AN119" t="str">
        <f t="shared" si="44"/>
        <v/>
      </c>
      <c r="AO119" t="str">
        <f t="shared" si="44"/>
        <v/>
      </c>
      <c r="AP119" t="str">
        <f t="shared" si="44"/>
        <v/>
      </c>
      <c r="AQ119" t="str">
        <f t="shared" si="44"/>
        <v/>
      </c>
      <c r="AR119" t="str">
        <f t="shared" si="44"/>
        <v/>
      </c>
      <c r="AS119" t="str">
        <f t="shared" si="44"/>
        <v/>
      </c>
      <c r="AT119" t="str">
        <f t="shared" si="44"/>
        <v/>
      </c>
      <c r="AU119" t="str">
        <f t="shared" si="44"/>
        <v/>
      </c>
      <c r="AV119" t="str">
        <f t="shared" si="44"/>
        <v/>
      </c>
      <c r="AW119" t="str">
        <f t="shared" si="44"/>
        <v/>
      </c>
      <c r="AX119" t="str">
        <f t="shared" si="44"/>
        <v/>
      </c>
      <c r="AY119" t="str">
        <f t="shared" si="44"/>
        <v/>
      </c>
      <c r="AZ119" t="str">
        <f t="shared" si="44"/>
        <v/>
      </c>
      <c r="BA119" t="str">
        <f t="shared" si="44"/>
        <v/>
      </c>
      <c r="BB119" t="str">
        <f t="shared" si="44"/>
        <v/>
      </c>
      <c r="BC119" t="str">
        <f t="shared" si="44"/>
        <v/>
      </c>
      <c r="BD119" t="str">
        <f t="shared" si="44"/>
        <v/>
      </c>
      <c r="BE119" t="str">
        <f t="shared" si="44"/>
        <v/>
      </c>
      <c r="BF119" t="str">
        <f t="shared" si="44"/>
        <v/>
      </c>
      <c r="BG119" t="str">
        <f t="shared" si="44"/>
        <v/>
      </c>
      <c r="BH119" t="str">
        <f t="shared" si="44"/>
        <v/>
      </c>
      <c r="BI119" t="str">
        <f t="shared" si="44"/>
        <v/>
      </c>
      <c r="BJ119" t="str">
        <f t="shared" si="44"/>
        <v/>
      </c>
      <c r="BK119" t="str">
        <f t="shared" si="44"/>
        <v/>
      </c>
      <c r="BL119" t="str">
        <f t="shared" si="44"/>
        <v/>
      </c>
      <c r="BM119" t="str">
        <f t="shared" si="44"/>
        <v/>
      </c>
      <c r="BN119" t="str">
        <f t="shared" si="44"/>
        <v/>
      </c>
      <c r="BO119" t="str">
        <f t="shared" si="44"/>
        <v/>
      </c>
      <c r="BP119" t="str">
        <f t="shared" si="44"/>
        <v/>
      </c>
      <c r="BQ119" t="str">
        <f t="shared" si="44"/>
        <v/>
      </c>
      <c r="BR119" t="str">
        <f t="shared" si="44"/>
        <v/>
      </c>
      <c r="BS119" t="str">
        <f t="shared" si="44"/>
        <v/>
      </c>
      <c r="BT119" t="str">
        <f t="shared" si="44"/>
        <v/>
      </c>
      <c r="BU119" t="str">
        <f t="shared" si="44"/>
        <v/>
      </c>
      <c r="BV119" t="str">
        <f t="shared" si="44"/>
        <v/>
      </c>
      <c r="BW119" t="str">
        <f t="shared" si="44"/>
        <v/>
      </c>
      <c r="BX119" t="str">
        <f t="shared" si="44"/>
        <v/>
      </c>
      <c r="BY119" t="str">
        <f t="shared" si="44"/>
        <v/>
      </c>
      <c r="BZ119" t="str">
        <f t="shared" ref="Y119:CH123" si="45">IF(BZ$1=$A119,$D119,"")</f>
        <v/>
      </c>
      <c r="CA119" t="str">
        <f t="shared" si="45"/>
        <v/>
      </c>
      <c r="CB119" t="str">
        <f t="shared" si="45"/>
        <v/>
      </c>
      <c r="CC119" t="str">
        <f t="shared" si="45"/>
        <v/>
      </c>
      <c r="CD119" t="str">
        <f t="shared" si="45"/>
        <v/>
      </c>
      <c r="CE119" t="str">
        <f t="shared" si="45"/>
        <v/>
      </c>
      <c r="CF119" t="str">
        <f t="shared" si="45"/>
        <v/>
      </c>
      <c r="CG119" t="str">
        <f t="shared" si="45"/>
        <v/>
      </c>
      <c r="CH119" t="str">
        <f t="shared" si="45"/>
        <v/>
      </c>
    </row>
    <row r="120" spans="20:86" x14ac:dyDescent="0.3">
      <c r="T120" t="str">
        <f t="shared" si="30"/>
        <v/>
      </c>
      <c r="X120" t="str">
        <f t="shared" si="31"/>
        <v/>
      </c>
      <c r="Y120" t="str">
        <f t="shared" si="45"/>
        <v/>
      </c>
      <c r="Z120" t="str">
        <f t="shared" si="45"/>
        <v/>
      </c>
      <c r="AA120" t="str">
        <f t="shared" si="45"/>
        <v/>
      </c>
      <c r="AB120" t="str">
        <f t="shared" si="45"/>
        <v/>
      </c>
      <c r="AC120" t="str">
        <f t="shared" si="45"/>
        <v/>
      </c>
      <c r="AD120" t="str">
        <f t="shared" si="45"/>
        <v/>
      </c>
      <c r="AE120" t="str">
        <f t="shared" si="45"/>
        <v/>
      </c>
      <c r="AF120" t="str">
        <f t="shared" si="45"/>
        <v/>
      </c>
      <c r="AG120" t="str">
        <f t="shared" si="45"/>
        <v/>
      </c>
      <c r="AH120" t="str">
        <f t="shared" si="45"/>
        <v/>
      </c>
      <c r="AI120" t="str">
        <f t="shared" si="45"/>
        <v/>
      </c>
      <c r="AJ120" t="str">
        <f t="shared" si="45"/>
        <v/>
      </c>
      <c r="AK120" t="str">
        <f t="shared" si="45"/>
        <v/>
      </c>
      <c r="AL120" t="str">
        <f t="shared" si="45"/>
        <v/>
      </c>
      <c r="AM120" t="str">
        <f t="shared" si="45"/>
        <v/>
      </c>
      <c r="AN120" t="str">
        <f t="shared" si="45"/>
        <v/>
      </c>
      <c r="AO120" t="str">
        <f t="shared" si="45"/>
        <v/>
      </c>
      <c r="AP120" t="str">
        <f t="shared" si="45"/>
        <v/>
      </c>
      <c r="AQ120" t="str">
        <f t="shared" si="45"/>
        <v/>
      </c>
      <c r="AR120" t="str">
        <f t="shared" si="45"/>
        <v/>
      </c>
      <c r="AS120" t="str">
        <f t="shared" si="45"/>
        <v/>
      </c>
      <c r="AT120" t="str">
        <f t="shared" si="45"/>
        <v/>
      </c>
      <c r="AU120" t="str">
        <f t="shared" si="45"/>
        <v/>
      </c>
      <c r="AV120" t="str">
        <f t="shared" si="45"/>
        <v/>
      </c>
      <c r="AW120" t="str">
        <f t="shared" si="45"/>
        <v/>
      </c>
      <c r="AX120" t="str">
        <f t="shared" si="45"/>
        <v/>
      </c>
      <c r="AY120" t="str">
        <f t="shared" si="45"/>
        <v/>
      </c>
      <c r="AZ120" t="str">
        <f t="shared" si="45"/>
        <v/>
      </c>
      <c r="BA120" t="str">
        <f t="shared" si="45"/>
        <v/>
      </c>
      <c r="BB120" t="str">
        <f t="shared" si="45"/>
        <v/>
      </c>
      <c r="BC120" t="str">
        <f t="shared" si="45"/>
        <v/>
      </c>
      <c r="BD120" t="str">
        <f t="shared" si="45"/>
        <v/>
      </c>
      <c r="BE120" t="str">
        <f t="shared" si="45"/>
        <v/>
      </c>
      <c r="BF120" t="str">
        <f t="shared" si="45"/>
        <v/>
      </c>
      <c r="BG120" t="str">
        <f t="shared" si="45"/>
        <v/>
      </c>
      <c r="BH120" t="str">
        <f t="shared" si="45"/>
        <v/>
      </c>
      <c r="BI120" t="str">
        <f t="shared" si="45"/>
        <v/>
      </c>
      <c r="BJ120" t="str">
        <f t="shared" si="45"/>
        <v/>
      </c>
      <c r="BK120" t="str">
        <f t="shared" si="45"/>
        <v/>
      </c>
      <c r="BL120" t="str">
        <f t="shared" si="45"/>
        <v/>
      </c>
      <c r="BM120" t="str">
        <f t="shared" si="45"/>
        <v/>
      </c>
      <c r="BN120" t="str">
        <f t="shared" si="45"/>
        <v/>
      </c>
      <c r="BO120" t="str">
        <f t="shared" si="45"/>
        <v/>
      </c>
      <c r="BP120" t="str">
        <f t="shared" si="45"/>
        <v/>
      </c>
      <c r="BQ120" t="str">
        <f t="shared" si="45"/>
        <v/>
      </c>
      <c r="BR120" t="str">
        <f t="shared" si="45"/>
        <v/>
      </c>
      <c r="BS120" t="str">
        <f t="shared" si="45"/>
        <v/>
      </c>
      <c r="BT120" t="str">
        <f t="shared" si="45"/>
        <v/>
      </c>
      <c r="BU120" t="str">
        <f t="shared" si="45"/>
        <v/>
      </c>
      <c r="BV120" t="str">
        <f t="shared" si="45"/>
        <v/>
      </c>
      <c r="BW120" t="str">
        <f t="shared" si="45"/>
        <v/>
      </c>
      <c r="BX120" t="str">
        <f t="shared" si="45"/>
        <v/>
      </c>
      <c r="BY120" t="str">
        <f t="shared" si="45"/>
        <v/>
      </c>
      <c r="BZ120" t="str">
        <f t="shared" si="45"/>
        <v/>
      </c>
      <c r="CA120" t="str">
        <f t="shared" si="45"/>
        <v/>
      </c>
      <c r="CB120" t="str">
        <f t="shared" si="45"/>
        <v/>
      </c>
      <c r="CC120" t="str">
        <f t="shared" si="45"/>
        <v/>
      </c>
      <c r="CD120" t="str">
        <f t="shared" si="45"/>
        <v/>
      </c>
      <c r="CE120" t="str">
        <f t="shared" si="45"/>
        <v/>
      </c>
      <c r="CF120" t="str">
        <f t="shared" si="45"/>
        <v/>
      </c>
      <c r="CG120" t="str">
        <f t="shared" si="45"/>
        <v/>
      </c>
      <c r="CH120" t="str">
        <f t="shared" si="45"/>
        <v/>
      </c>
    </row>
    <row r="121" spans="20:86" x14ac:dyDescent="0.3">
      <c r="T121" t="str">
        <f t="shared" si="30"/>
        <v/>
      </c>
      <c r="X121" t="str">
        <f t="shared" si="31"/>
        <v/>
      </c>
      <c r="Y121" t="str">
        <f t="shared" si="45"/>
        <v/>
      </c>
      <c r="Z121" t="str">
        <f t="shared" si="45"/>
        <v/>
      </c>
      <c r="AA121" t="str">
        <f t="shared" si="45"/>
        <v/>
      </c>
      <c r="AB121" t="str">
        <f t="shared" si="45"/>
        <v/>
      </c>
      <c r="AC121" t="str">
        <f t="shared" si="45"/>
        <v/>
      </c>
      <c r="AD121" t="str">
        <f t="shared" si="45"/>
        <v/>
      </c>
      <c r="AE121" t="str">
        <f t="shared" si="45"/>
        <v/>
      </c>
      <c r="AF121" t="str">
        <f t="shared" si="45"/>
        <v/>
      </c>
      <c r="AG121" t="str">
        <f t="shared" si="45"/>
        <v/>
      </c>
      <c r="AH121" t="str">
        <f t="shared" si="45"/>
        <v/>
      </c>
      <c r="AI121" t="str">
        <f t="shared" si="45"/>
        <v/>
      </c>
      <c r="AJ121" t="str">
        <f t="shared" si="45"/>
        <v/>
      </c>
      <c r="AK121" t="str">
        <f t="shared" si="45"/>
        <v/>
      </c>
      <c r="AL121" t="str">
        <f t="shared" si="45"/>
        <v/>
      </c>
      <c r="AM121" t="str">
        <f t="shared" si="45"/>
        <v/>
      </c>
      <c r="AN121" t="str">
        <f t="shared" si="45"/>
        <v/>
      </c>
      <c r="AO121" t="str">
        <f t="shared" si="45"/>
        <v/>
      </c>
      <c r="AP121" t="str">
        <f t="shared" si="45"/>
        <v/>
      </c>
      <c r="AQ121" t="str">
        <f t="shared" si="45"/>
        <v/>
      </c>
      <c r="AR121" t="str">
        <f t="shared" si="45"/>
        <v/>
      </c>
      <c r="AS121" t="str">
        <f t="shared" si="45"/>
        <v/>
      </c>
      <c r="AT121" t="str">
        <f t="shared" si="45"/>
        <v/>
      </c>
      <c r="AU121" t="str">
        <f t="shared" si="45"/>
        <v/>
      </c>
      <c r="AV121" t="str">
        <f t="shared" si="45"/>
        <v/>
      </c>
      <c r="AW121" t="str">
        <f t="shared" si="45"/>
        <v/>
      </c>
      <c r="AX121" t="str">
        <f t="shared" si="45"/>
        <v/>
      </c>
      <c r="AY121" t="str">
        <f t="shared" si="45"/>
        <v/>
      </c>
      <c r="AZ121" t="str">
        <f t="shared" si="45"/>
        <v/>
      </c>
      <c r="BA121" t="str">
        <f t="shared" si="45"/>
        <v/>
      </c>
      <c r="BB121" t="str">
        <f t="shared" si="45"/>
        <v/>
      </c>
      <c r="BC121" t="str">
        <f t="shared" si="45"/>
        <v/>
      </c>
      <c r="BD121" t="str">
        <f t="shared" si="45"/>
        <v/>
      </c>
      <c r="BE121" t="str">
        <f t="shared" si="45"/>
        <v/>
      </c>
      <c r="BF121" t="str">
        <f t="shared" si="45"/>
        <v/>
      </c>
      <c r="BG121" t="str">
        <f t="shared" si="45"/>
        <v/>
      </c>
      <c r="BH121" t="str">
        <f t="shared" si="45"/>
        <v/>
      </c>
      <c r="BI121" t="str">
        <f t="shared" si="45"/>
        <v/>
      </c>
      <c r="BJ121" t="str">
        <f t="shared" si="45"/>
        <v/>
      </c>
      <c r="BK121" t="str">
        <f t="shared" si="45"/>
        <v/>
      </c>
      <c r="BL121" t="str">
        <f t="shared" si="45"/>
        <v/>
      </c>
      <c r="BM121" t="str">
        <f t="shared" si="45"/>
        <v/>
      </c>
      <c r="BN121" t="str">
        <f t="shared" si="45"/>
        <v/>
      </c>
      <c r="BO121" t="str">
        <f t="shared" si="45"/>
        <v/>
      </c>
      <c r="BP121" t="str">
        <f t="shared" si="45"/>
        <v/>
      </c>
      <c r="BQ121" t="str">
        <f t="shared" si="45"/>
        <v/>
      </c>
      <c r="BR121" t="str">
        <f t="shared" si="45"/>
        <v/>
      </c>
      <c r="BS121" t="str">
        <f t="shared" si="45"/>
        <v/>
      </c>
      <c r="BT121" t="str">
        <f t="shared" si="45"/>
        <v/>
      </c>
      <c r="BU121" t="str">
        <f t="shared" si="45"/>
        <v/>
      </c>
      <c r="BV121" t="str">
        <f t="shared" si="45"/>
        <v/>
      </c>
      <c r="BW121" t="str">
        <f t="shared" si="45"/>
        <v/>
      </c>
      <c r="BX121" t="str">
        <f t="shared" si="45"/>
        <v/>
      </c>
      <c r="BY121" t="str">
        <f t="shared" si="45"/>
        <v/>
      </c>
      <c r="BZ121" t="str">
        <f t="shared" si="45"/>
        <v/>
      </c>
      <c r="CA121" t="str">
        <f t="shared" si="45"/>
        <v/>
      </c>
      <c r="CB121" t="str">
        <f t="shared" si="45"/>
        <v/>
      </c>
      <c r="CC121" t="str">
        <f t="shared" si="45"/>
        <v/>
      </c>
      <c r="CD121" t="str">
        <f t="shared" si="45"/>
        <v/>
      </c>
      <c r="CE121" t="str">
        <f t="shared" si="45"/>
        <v/>
      </c>
      <c r="CF121" t="str">
        <f t="shared" si="45"/>
        <v/>
      </c>
      <c r="CG121" t="str">
        <f t="shared" si="45"/>
        <v/>
      </c>
      <c r="CH121" t="str">
        <f t="shared" si="45"/>
        <v/>
      </c>
    </row>
    <row r="122" spans="20:86" x14ac:dyDescent="0.3">
      <c r="T122" t="str">
        <f t="shared" si="30"/>
        <v/>
      </c>
      <c r="X122" t="str">
        <f t="shared" si="31"/>
        <v/>
      </c>
      <c r="Y122" t="str">
        <f t="shared" si="45"/>
        <v/>
      </c>
      <c r="Z122" t="str">
        <f t="shared" si="45"/>
        <v/>
      </c>
      <c r="AA122" t="str">
        <f t="shared" si="45"/>
        <v/>
      </c>
      <c r="AB122" t="str">
        <f t="shared" si="45"/>
        <v/>
      </c>
      <c r="AC122" t="str">
        <f t="shared" si="45"/>
        <v/>
      </c>
      <c r="AD122" t="str">
        <f t="shared" si="45"/>
        <v/>
      </c>
      <c r="AE122" t="str">
        <f t="shared" si="45"/>
        <v/>
      </c>
      <c r="AF122" t="str">
        <f t="shared" si="45"/>
        <v/>
      </c>
      <c r="AG122" t="str">
        <f t="shared" si="45"/>
        <v/>
      </c>
      <c r="AH122" t="str">
        <f t="shared" si="45"/>
        <v/>
      </c>
      <c r="AI122" t="str">
        <f t="shared" si="45"/>
        <v/>
      </c>
      <c r="AJ122" t="str">
        <f t="shared" si="45"/>
        <v/>
      </c>
      <c r="AK122" t="str">
        <f t="shared" si="45"/>
        <v/>
      </c>
      <c r="AL122" t="str">
        <f t="shared" si="45"/>
        <v/>
      </c>
      <c r="AM122" t="str">
        <f t="shared" si="45"/>
        <v/>
      </c>
      <c r="AN122" t="str">
        <f t="shared" si="45"/>
        <v/>
      </c>
      <c r="AO122" t="str">
        <f t="shared" si="45"/>
        <v/>
      </c>
      <c r="AP122" t="str">
        <f t="shared" si="45"/>
        <v/>
      </c>
      <c r="AQ122" t="str">
        <f t="shared" si="45"/>
        <v/>
      </c>
      <c r="AR122" t="str">
        <f t="shared" si="45"/>
        <v/>
      </c>
      <c r="AS122" t="str">
        <f t="shared" si="45"/>
        <v/>
      </c>
      <c r="AT122" t="str">
        <f t="shared" si="45"/>
        <v/>
      </c>
      <c r="AU122" t="str">
        <f t="shared" si="45"/>
        <v/>
      </c>
      <c r="AV122" t="str">
        <f t="shared" si="45"/>
        <v/>
      </c>
      <c r="AW122" t="str">
        <f t="shared" si="45"/>
        <v/>
      </c>
      <c r="AX122" t="str">
        <f t="shared" si="45"/>
        <v/>
      </c>
      <c r="AY122" t="str">
        <f t="shared" si="45"/>
        <v/>
      </c>
      <c r="AZ122" t="str">
        <f t="shared" si="45"/>
        <v/>
      </c>
      <c r="BA122" t="str">
        <f t="shared" si="45"/>
        <v/>
      </c>
      <c r="BB122" t="str">
        <f t="shared" si="45"/>
        <v/>
      </c>
      <c r="BC122" t="str">
        <f t="shared" si="45"/>
        <v/>
      </c>
      <c r="BD122" t="str">
        <f t="shared" si="45"/>
        <v/>
      </c>
      <c r="BE122" t="str">
        <f t="shared" si="45"/>
        <v/>
      </c>
      <c r="BF122" t="str">
        <f t="shared" si="45"/>
        <v/>
      </c>
      <c r="BG122" t="str">
        <f t="shared" si="45"/>
        <v/>
      </c>
      <c r="BH122" t="str">
        <f t="shared" si="45"/>
        <v/>
      </c>
      <c r="BI122" t="str">
        <f t="shared" si="45"/>
        <v/>
      </c>
      <c r="BJ122" t="str">
        <f t="shared" si="45"/>
        <v/>
      </c>
      <c r="BK122" t="str">
        <f t="shared" si="45"/>
        <v/>
      </c>
      <c r="BL122" t="str">
        <f t="shared" si="45"/>
        <v/>
      </c>
      <c r="BM122" t="str">
        <f t="shared" si="45"/>
        <v/>
      </c>
      <c r="BN122" t="str">
        <f t="shared" si="45"/>
        <v/>
      </c>
      <c r="BO122" t="str">
        <f t="shared" si="45"/>
        <v/>
      </c>
      <c r="BP122" t="str">
        <f t="shared" si="45"/>
        <v/>
      </c>
      <c r="BQ122" t="str">
        <f t="shared" si="45"/>
        <v/>
      </c>
      <c r="BR122" t="str">
        <f t="shared" si="45"/>
        <v/>
      </c>
      <c r="BS122" t="str">
        <f t="shared" si="45"/>
        <v/>
      </c>
      <c r="BT122" t="str">
        <f t="shared" si="45"/>
        <v/>
      </c>
      <c r="BU122" t="str">
        <f t="shared" si="45"/>
        <v/>
      </c>
      <c r="BV122" t="str">
        <f t="shared" si="45"/>
        <v/>
      </c>
      <c r="BW122" t="str">
        <f t="shared" si="45"/>
        <v/>
      </c>
      <c r="BX122" t="str">
        <f t="shared" si="45"/>
        <v/>
      </c>
      <c r="BY122" t="str">
        <f t="shared" si="45"/>
        <v/>
      </c>
      <c r="BZ122" t="str">
        <f t="shared" si="45"/>
        <v/>
      </c>
      <c r="CA122" t="str">
        <f t="shared" si="45"/>
        <v/>
      </c>
      <c r="CB122" t="str">
        <f t="shared" si="45"/>
        <v/>
      </c>
      <c r="CC122" t="str">
        <f t="shared" si="45"/>
        <v/>
      </c>
      <c r="CD122" t="str">
        <f t="shared" si="45"/>
        <v/>
      </c>
      <c r="CE122" t="str">
        <f t="shared" si="45"/>
        <v/>
      </c>
      <c r="CF122" t="str">
        <f t="shared" si="45"/>
        <v/>
      </c>
      <c r="CG122" t="str">
        <f t="shared" si="45"/>
        <v/>
      </c>
      <c r="CH122" t="str">
        <f t="shared" si="45"/>
        <v/>
      </c>
    </row>
    <row r="123" spans="20:86" x14ac:dyDescent="0.3">
      <c r="T123" t="str">
        <f t="shared" si="30"/>
        <v/>
      </c>
      <c r="X123" t="str">
        <f t="shared" si="31"/>
        <v/>
      </c>
      <c r="Y123" t="str">
        <f t="shared" si="45"/>
        <v/>
      </c>
      <c r="Z123" t="str">
        <f t="shared" si="45"/>
        <v/>
      </c>
      <c r="AA123" t="str">
        <f t="shared" si="45"/>
        <v/>
      </c>
      <c r="AB123" t="str">
        <f t="shared" si="45"/>
        <v/>
      </c>
      <c r="AC123" t="str">
        <f t="shared" si="45"/>
        <v/>
      </c>
      <c r="AD123" t="str">
        <f t="shared" si="45"/>
        <v/>
      </c>
      <c r="AE123" t="str">
        <f t="shared" si="45"/>
        <v/>
      </c>
      <c r="AF123" t="str">
        <f t="shared" si="45"/>
        <v/>
      </c>
      <c r="AG123" t="str">
        <f t="shared" si="45"/>
        <v/>
      </c>
      <c r="AH123" t="str">
        <f t="shared" si="45"/>
        <v/>
      </c>
      <c r="AI123" t="str">
        <f t="shared" si="45"/>
        <v/>
      </c>
      <c r="AJ123" t="str">
        <f t="shared" si="45"/>
        <v/>
      </c>
      <c r="AK123" t="str">
        <f t="shared" si="45"/>
        <v/>
      </c>
      <c r="AL123" t="str">
        <f t="shared" si="45"/>
        <v/>
      </c>
      <c r="AM123" t="str">
        <f t="shared" si="45"/>
        <v/>
      </c>
      <c r="AN123" t="str">
        <f t="shared" si="45"/>
        <v/>
      </c>
      <c r="AO123" t="str">
        <f t="shared" si="45"/>
        <v/>
      </c>
      <c r="AP123" t="str">
        <f t="shared" si="45"/>
        <v/>
      </c>
      <c r="AQ123" t="str">
        <f t="shared" si="45"/>
        <v/>
      </c>
      <c r="AR123" t="str">
        <f t="shared" si="45"/>
        <v/>
      </c>
      <c r="AS123" t="str">
        <f t="shared" si="45"/>
        <v/>
      </c>
      <c r="AT123" t="str">
        <f t="shared" si="45"/>
        <v/>
      </c>
      <c r="AU123" t="str">
        <f t="shared" si="45"/>
        <v/>
      </c>
      <c r="AV123" t="str">
        <f t="shared" si="45"/>
        <v/>
      </c>
      <c r="AW123" t="str">
        <f t="shared" si="45"/>
        <v/>
      </c>
      <c r="AX123" t="str">
        <f t="shared" si="45"/>
        <v/>
      </c>
      <c r="AY123" t="str">
        <f t="shared" si="45"/>
        <v/>
      </c>
      <c r="AZ123" t="str">
        <f t="shared" si="45"/>
        <v/>
      </c>
      <c r="BA123" t="str">
        <f t="shared" si="45"/>
        <v/>
      </c>
      <c r="BB123" t="str">
        <f t="shared" si="45"/>
        <v/>
      </c>
      <c r="BC123" t="str">
        <f t="shared" si="45"/>
        <v/>
      </c>
      <c r="BD123" t="str">
        <f t="shared" si="45"/>
        <v/>
      </c>
      <c r="BE123" t="str">
        <f t="shared" si="45"/>
        <v/>
      </c>
      <c r="BF123" t="str">
        <f t="shared" si="45"/>
        <v/>
      </c>
      <c r="BG123" t="str">
        <f t="shared" si="45"/>
        <v/>
      </c>
      <c r="BH123" t="str">
        <f t="shared" si="45"/>
        <v/>
      </c>
      <c r="BI123" t="str">
        <f t="shared" si="45"/>
        <v/>
      </c>
      <c r="BJ123" t="str">
        <f t="shared" si="45"/>
        <v/>
      </c>
      <c r="BK123" t="str">
        <f t="shared" si="45"/>
        <v/>
      </c>
      <c r="BL123" t="str">
        <f t="shared" si="45"/>
        <v/>
      </c>
      <c r="BM123" t="str">
        <f t="shared" si="45"/>
        <v/>
      </c>
      <c r="BN123" t="str">
        <f t="shared" si="45"/>
        <v/>
      </c>
      <c r="BO123" t="str">
        <f t="shared" si="45"/>
        <v/>
      </c>
      <c r="BP123" t="str">
        <f t="shared" si="45"/>
        <v/>
      </c>
      <c r="BQ123" t="str">
        <f t="shared" si="45"/>
        <v/>
      </c>
      <c r="BR123" t="str">
        <f t="shared" si="45"/>
        <v/>
      </c>
      <c r="BS123" t="str">
        <f t="shared" si="45"/>
        <v/>
      </c>
      <c r="BT123" t="str">
        <f t="shared" si="45"/>
        <v/>
      </c>
      <c r="BU123" t="str">
        <f t="shared" si="45"/>
        <v/>
      </c>
      <c r="BV123" t="str">
        <f t="shared" si="45"/>
        <v/>
      </c>
      <c r="BW123" t="str">
        <f t="shared" si="45"/>
        <v/>
      </c>
      <c r="BX123" t="str">
        <f t="shared" si="45"/>
        <v/>
      </c>
      <c r="BY123" t="str">
        <f t="shared" si="45"/>
        <v/>
      </c>
      <c r="BZ123" t="str">
        <f t="shared" si="45"/>
        <v/>
      </c>
      <c r="CA123" t="str">
        <f t="shared" si="45"/>
        <v/>
      </c>
      <c r="CB123" t="str">
        <f t="shared" si="45"/>
        <v/>
      </c>
      <c r="CC123" t="str">
        <f t="shared" ref="Y123:CH127" si="46">IF(CC$1=$A123,$D123,"")</f>
        <v/>
      </c>
      <c r="CD123" t="str">
        <f t="shared" si="46"/>
        <v/>
      </c>
      <c r="CE123" t="str">
        <f t="shared" si="46"/>
        <v/>
      </c>
      <c r="CF123" t="str">
        <f t="shared" si="46"/>
        <v/>
      </c>
      <c r="CG123" t="str">
        <f t="shared" si="46"/>
        <v/>
      </c>
      <c r="CH123" t="str">
        <f t="shared" si="46"/>
        <v/>
      </c>
    </row>
    <row r="124" spans="20:86" x14ac:dyDescent="0.3">
      <c r="T124" t="str">
        <f t="shared" si="30"/>
        <v/>
      </c>
      <c r="X124" t="str">
        <f t="shared" si="31"/>
        <v/>
      </c>
      <c r="Y124" t="str">
        <f t="shared" si="46"/>
        <v/>
      </c>
      <c r="Z124" t="str">
        <f t="shared" si="46"/>
        <v/>
      </c>
      <c r="AA124" t="str">
        <f t="shared" si="46"/>
        <v/>
      </c>
      <c r="AB124" t="str">
        <f t="shared" si="46"/>
        <v/>
      </c>
      <c r="AC124" t="str">
        <f t="shared" si="46"/>
        <v/>
      </c>
      <c r="AD124" t="str">
        <f t="shared" si="46"/>
        <v/>
      </c>
      <c r="AE124" t="str">
        <f t="shared" si="46"/>
        <v/>
      </c>
      <c r="AF124" t="str">
        <f t="shared" si="46"/>
        <v/>
      </c>
      <c r="AG124" t="str">
        <f t="shared" si="46"/>
        <v/>
      </c>
      <c r="AH124" t="str">
        <f t="shared" si="46"/>
        <v/>
      </c>
      <c r="AI124" t="str">
        <f t="shared" si="46"/>
        <v/>
      </c>
      <c r="AJ124" t="str">
        <f t="shared" si="46"/>
        <v/>
      </c>
      <c r="AK124" t="str">
        <f t="shared" si="46"/>
        <v/>
      </c>
      <c r="AL124" t="str">
        <f t="shared" si="46"/>
        <v/>
      </c>
      <c r="AM124" t="str">
        <f t="shared" si="46"/>
        <v/>
      </c>
      <c r="AN124" t="str">
        <f t="shared" si="46"/>
        <v/>
      </c>
      <c r="AO124" t="str">
        <f t="shared" si="46"/>
        <v/>
      </c>
      <c r="AP124" t="str">
        <f t="shared" si="46"/>
        <v/>
      </c>
      <c r="AQ124" t="str">
        <f t="shared" si="46"/>
        <v/>
      </c>
      <c r="AR124" t="str">
        <f t="shared" si="46"/>
        <v/>
      </c>
      <c r="AS124" t="str">
        <f t="shared" si="46"/>
        <v/>
      </c>
      <c r="AT124" t="str">
        <f t="shared" si="46"/>
        <v/>
      </c>
      <c r="AU124" t="str">
        <f t="shared" si="46"/>
        <v/>
      </c>
      <c r="AV124" t="str">
        <f t="shared" si="46"/>
        <v/>
      </c>
      <c r="AW124" t="str">
        <f t="shared" si="46"/>
        <v/>
      </c>
      <c r="AX124" t="str">
        <f t="shared" si="46"/>
        <v/>
      </c>
      <c r="AY124" t="str">
        <f t="shared" si="46"/>
        <v/>
      </c>
      <c r="AZ124" t="str">
        <f t="shared" si="46"/>
        <v/>
      </c>
      <c r="BA124" t="str">
        <f t="shared" si="46"/>
        <v/>
      </c>
      <c r="BB124" t="str">
        <f t="shared" si="46"/>
        <v/>
      </c>
      <c r="BC124" t="str">
        <f t="shared" si="46"/>
        <v/>
      </c>
      <c r="BD124" t="str">
        <f t="shared" si="46"/>
        <v/>
      </c>
      <c r="BE124" t="str">
        <f t="shared" si="46"/>
        <v/>
      </c>
      <c r="BF124" t="str">
        <f t="shared" si="46"/>
        <v/>
      </c>
      <c r="BG124" t="str">
        <f t="shared" si="46"/>
        <v/>
      </c>
      <c r="BH124" t="str">
        <f t="shared" si="46"/>
        <v/>
      </c>
      <c r="BI124" t="str">
        <f t="shared" si="46"/>
        <v/>
      </c>
      <c r="BJ124" t="str">
        <f t="shared" si="46"/>
        <v/>
      </c>
      <c r="BK124" t="str">
        <f t="shared" si="46"/>
        <v/>
      </c>
      <c r="BL124" t="str">
        <f t="shared" si="46"/>
        <v/>
      </c>
      <c r="BM124" t="str">
        <f t="shared" si="46"/>
        <v/>
      </c>
      <c r="BN124" t="str">
        <f t="shared" si="46"/>
        <v/>
      </c>
      <c r="BO124" t="str">
        <f t="shared" si="46"/>
        <v/>
      </c>
      <c r="BP124" t="str">
        <f t="shared" si="46"/>
        <v/>
      </c>
      <c r="BQ124" t="str">
        <f t="shared" si="46"/>
        <v/>
      </c>
      <c r="BR124" t="str">
        <f t="shared" si="46"/>
        <v/>
      </c>
      <c r="BS124" t="str">
        <f t="shared" si="46"/>
        <v/>
      </c>
      <c r="BT124" t="str">
        <f t="shared" si="46"/>
        <v/>
      </c>
      <c r="BU124" t="str">
        <f t="shared" si="46"/>
        <v/>
      </c>
      <c r="BV124" t="str">
        <f t="shared" si="46"/>
        <v/>
      </c>
      <c r="BW124" t="str">
        <f t="shared" si="46"/>
        <v/>
      </c>
      <c r="BX124" t="str">
        <f t="shared" si="46"/>
        <v/>
      </c>
      <c r="BY124" t="str">
        <f t="shared" si="46"/>
        <v/>
      </c>
      <c r="BZ124" t="str">
        <f t="shared" si="46"/>
        <v/>
      </c>
      <c r="CA124" t="str">
        <f t="shared" si="46"/>
        <v/>
      </c>
      <c r="CB124" t="str">
        <f t="shared" si="46"/>
        <v/>
      </c>
      <c r="CC124" t="str">
        <f t="shared" si="46"/>
        <v/>
      </c>
      <c r="CD124" t="str">
        <f t="shared" si="46"/>
        <v/>
      </c>
      <c r="CE124" t="str">
        <f t="shared" si="46"/>
        <v/>
      </c>
      <c r="CF124" t="str">
        <f t="shared" si="46"/>
        <v/>
      </c>
      <c r="CG124" t="str">
        <f t="shared" si="46"/>
        <v/>
      </c>
      <c r="CH124" t="str">
        <f t="shared" si="46"/>
        <v/>
      </c>
    </row>
    <row r="125" spans="20:86" x14ac:dyDescent="0.3">
      <c r="T125" t="str">
        <f t="shared" si="30"/>
        <v/>
      </c>
      <c r="X125" t="str">
        <f t="shared" si="31"/>
        <v/>
      </c>
      <c r="Y125" t="str">
        <f t="shared" si="46"/>
        <v/>
      </c>
      <c r="Z125" t="str">
        <f t="shared" si="46"/>
        <v/>
      </c>
      <c r="AA125" t="str">
        <f t="shared" si="46"/>
        <v/>
      </c>
      <c r="AB125" t="str">
        <f t="shared" si="46"/>
        <v/>
      </c>
      <c r="AC125" t="str">
        <f t="shared" si="46"/>
        <v/>
      </c>
      <c r="AD125" t="str">
        <f t="shared" si="46"/>
        <v/>
      </c>
      <c r="AE125" t="str">
        <f t="shared" si="46"/>
        <v/>
      </c>
      <c r="AF125" t="str">
        <f t="shared" si="46"/>
        <v/>
      </c>
      <c r="AG125" t="str">
        <f t="shared" si="46"/>
        <v/>
      </c>
      <c r="AH125" t="str">
        <f t="shared" si="46"/>
        <v/>
      </c>
      <c r="AI125" t="str">
        <f t="shared" si="46"/>
        <v/>
      </c>
      <c r="AJ125" t="str">
        <f t="shared" si="46"/>
        <v/>
      </c>
      <c r="AK125" t="str">
        <f t="shared" si="46"/>
        <v/>
      </c>
      <c r="AL125" t="str">
        <f t="shared" si="46"/>
        <v/>
      </c>
      <c r="AM125" t="str">
        <f t="shared" si="46"/>
        <v/>
      </c>
      <c r="AN125" t="str">
        <f t="shared" si="46"/>
        <v/>
      </c>
      <c r="AO125" t="str">
        <f t="shared" si="46"/>
        <v/>
      </c>
      <c r="AP125" t="str">
        <f t="shared" si="46"/>
        <v/>
      </c>
      <c r="AQ125" t="str">
        <f t="shared" si="46"/>
        <v/>
      </c>
      <c r="AR125" t="str">
        <f t="shared" si="46"/>
        <v/>
      </c>
      <c r="AS125" t="str">
        <f t="shared" si="46"/>
        <v/>
      </c>
      <c r="AT125" t="str">
        <f t="shared" si="46"/>
        <v/>
      </c>
      <c r="AU125" t="str">
        <f t="shared" si="46"/>
        <v/>
      </c>
      <c r="AV125" t="str">
        <f t="shared" si="46"/>
        <v/>
      </c>
      <c r="AW125" t="str">
        <f t="shared" si="46"/>
        <v/>
      </c>
      <c r="AX125" t="str">
        <f t="shared" si="46"/>
        <v/>
      </c>
      <c r="AY125" t="str">
        <f t="shared" si="46"/>
        <v/>
      </c>
      <c r="AZ125" t="str">
        <f t="shared" si="46"/>
        <v/>
      </c>
      <c r="BA125" t="str">
        <f t="shared" si="46"/>
        <v/>
      </c>
      <c r="BB125" t="str">
        <f t="shared" si="46"/>
        <v/>
      </c>
      <c r="BC125" t="str">
        <f t="shared" si="46"/>
        <v/>
      </c>
      <c r="BD125" t="str">
        <f t="shared" si="46"/>
        <v/>
      </c>
      <c r="BE125" t="str">
        <f t="shared" si="46"/>
        <v/>
      </c>
      <c r="BF125" t="str">
        <f t="shared" si="46"/>
        <v/>
      </c>
      <c r="BG125" t="str">
        <f t="shared" si="46"/>
        <v/>
      </c>
      <c r="BH125" t="str">
        <f t="shared" si="46"/>
        <v/>
      </c>
      <c r="BI125" t="str">
        <f t="shared" si="46"/>
        <v/>
      </c>
      <c r="BJ125" t="str">
        <f t="shared" si="46"/>
        <v/>
      </c>
      <c r="BK125" t="str">
        <f t="shared" si="46"/>
        <v/>
      </c>
      <c r="BL125" t="str">
        <f t="shared" si="46"/>
        <v/>
      </c>
      <c r="BM125" t="str">
        <f t="shared" si="46"/>
        <v/>
      </c>
      <c r="BN125" t="str">
        <f t="shared" si="46"/>
        <v/>
      </c>
      <c r="BO125" t="str">
        <f t="shared" si="46"/>
        <v/>
      </c>
      <c r="BP125" t="str">
        <f t="shared" si="46"/>
        <v/>
      </c>
      <c r="BQ125" t="str">
        <f t="shared" si="46"/>
        <v/>
      </c>
      <c r="BR125" t="str">
        <f t="shared" si="46"/>
        <v/>
      </c>
      <c r="BS125" t="str">
        <f t="shared" si="46"/>
        <v/>
      </c>
      <c r="BT125" t="str">
        <f t="shared" si="46"/>
        <v/>
      </c>
      <c r="BU125" t="str">
        <f t="shared" si="46"/>
        <v/>
      </c>
      <c r="BV125" t="str">
        <f t="shared" si="46"/>
        <v/>
      </c>
      <c r="BW125" t="str">
        <f t="shared" si="46"/>
        <v/>
      </c>
      <c r="BX125" t="str">
        <f t="shared" si="46"/>
        <v/>
      </c>
      <c r="BY125" t="str">
        <f t="shared" si="46"/>
        <v/>
      </c>
      <c r="BZ125" t="str">
        <f t="shared" si="46"/>
        <v/>
      </c>
      <c r="CA125" t="str">
        <f t="shared" si="46"/>
        <v/>
      </c>
      <c r="CB125" t="str">
        <f t="shared" si="46"/>
        <v/>
      </c>
      <c r="CC125" t="str">
        <f t="shared" si="46"/>
        <v/>
      </c>
      <c r="CD125" t="str">
        <f t="shared" si="46"/>
        <v/>
      </c>
      <c r="CE125" t="str">
        <f t="shared" si="46"/>
        <v/>
      </c>
      <c r="CF125" t="str">
        <f t="shared" si="46"/>
        <v/>
      </c>
      <c r="CG125" t="str">
        <f t="shared" si="46"/>
        <v/>
      </c>
      <c r="CH125" t="str">
        <f t="shared" si="46"/>
        <v/>
      </c>
    </row>
    <row r="126" spans="20:86" x14ac:dyDescent="0.3">
      <c r="T126" t="str">
        <f t="shared" si="30"/>
        <v/>
      </c>
      <c r="X126" t="str">
        <f t="shared" si="31"/>
        <v/>
      </c>
      <c r="Y126" t="str">
        <f t="shared" si="46"/>
        <v/>
      </c>
      <c r="Z126" t="str">
        <f t="shared" si="46"/>
        <v/>
      </c>
      <c r="AA126" t="str">
        <f t="shared" si="46"/>
        <v/>
      </c>
      <c r="AB126" t="str">
        <f t="shared" si="46"/>
        <v/>
      </c>
      <c r="AC126" t="str">
        <f t="shared" si="46"/>
        <v/>
      </c>
      <c r="AD126" t="str">
        <f t="shared" si="46"/>
        <v/>
      </c>
      <c r="AE126" t="str">
        <f t="shared" si="46"/>
        <v/>
      </c>
      <c r="AF126" t="str">
        <f t="shared" si="46"/>
        <v/>
      </c>
      <c r="AG126" t="str">
        <f t="shared" si="46"/>
        <v/>
      </c>
      <c r="AH126" t="str">
        <f t="shared" si="46"/>
        <v/>
      </c>
      <c r="AI126" t="str">
        <f t="shared" si="46"/>
        <v/>
      </c>
      <c r="AJ126" t="str">
        <f t="shared" si="46"/>
        <v/>
      </c>
      <c r="AK126" t="str">
        <f t="shared" si="46"/>
        <v/>
      </c>
      <c r="AL126" t="str">
        <f t="shared" si="46"/>
        <v/>
      </c>
      <c r="AM126" t="str">
        <f t="shared" si="46"/>
        <v/>
      </c>
      <c r="AN126" t="str">
        <f t="shared" si="46"/>
        <v/>
      </c>
      <c r="AO126" t="str">
        <f t="shared" si="46"/>
        <v/>
      </c>
      <c r="AP126" t="str">
        <f t="shared" si="46"/>
        <v/>
      </c>
      <c r="AQ126" t="str">
        <f t="shared" si="46"/>
        <v/>
      </c>
      <c r="AR126" t="str">
        <f t="shared" si="46"/>
        <v/>
      </c>
      <c r="AS126" t="str">
        <f t="shared" si="46"/>
        <v/>
      </c>
      <c r="AT126" t="str">
        <f t="shared" si="46"/>
        <v/>
      </c>
      <c r="AU126" t="str">
        <f t="shared" si="46"/>
        <v/>
      </c>
      <c r="AV126" t="str">
        <f t="shared" si="46"/>
        <v/>
      </c>
      <c r="AW126" t="str">
        <f t="shared" si="46"/>
        <v/>
      </c>
      <c r="AX126" t="str">
        <f t="shared" si="46"/>
        <v/>
      </c>
      <c r="AY126" t="str">
        <f t="shared" si="46"/>
        <v/>
      </c>
      <c r="AZ126" t="str">
        <f t="shared" si="46"/>
        <v/>
      </c>
      <c r="BA126" t="str">
        <f t="shared" si="46"/>
        <v/>
      </c>
      <c r="BB126" t="str">
        <f t="shared" si="46"/>
        <v/>
      </c>
      <c r="BC126" t="str">
        <f t="shared" si="46"/>
        <v/>
      </c>
      <c r="BD126" t="str">
        <f t="shared" si="46"/>
        <v/>
      </c>
      <c r="BE126" t="str">
        <f t="shared" si="46"/>
        <v/>
      </c>
      <c r="BF126" t="str">
        <f t="shared" si="46"/>
        <v/>
      </c>
      <c r="BG126" t="str">
        <f t="shared" si="46"/>
        <v/>
      </c>
      <c r="BH126" t="str">
        <f t="shared" si="46"/>
        <v/>
      </c>
      <c r="BI126" t="str">
        <f t="shared" si="46"/>
        <v/>
      </c>
      <c r="BJ126" t="str">
        <f t="shared" si="46"/>
        <v/>
      </c>
      <c r="BK126" t="str">
        <f t="shared" si="46"/>
        <v/>
      </c>
      <c r="BL126" t="str">
        <f t="shared" si="46"/>
        <v/>
      </c>
      <c r="BM126" t="str">
        <f t="shared" si="46"/>
        <v/>
      </c>
      <c r="BN126" t="str">
        <f t="shared" si="46"/>
        <v/>
      </c>
      <c r="BO126" t="str">
        <f t="shared" si="46"/>
        <v/>
      </c>
      <c r="BP126" t="str">
        <f t="shared" si="46"/>
        <v/>
      </c>
      <c r="BQ126" t="str">
        <f t="shared" si="46"/>
        <v/>
      </c>
      <c r="BR126" t="str">
        <f t="shared" si="46"/>
        <v/>
      </c>
      <c r="BS126" t="str">
        <f t="shared" si="46"/>
        <v/>
      </c>
      <c r="BT126" t="str">
        <f t="shared" si="46"/>
        <v/>
      </c>
      <c r="BU126" t="str">
        <f t="shared" si="46"/>
        <v/>
      </c>
      <c r="BV126" t="str">
        <f t="shared" si="46"/>
        <v/>
      </c>
      <c r="BW126" t="str">
        <f t="shared" si="46"/>
        <v/>
      </c>
      <c r="BX126" t="str">
        <f t="shared" si="46"/>
        <v/>
      </c>
      <c r="BY126" t="str">
        <f t="shared" si="46"/>
        <v/>
      </c>
      <c r="BZ126" t="str">
        <f t="shared" si="46"/>
        <v/>
      </c>
      <c r="CA126" t="str">
        <f t="shared" si="46"/>
        <v/>
      </c>
      <c r="CB126" t="str">
        <f t="shared" si="46"/>
        <v/>
      </c>
      <c r="CC126" t="str">
        <f t="shared" si="46"/>
        <v/>
      </c>
      <c r="CD126" t="str">
        <f t="shared" si="46"/>
        <v/>
      </c>
      <c r="CE126" t="str">
        <f t="shared" si="46"/>
        <v/>
      </c>
      <c r="CF126" t="str">
        <f t="shared" si="46"/>
        <v/>
      </c>
      <c r="CG126" t="str">
        <f t="shared" si="46"/>
        <v/>
      </c>
      <c r="CH126" t="str">
        <f t="shared" si="46"/>
        <v/>
      </c>
    </row>
    <row r="127" spans="20:86" x14ac:dyDescent="0.3">
      <c r="T127" t="str">
        <f t="shared" si="30"/>
        <v/>
      </c>
      <c r="X127" t="str">
        <f t="shared" si="31"/>
        <v/>
      </c>
      <c r="Y127" t="str">
        <f t="shared" si="46"/>
        <v/>
      </c>
      <c r="Z127" t="str">
        <f t="shared" si="46"/>
        <v/>
      </c>
      <c r="AA127" t="str">
        <f t="shared" si="46"/>
        <v/>
      </c>
      <c r="AB127" t="str">
        <f t="shared" si="46"/>
        <v/>
      </c>
      <c r="AC127" t="str">
        <f t="shared" si="46"/>
        <v/>
      </c>
      <c r="AD127" t="str">
        <f t="shared" si="46"/>
        <v/>
      </c>
      <c r="AE127" t="str">
        <f t="shared" si="46"/>
        <v/>
      </c>
      <c r="AF127" t="str">
        <f t="shared" si="46"/>
        <v/>
      </c>
      <c r="AG127" t="str">
        <f t="shared" si="46"/>
        <v/>
      </c>
      <c r="AH127" t="str">
        <f t="shared" si="46"/>
        <v/>
      </c>
      <c r="AI127" t="str">
        <f t="shared" si="46"/>
        <v/>
      </c>
      <c r="AJ127" t="str">
        <f t="shared" si="46"/>
        <v/>
      </c>
      <c r="AK127" t="str">
        <f t="shared" si="46"/>
        <v/>
      </c>
      <c r="AL127" t="str">
        <f t="shared" si="46"/>
        <v/>
      </c>
      <c r="AM127" t="str">
        <f t="shared" si="46"/>
        <v/>
      </c>
      <c r="AN127" t="str">
        <f t="shared" si="46"/>
        <v/>
      </c>
      <c r="AO127" t="str">
        <f t="shared" si="46"/>
        <v/>
      </c>
      <c r="AP127" t="str">
        <f t="shared" si="46"/>
        <v/>
      </c>
      <c r="AQ127" t="str">
        <f t="shared" si="46"/>
        <v/>
      </c>
      <c r="AR127" t="str">
        <f t="shared" si="46"/>
        <v/>
      </c>
      <c r="AS127" t="str">
        <f t="shared" si="46"/>
        <v/>
      </c>
      <c r="AT127" t="str">
        <f t="shared" si="46"/>
        <v/>
      </c>
      <c r="AU127" t="str">
        <f t="shared" si="46"/>
        <v/>
      </c>
      <c r="AV127" t="str">
        <f t="shared" si="46"/>
        <v/>
      </c>
      <c r="AW127" t="str">
        <f t="shared" si="46"/>
        <v/>
      </c>
      <c r="AX127" t="str">
        <f t="shared" si="46"/>
        <v/>
      </c>
      <c r="AY127" t="str">
        <f t="shared" si="46"/>
        <v/>
      </c>
      <c r="AZ127" t="str">
        <f t="shared" si="46"/>
        <v/>
      </c>
      <c r="BA127" t="str">
        <f t="shared" si="46"/>
        <v/>
      </c>
      <c r="BB127" t="str">
        <f t="shared" si="46"/>
        <v/>
      </c>
      <c r="BC127" t="str">
        <f t="shared" si="46"/>
        <v/>
      </c>
      <c r="BD127" t="str">
        <f t="shared" si="46"/>
        <v/>
      </c>
      <c r="BE127" t="str">
        <f t="shared" si="46"/>
        <v/>
      </c>
      <c r="BF127" t="str">
        <f t="shared" si="46"/>
        <v/>
      </c>
      <c r="BG127" t="str">
        <f t="shared" si="46"/>
        <v/>
      </c>
      <c r="BH127" t="str">
        <f t="shared" si="46"/>
        <v/>
      </c>
      <c r="BI127" t="str">
        <f t="shared" si="46"/>
        <v/>
      </c>
      <c r="BJ127" t="str">
        <f t="shared" si="46"/>
        <v/>
      </c>
      <c r="BK127" t="str">
        <f t="shared" si="46"/>
        <v/>
      </c>
      <c r="BL127" t="str">
        <f t="shared" si="46"/>
        <v/>
      </c>
      <c r="BM127" t="str">
        <f t="shared" si="46"/>
        <v/>
      </c>
      <c r="BN127" t="str">
        <f t="shared" si="46"/>
        <v/>
      </c>
      <c r="BO127" t="str">
        <f t="shared" si="46"/>
        <v/>
      </c>
      <c r="BP127" t="str">
        <f t="shared" si="46"/>
        <v/>
      </c>
      <c r="BQ127" t="str">
        <f t="shared" si="46"/>
        <v/>
      </c>
      <c r="BR127" t="str">
        <f t="shared" si="46"/>
        <v/>
      </c>
      <c r="BS127" t="str">
        <f t="shared" si="46"/>
        <v/>
      </c>
      <c r="BT127" t="str">
        <f t="shared" si="46"/>
        <v/>
      </c>
      <c r="BU127" t="str">
        <f t="shared" si="46"/>
        <v/>
      </c>
      <c r="BV127" t="str">
        <f t="shared" si="46"/>
        <v/>
      </c>
      <c r="BW127" t="str">
        <f t="shared" si="46"/>
        <v/>
      </c>
      <c r="BX127" t="str">
        <f t="shared" si="46"/>
        <v/>
      </c>
      <c r="BY127" t="str">
        <f t="shared" si="46"/>
        <v/>
      </c>
      <c r="BZ127" t="str">
        <f t="shared" si="46"/>
        <v/>
      </c>
      <c r="CA127" t="str">
        <f t="shared" si="46"/>
        <v/>
      </c>
      <c r="CB127" t="str">
        <f t="shared" si="46"/>
        <v/>
      </c>
      <c r="CC127" t="str">
        <f t="shared" si="46"/>
        <v/>
      </c>
      <c r="CD127" t="str">
        <f t="shared" si="46"/>
        <v/>
      </c>
      <c r="CE127" t="str">
        <f t="shared" si="46"/>
        <v/>
      </c>
      <c r="CF127" t="str">
        <f t="shared" ref="Y127:CH132" si="47">IF(CF$1=$A127,$D127,"")</f>
        <v/>
      </c>
      <c r="CG127" t="str">
        <f t="shared" si="47"/>
        <v/>
      </c>
      <c r="CH127" t="str">
        <f t="shared" si="47"/>
        <v/>
      </c>
    </row>
    <row r="128" spans="20:86" x14ac:dyDescent="0.3">
      <c r="T128" t="str">
        <f t="shared" si="30"/>
        <v/>
      </c>
      <c r="X128" t="str">
        <f t="shared" si="31"/>
        <v/>
      </c>
      <c r="Y128" t="str">
        <f t="shared" si="47"/>
        <v/>
      </c>
      <c r="Z128" t="str">
        <f t="shared" si="47"/>
        <v/>
      </c>
      <c r="AA128" t="str">
        <f t="shared" si="47"/>
        <v/>
      </c>
      <c r="AB128" t="str">
        <f t="shared" si="47"/>
        <v/>
      </c>
      <c r="AC128" t="str">
        <f t="shared" si="47"/>
        <v/>
      </c>
      <c r="AD128" t="str">
        <f t="shared" si="47"/>
        <v/>
      </c>
      <c r="AE128" t="str">
        <f t="shared" si="47"/>
        <v/>
      </c>
      <c r="AF128" t="str">
        <f t="shared" si="47"/>
        <v/>
      </c>
      <c r="AG128" t="str">
        <f t="shared" si="47"/>
        <v/>
      </c>
      <c r="AH128" t="str">
        <f t="shared" si="47"/>
        <v/>
      </c>
      <c r="AI128" t="str">
        <f t="shared" si="47"/>
        <v/>
      </c>
      <c r="AJ128" t="str">
        <f t="shared" si="47"/>
        <v/>
      </c>
      <c r="AK128" t="str">
        <f t="shared" si="47"/>
        <v/>
      </c>
      <c r="AL128" t="str">
        <f t="shared" si="47"/>
        <v/>
      </c>
      <c r="AM128" t="str">
        <f t="shared" si="47"/>
        <v/>
      </c>
      <c r="AN128" t="str">
        <f t="shared" si="47"/>
        <v/>
      </c>
      <c r="AO128" t="str">
        <f t="shared" si="47"/>
        <v/>
      </c>
      <c r="AP128" t="str">
        <f t="shared" si="47"/>
        <v/>
      </c>
      <c r="AQ128" t="str">
        <f t="shared" si="47"/>
        <v/>
      </c>
      <c r="AR128" t="str">
        <f t="shared" si="47"/>
        <v/>
      </c>
      <c r="AS128" t="str">
        <f t="shared" si="47"/>
        <v/>
      </c>
      <c r="AT128" t="str">
        <f t="shared" si="47"/>
        <v/>
      </c>
      <c r="AU128" t="str">
        <f t="shared" si="47"/>
        <v/>
      </c>
      <c r="AV128" t="str">
        <f t="shared" si="47"/>
        <v/>
      </c>
      <c r="AW128" t="str">
        <f t="shared" si="47"/>
        <v/>
      </c>
      <c r="AX128" t="str">
        <f t="shared" si="47"/>
        <v/>
      </c>
      <c r="AY128" t="str">
        <f t="shared" si="47"/>
        <v/>
      </c>
      <c r="AZ128" t="str">
        <f t="shared" si="47"/>
        <v/>
      </c>
      <c r="BA128" t="str">
        <f t="shared" si="47"/>
        <v/>
      </c>
      <c r="BB128" t="str">
        <f t="shared" si="47"/>
        <v/>
      </c>
      <c r="BC128" t="str">
        <f t="shared" si="47"/>
        <v/>
      </c>
      <c r="BD128" t="str">
        <f t="shared" si="47"/>
        <v/>
      </c>
      <c r="BE128" t="str">
        <f t="shared" si="47"/>
        <v/>
      </c>
      <c r="BF128" t="str">
        <f t="shared" si="47"/>
        <v/>
      </c>
      <c r="BG128" t="str">
        <f t="shared" si="47"/>
        <v/>
      </c>
      <c r="BH128" t="str">
        <f t="shared" si="47"/>
        <v/>
      </c>
      <c r="BI128" t="str">
        <f t="shared" si="47"/>
        <v/>
      </c>
      <c r="BJ128" t="str">
        <f t="shared" si="47"/>
        <v/>
      </c>
      <c r="BK128" t="str">
        <f t="shared" si="47"/>
        <v/>
      </c>
      <c r="BL128" t="str">
        <f t="shared" si="47"/>
        <v/>
      </c>
      <c r="BM128" t="str">
        <f t="shared" si="47"/>
        <v/>
      </c>
      <c r="BN128" t="str">
        <f t="shared" si="47"/>
        <v/>
      </c>
      <c r="BO128" t="str">
        <f t="shared" si="47"/>
        <v/>
      </c>
      <c r="BP128" t="str">
        <f t="shared" si="47"/>
        <v/>
      </c>
      <c r="BQ128" t="str">
        <f t="shared" si="47"/>
        <v/>
      </c>
      <c r="BR128" t="str">
        <f t="shared" si="47"/>
        <v/>
      </c>
      <c r="BS128" t="str">
        <f t="shared" si="47"/>
        <v/>
      </c>
      <c r="BT128" t="str">
        <f t="shared" si="47"/>
        <v/>
      </c>
      <c r="BU128" t="str">
        <f t="shared" si="47"/>
        <v/>
      </c>
      <c r="BV128" t="str">
        <f t="shared" si="47"/>
        <v/>
      </c>
      <c r="BW128" t="str">
        <f t="shared" si="47"/>
        <v/>
      </c>
      <c r="BX128" t="str">
        <f t="shared" si="47"/>
        <v/>
      </c>
      <c r="BY128" t="str">
        <f t="shared" si="47"/>
        <v/>
      </c>
      <c r="BZ128" t="str">
        <f t="shared" si="47"/>
        <v/>
      </c>
      <c r="CA128" t="str">
        <f t="shared" si="47"/>
        <v/>
      </c>
      <c r="CB128" t="str">
        <f t="shared" si="47"/>
        <v/>
      </c>
      <c r="CC128" t="str">
        <f t="shared" si="47"/>
        <v/>
      </c>
      <c r="CD128" t="str">
        <f t="shared" si="47"/>
        <v/>
      </c>
      <c r="CE128" t="str">
        <f t="shared" si="47"/>
        <v/>
      </c>
      <c r="CF128" t="str">
        <f t="shared" si="47"/>
        <v/>
      </c>
      <c r="CG128" t="str">
        <f t="shared" si="47"/>
        <v/>
      </c>
      <c r="CH128" t="str">
        <f t="shared" si="47"/>
        <v/>
      </c>
    </row>
    <row r="129" spans="20:86" x14ac:dyDescent="0.3">
      <c r="T129" t="str">
        <f t="shared" si="30"/>
        <v/>
      </c>
      <c r="X129" t="str">
        <f t="shared" si="31"/>
        <v/>
      </c>
      <c r="Y129" t="str">
        <f t="shared" si="47"/>
        <v/>
      </c>
      <c r="Z129" t="str">
        <f t="shared" si="47"/>
        <v/>
      </c>
      <c r="AA129" t="str">
        <f t="shared" si="47"/>
        <v/>
      </c>
      <c r="AB129" t="str">
        <f t="shared" si="47"/>
        <v/>
      </c>
      <c r="AC129" t="str">
        <f t="shared" si="47"/>
        <v/>
      </c>
      <c r="AD129" t="str">
        <f t="shared" si="47"/>
        <v/>
      </c>
      <c r="AE129" t="str">
        <f t="shared" si="47"/>
        <v/>
      </c>
      <c r="AF129" t="str">
        <f t="shared" si="47"/>
        <v/>
      </c>
      <c r="AG129" t="str">
        <f t="shared" si="47"/>
        <v/>
      </c>
      <c r="AH129" t="str">
        <f t="shared" si="47"/>
        <v/>
      </c>
      <c r="AI129" t="str">
        <f t="shared" si="47"/>
        <v/>
      </c>
      <c r="AJ129" t="str">
        <f t="shared" si="47"/>
        <v/>
      </c>
      <c r="AK129" t="str">
        <f t="shared" si="47"/>
        <v/>
      </c>
      <c r="AL129" t="str">
        <f t="shared" si="47"/>
        <v/>
      </c>
      <c r="AM129" t="str">
        <f t="shared" si="47"/>
        <v/>
      </c>
      <c r="AN129" t="str">
        <f t="shared" si="47"/>
        <v/>
      </c>
      <c r="AO129" t="str">
        <f t="shared" si="47"/>
        <v/>
      </c>
      <c r="AP129" t="str">
        <f t="shared" si="47"/>
        <v/>
      </c>
      <c r="AQ129" t="str">
        <f t="shared" si="47"/>
        <v/>
      </c>
      <c r="AR129" t="str">
        <f t="shared" si="47"/>
        <v/>
      </c>
      <c r="AS129" t="str">
        <f t="shared" si="47"/>
        <v/>
      </c>
      <c r="AT129" t="str">
        <f t="shared" si="47"/>
        <v/>
      </c>
      <c r="AU129" t="str">
        <f t="shared" si="47"/>
        <v/>
      </c>
      <c r="AV129" t="str">
        <f t="shared" si="47"/>
        <v/>
      </c>
      <c r="AW129" t="str">
        <f t="shared" si="47"/>
        <v/>
      </c>
      <c r="AX129" t="str">
        <f t="shared" si="47"/>
        <v/>
      </c>
      <c r="AY129" t="str">
        <f t="shared" si="47"/>
        <v/>
      </c>
      <c r="AZ129" t="str">
        <f t="shared" si="47"/>
        <v/>
      </c>
      <c r="BA129" t="str">
        <f t="shared" si="47"/>
        <v/>
      </c>
      <c r="BB129" t="str">
        <f t="shared" si="47"/>
        <v/>
      </c>
      <c r="BC129" t="str">
        <f t="shared" si="47"/>
        <v/>
      </c>
      <c r="BD129" t="str">
        <f t="shared" si="47"/>
        <v/>
      </c>
      <c r="BE129" t="str">
        <f t="shared" si="47"/>
        <v/>
      </c>
      <c r="BF129" t="str">
        <f t="shared" si="47"/>
        <v/>
      </c>
      <c r="BG129" t="str">
        <f t="shared" si="47"/>
        <v/>
      </c>
      <c r="BH129" t="str">
        <f t="shared" si="47"/>
        <v/>
      </c>
      <c r="BI129" t="str">
        <f t="shared" si="47"/>
        <v/>
      </c>
      <c r="BJ129" t="str">
        <f t="shared" si="47"/>
        <v/>
      </c>
      <c r="BK129" t="str">
        <f t="shared" si="47"/>
        <v/>
      </c>
      <c r="BL129" t="str">
        <f t="shared" si="47"/>
        <v/>
      </c>
      <c r="BM129" t="str">
        <f t="shared" si="47"/>
        <v/>
      </c>
      <c r="BN129" t="str">
        <f t="shared" si="47"/>
        <v/>
      </c>
      <c r="BO129" t="str">
        <f t="shared" si="47"/>
        <v/>
      </c>
      <c r="BP129" t="str">
        <f t="shared" si="47"/>
        <v/>
      </c>
      <c r="BQ129" t="str">
        <f t="shared" si="47"/>
        <v/>
      </c>
      <c r="BR129" t="str">
        <f t="shared" si="47"/>
        <v/>
      </c>
      <c r="BS129" t="str">
        <f t="shared" si="47"/>
        <v/>
      </c>
      <c r="BT129" t="str">
        <f t="shared" si="47"/>
        <v/>
      </c>
      <c r="BU129" t="str">
        <f t="shared" si="47"/>
        <v/>
      </c>
      <c r="BV129" t="str">
        <f t="shared" si="47"/>
        <v/>
      </c>
      <c r="BW129" t="str">
        <f t="shared" si="47"/>
        <v/>
      </c>
      <c r="BX129" t="str">
        <f t="shared" si="47"/>
        <v/>
      </c>
      <c r="BY129" t="str">
        <f t="shared" si="47"/>
        <v/>
      </c>
      <c r="BZ129" t="str">
        <f t="shared" si="47"/>
        <v/>
      </c>
      <c r="CA129" t="str">
        <f t="shared" si="47"/>
        <v/>
      </c>
      <c r="CB129" t="str">
        <f t="shared" si="47"/>
        <v/>
      </c>
      <c r="CC129" t="str">
        <f t="shared" si="47"/>
        <v/>
      </c>
      <c r="CD129" t="str">
        <f t="shared" si="47"/>
        <v/>
      </c>
      <c r="CE129" t="str">
        <f t="shared" si="47"/>
        <v/>
      </c>
      <c r="CF129" t="str">
        <f t="shared" si="47"/>
        <v/>
      </c>
      <c r="CG129" t="str">
        <f t="shared" si="47"/>
        <v/>
      </c>
      <c r="CH129" t="str">
        <f t="shared" si="47"/>
        <v/>
      </c>
    </row>
    <row r="130" spans="20:86" x14ac:dyDescent="0.3">
      <c r="T130" t="str">
        <f t="shared" si="30"/>
        <v/>
      </c>
      <c r="X130" t="str">
        <f t="shared" si="31"/>
        <v/>
      </c>
      <c r="Y130" t="str">
        <f t="shared" si="47"/>
        <v/>
      </c>
      <c r="Z130" t="str">
        <f t="shared" si="47"/>
        <v/>
      </c>
      <c r="AA130" t="str">
        <f t="shared" si="47"/>
        <v/>
      </c>
      <c r="AB130" t="str">
        <f t="shared" si="47"/>
        <v/>
      </c>
      <c r="AC130" t="str">
        <f t="shared" si="47"/>
        <v/>
      </c>
      <c r="AD130" t="str">
        <f t="shared" si="47"/>
        <v/>
      </c>
      <c r="AE130" t="str">
        <f t="shared" si="47"/>
        <v/>
      </c>
      <c r="AF130" t="str">
        <f t="shared" si="47"/>
        <v/>
      </c>
      <c r="AG130" t="str">
        <f t="shared" si="47"/>
        <v/>
      </c>
      <c r="AH130" t="str">
        <f t="shared" si="47"/>
        <v/>
      </c>
      <c r="AI130" t="str">
        <f t="shared" si="47"/>
        <v/>
      </c>
      <c r="AJ130" t="str">
        <f t="shared" si="47"/>
        <v/>
      </c>
      <c r="AK130" t="str">
        <f t="shared" si="47"/>
        <v/>
      </c>
      <c r="AL130" t="str">
        <f t="shared" si="47"/>
        <v/>
      </c>
      <c r="AM130" t="str">
        <f t="shared" si="47"/>
        <v/>
      </c>
      <c r="AN130" t="str">
        <f t="shared" si="47"/>
        <v/>
      </c>
      <c r="AO130" t="str">
        <f t="shared" si="47"/>
        <v/>
      </c>
      <c r="AP130" t="str">
        <f t="shared" si="47"/>
        <v/>
      </c>
      <c r="AQ130" t="str">
        <f t="shared" si="47"/>
        <v/>
      </c>
      <c r="AR130" t="str">
        <f t="shared" si="47"/>
        <v/>
      </c>
      <c r="AS130" t="str">
        <f t="shared" si="47"/>
        <v/>
      </c>
      <c r="AT130" t="str">
        <f t="shared" si="47"/>
        <v/>
      </c>
      <c r="AU130" t="str">
        <f t="shared" si="47"/>
        <v/>
      </c>
      <c r="AV130" t="str">
        <f t="shared" si="47"/>
        <v/>
      </c>
      <c r="AW130" t="str">
        <f t="shared" si="47"/>
        <v/>
      </c>
      <c r="AX130" t="str">
        <f t="shared" si="47"/>
        <v/>
      </c>
      <c r="AY130" t="str">
        <f t="shared" si="47"/>
        <v/>
      </c>
      <c r="AZ130" t="str">
        <f t="shared" si="47"/>
        <v/>
      </c>
      <c r="BA130" t="str">
        <f t="shared" si="47"/>
        <v/>
      </c>
      <c r="BB130" t="str">
        <f t="shared" si="47"/>
        <v/>
      </c>
      <c r="BC130" t="str">
        <f t="shared" si="47"/>
        <v/>
      </c>
      <c r="BD130" t="str">
        <f t="shared" si="47"/>
        <v/>
      </c>
      <c r="BE130" t="str">
        <f t="shared" si="47"/>
        <v/>
      </c>
      <c r="BF130" t="str">
        <f t="shared" si="47"/>
        <v/>
      </c>
      <c r="BG130" t="str">
        <f t="shared" si="47"/>
        <v/>
      </c>
      <c r="BH130" t="str">
        <f t="shared" si="47"/>
        <v/>
      </c>
      <c r="BI130" t="str">
        <f t="shared" si="47"/>
        <v/>
      </c>
      <c r="BJ130" t="str">
        <f t="shared" si="47"/>
        <v/>
      </c>
      <c r="BK130" t="str">
        <f t="shared" si="47"/>
        <v/>
      </c>
      <c r="BL130" t="str">
        <f t="shared" si="47"/>
        <v/>
      </c>
      <c r="BM130" t="str">
        <f t="shared" si="47"/>
        <v/>
      </c>
      <c r="BN130" t="str">
        <f t="shared" si="47"/>
        <v/>
      </c>
      <c r="BO130" t="str">
        <f t="shared" si="47"/>
        <v/>
      </c>
      <c r="BP130" t="str">
        <f t="shared" si="47"/>
        <v/>
      </c>
      <c r="BQ130" t="str">
        <f t="shared" si="47"/>
        <v/>
      </c>
      <c r="BR130" t="str">
        <f t="shared" si="47"/>
        <v/>
      </c>
      <c r="BS130" t="str">
        <f t="shared" si="47"/>
        <v/>
      </c>
      <c r="BT130" t="str">
        <f t="shared" si="47"/>
        <v/>
      </c>
      <c r="BU130" t="str">
        <f t="shared" si="47"/>
        <v/>
      </c>
      <c r="BV130" t="str">
        <f t="shared" si="47"/>
        <v/>
      </c>
      <c r="BW130" t="str">
        <f t="shared" si="47"/>
        <v/>
      </c>
      <c r="BX130" t="str">
        <f t="shared" si="47"/>
        <v/>
      </c>
      <c r="BY130" t="str">
        <f t="shared" si="47"/>
        <v/>
      </c>
      <c r="BZ130" t="str">
        <f t="shared" si="47"/>
        <v/>
      </c>
      <c r="CA130" t="str">
        <f t="shared" si="47"/>
        <v/>
      </c>
      <c r="CB130" t="str">
        <f t="shared" si="47"/>
        <v/>
      </c>
      <c r="CC130" t="str">
        <f t="shared" si="47"/>
        <v/>
      </c>
      <c r="CD130" t="str">
        <f t="shared" si="47"/>
        <v/>
      </c>
      <c r="CE130" t="str">
        <f t="shared" si="47"/>
        <v/>
      </c>
      <c r="CF130" t="str">
        <f t="shared" si="47"/>
        <v/>
      </c>
      <c r="CG130" t="str">
        <f t="shared" si="47"/>
        <v/>
      </c>
      <c r="CH130" t="str">
        <f t="shared" si="47"/>
        <v/>
      </c>
    </row>
    <row r="131" spans="20:86" x14ac:dyDescent="0.3">
      <c r="T131" t="str">
        <f t="shared" ref="T131:T194" si="48">_xlfn.CONCAT(G131,H131)</f>
        <v/>
      </c>
      <c r="X131" t="str">
        <f t="shared" ref="X131:AM194" si="49">IF(X$1=$A131,$D131,"")</f>
        <v/>
      </c>
      <c r="Y131" t="str">
        <f t="shared" si="49"/>
        <v/>
      </c>
      <c r="Z131" t="str">
        <f t="shared" si="49"/>
        <v/>
      </c>
      <c r="AA131" t="str">
        <f t="shared" si="49"/>
        <v/>
      </c>
      <c r="AB131" t="str">
        <f t="shared" si="49"/>
        <v/>
      </c>
      <c r="AC131" t="str">
        <f t="shared" si="49"/>
        <v/>
      </c>
      <c r="AD131" t="str">
        <f t="shared" si="49"/>
        <v/>
      </c>
      <c r="AE131" t="str">
        <f t="shared" si="49"/>
        <v/>
      </c>
      <c r="AF131" t="str">
        <f t="shared" si="49"/>
        <v/>
      </c>
      <c r="AG131" t="str">
        <f t="shared" si="49"/>
        <v/>
      </c>
      <c r="AH131" t="str">
        <f t="shared" si="49"/>
        <v/>
      </c>
      <c r="AI131" t="str">
        <f t="shared" si="49"/>
        <v/>
      </c>
      <c r="AJ131" t="str">
        <f t="shared" si="49"/>
        <v/>
      </c>
      <c r="AK131" t="str">
        <f t="shared" si="49"/>
        <v/>
      </c>
      <c r="AL131" t="str">
        <f t="shared" si="49"/>
        <v/>
      </c>
      <c r="AM131" t="str">
        <f t="shared" si="49"/>
        <v/>
      </c>
      <c r="AN131" t="str">
        <f t="shared" si="47"/>
        <v/>
      </c>
      <c r="AO131" t="str">
        <f t="shared" si="47"/>
        <v/>
      </c>
      <c r="AP131" t="str">
        <f t="shared" si="47"/>
        <v/>
      </c>
      <c r="AQ131" t="str">
        <f t="shared" si="47"/>
        <v/>
      </c>
      <c r="AR131" t="str">
        <f t="shared" si="47"/>
        <v/>
      </c>
      <c r="AS131" t="str">
        <f t="shared" si="47"/>
        <v/>
      </c>
      <c r="AT131" t="str">
        <f t="shared" si="47"/>
        <v/>
      </c>
      <c r="AU131" t="str">
        <f t="shared" si="47"/>
        <v/>
      </c>
      <c r="AV131" t="str">
        <f t="shared" si="47"/>
        <v/>
      </c>
      <c r="AW131" t="str">
        <f t="shared" si="47"/>
        <v/>
      </c>
      <c r="AX131" t="str">
        <f t="shared" si="47"/>
        <v/>
      </c>
      <c r="AY131" t="str">
        <f t="shared" si="47"/>
        <v/>
      </c>
      <c r="AZ131" t="str">
        <f t="shared" si="47"/>
        <v/>
      </c>
      <c r="BA131" t="str">
        <f t="shared" si="47"/>
        <v/>
      </c>
      <c r="BB131" t="str">
        <f t="shared" si="47"/>
        <v/>
      </c>
      <c r="BC131" t="str">
        <f t="shared" si="47"/>
        <v/>
      </c>
      <c r="BD131" t="str">
        <f t="shared" si="47"/>
        <v/>
      </c>
      <c r="BE131" t="str">
        <f t="shared" si="47"/>
        <v/>
      </c>
      <c r="BF131" t="str">
        <f t="shared" si="47"/>
        <v/>
      </c>
      <c r="BG131" t="str">
        <f t="shared" si="47"/>
        <v/>
      </c>
      <c r="BH131" t="str">
        <f t="shared" si="47"/>
        <v/>
      </c>
      <c r="BI131" t="str">
        <f t="shared" si="47"/>
        <v/>
      </c>
      <c r="BJ131" t="str">
        <f t="shared" si="47"/>
        <v/>
      </c>
      <c r="BK131" t="str">
        <f t="shared" si="47"/>
        <v/>
      </c>
      <c r="BL131" t="str">
        <f t="shared" si="47"/>
        <v/>
      </c>
      <c r="BM131" t="str">
        <f t="shared" si="47"/>
        <v/>
      </c>
      <c r="BN131" t="str">
        <f t="shared" si="47"/>
        <v/>
      </c>
      <c r="BO131" t="str">
        <f t="shared" si="47"/>
        <v/>
      </c>
      <c r="BP131" t="str">
        <f t="shared" si="47"/>
        <v/>
      </c>
      <c r="BQ131" t="str">
        <f t="shared" si="47"/>
        <v/>
      </c>
      <c r="BR131" t="str">
        <f t="shared" si="47"/>
        <v/>
      </c>
      <c r="BS131" t="str">
        <f t="shared" si="47"/>
        <v/>
      </c>
      <c r="BT131" t="str">
        <f t="shared" si="47"/>
        <v/>
      </c>
      <c r="BU131" t="str">
        <f t="shared" si="47"/>
        <v/>
      </c>
      <c r="BV131" t="str">
        <f t="shared" si="47"/>
        <v/>
      </c>
      <c r="BW131" t="str">
        <f t="shared" si="47"/>
        <v/>
      </c>
      <c r="BX131" t="str">
        <f t="shared" si="47"/>
        <v/>
      </c>
      <c r="BY131" t="str">
        <f t="shared" si="47"/>
        <v/>
      </c>
      <c r="BZ131" t="str">
        <f t="shared" si="47"/>
        <v/>
      </c>
      <c r="CA131" t="str">
        <f t="shared" si="47"/>
        <v/>
      </c>
      <c r="CB131" t="str">
        <f t="shared" si="47"/>
        <v/>
      </c>
      <c r="CC131" t="str">
        <f t="shared" si="47"/>
        <v/>
      </c>
      <c r="CD131" t="str">
        <f t="shared" si="47"/>
        <v/>
      </c>
      <c r="CE131" t="str">
        <f t="shared" si="47"/>
        <v/>
      </c>
      <c r="CF131" t="str">
        <f t="shared" si="47"/>
        <v/>
      </c>
      <c r="CG131" t="str">
        <f t="shared" si="47"/>
        <v/>
      </c>
      <c r="CH131" t="str">
        <f t="shared" si="47"/>
        <v/>
      </c>
    </row>
    <row r="132" spans="20:86" x14ac:dyDescent="0.3">
      <c r="T132" t="str">
        <f t="shared" si="48"/>
        <v/>
      </c>
      <c r="X132" t="str">
        <f t="shared" si="49"/>
        <v/>
      </c>
      <c r="Y132" t="str">
        <f t="shared" si="47"/>
        <v/>
      </c>
      <c r="Z132" t="str">
        <f t="shared" si="47"/>
        <v/>
      </c>
      <c r="AA132" t="str">
        <f t="shared" si="47"/>
        <v/>
      </c>
      <c r="AB132" t="str">
        <f t="shared" si="47"/>
        <v/>
      </c>
      <c r="AC132" t="str">
        <f t="shared" si="47"/>
        <v/>
      </c>
      <c r="AD132" t="str">
        <f t="shared" si="47"/>
        <v/>
      </c>
      <c r="AE132" t="str">
        <f t="shared" si="47"/>
        <v/>
      </c>
      <c r="AF132" t="str">
        <f t="shared" si="47"/>
        <v/>
      </c>
      <c r="AG132" t="str">
        <f t="shared" si="47"/>
        <v/>
      </c>
      <c r="AH132" t="str">
        <f t="shared" si="47"/>
        <v/>
      </c>
      <c r="AI132" t="str">
        <f t="shared" si="47"/>
        <v/>
      </c>
      <c r="AJ132" t="str">
        <f t="shared" si="47"/>
        <v/>
      </c>
      <c r="AK132" t="str">
        <f t="shared" si="47"/>
        <v/>
      </c>
      <c r="AL132" t="str">
        <f t="shared" si="47"/>
        <v/>
      </c>
      <c r="AM132" t="str">
        <f t="shared" si="47"/>
        <v/>
      </c>
      <c r="AN132" t="str">
        <f t="shared" ref="Y132:CH136" si="50">IF(AN$1=$A132,$D132,"")</f>
        <v/>
      </c>
      <c r="AO132" t="str">
        <f t="shared" si="50"/>
        <v/>
      </c>
      <c r="AP132" t="str">
        <f t="shared" si="50"/>
        <v/>
      </c>
      <c r="AQ132" t="str">
        <f t="shared" si="50"/>
        <v/>
      </c>
      <c r="AR132" t="str">
        <f t="shared" si="50"/>
        <v/>
      </c>
      <c r="AS132" t="str">
        <f t="shared" si="50"/>
        <v/>
      </c>
      <c r="AT132" t="str">
        <f t="shared" si="50"/>
        <v/>
      </c>
      <c r="AU132" t="str">
        <f t="shared" si="50"/>
        <v/>
      </c>
      <c r="AV132" t="str">
        <f t="shared" si="50"/>
        <v/>
      </c>
      <c r="AW132" t="str">
        <f t="shared" si="50"/>
        <v/>
      </c>
      <c r="AX132" t="str">
        <f t="shared" si="50"/>
        <v/>
      </c>
      <c r="AY132" t="str">
        <f t="shared" si="50"/>
        <v/>
      </c>
      <c r="AZ132" t="str">
        <f t="shared" si="50"/>
        <v/>
      </c>
      <c r="BA132" t="str">
        <f t="shared" si="50"/>
        <v/>
      </c>
      <c r="BB132" t="str">
        <f t="shared" si="50"/>
        <v/>
      </c>
      <c r="BC132" t="str">
        <f t="shared" si="50"/>
        <v/>
      </c>
      <c r="BD132" t="str">
        <f t="shared" si="50"/>
        <v/>
      </c>
      <c r="BE132" t="str">
        <f t="shared" si="50"/>
        <v/>
      </c>
      <c r="BF132" t="str">
        <f t="shared" si="50"/>
        <v/>
      </c>
      <c r="BG132" t="str">
        <f t="shared" si="50"/>
        <v/>
      </c>
      <c r="BH132" t="str">
        <f t="shared" si="50"/>
        <v/>
      </c>
      <c r="BI132" t="str">
        <f t="shared" si="50"/>
        <v/>
      </c>
      <c r="BJ132" t="str">
        <f t="shared" si="50"/>
        <v/>
      </c>
      <c r="BK132" t="str">
        <f t="shared" si="50"/>
        <v/>
      </c>
      <c r="BL132" t="str">
        <f t="shared" si="50"/>
        <v/>
      </c>
      <c r="BM132" t="str">
        <f t="shared" si="50"/>
        <v/>
      </c>
      <c r="BN132" t="str">
        <f t="shared" si="50"/>
        <v/>
      </c>
      <c r="BO132" t="str">
        <f t="shared" si="50"/>
        <v/>
      </c>
      <c r="BP132" t="str">
        <f t="shared" si="50"/>
        <v/>
      </c>
      <c r="BQ132" t="str">
        <f t="shared" si="50"/>
        <v/>
      </c>
      <c r="BR132" t="str">
        <f t="shared" si="50"/>
        <v/>
      </c>
      <c r="BS132" t="str">
        <f t="shared" si="50"/>
        <v/>
      </c>
      <c r="BT132" t="str">
        <f t="shared" si="50"/>
        <v/>
      </c>
      <c r="BU132" t="str">
        <f t="shared" si="50"/>
        <v/>
      </c>
      <c r="BV132" t="str">
        <f t="shared" si="50"/>
        <v/>
      </c>
      <c r="BW132" t="str">
        <f t="shared" si="50"/>
        <v/>
      </c>
      <c r="BX132" t="str">
        <f t="shared" si="50"/>
        <v/>
      </c>
      <c r="BY132" t="str">
        <f t="shared" si="50"/>
        <v/>
      </c>
      <c r="BZ132" t="str">
        <f t="shared" si="50"/>
        <v/>
      </c>
      <c r="CA132" t="str">
        <f t="shared" si="50"/>
        <v/>
      </c>
      <c r="CB132" t="str">
        <f t="shared" si="50"/>
        <v/>
      </c>
      <c r="CC132" t="str">
        <f t="shared" si="50"/>
        <v/>
      </c>
      <c r="CD132" t="str">
        <f t="shared" si="50"/>
        <v/>
      </c>
      <c r="CE132" t="str">
        <f t="shared" si="50"/>
        <v/>
      </c>
      <c r="CF132" t="str">
        <f t="shared" si="50"/>
        <v/>
      </c>
      <c r="CG132" t="str">
        <f t="shared" si="50"/>
        <v/>
      </c>
      <c r="CH132" t="str">
        <f t="shared" si="50"/>
        <v/>
      </c>
    </row>
    <row r="133" spans="20:86" x14ac:dyDescent="0.3">
      <c r="T133" t="str">
        <f t="shared" si="48"/>
        <v/>
      </c>
      <c r="X133" t="str">
        <f t="shared" si="49"/>
        <v/>
      </c>
      <c r="Y133" t="str">
        <f t="shared" si="50"/>
        <v/>
      </c>
      <c r="Z133" t="str">
        <f t="shared" si="50"/>
        <v/>
      </c>
      <c r="AA133" t="str">
        <f t="shared" si="50"/>
        <v/>
      </c>
      <c r="AB133" t="str">
        <f t="shared" si="50"/>
        <v/>
      </c>
      <c r="AC133" t="str">
        <f t="shared" si="50"/>
        <v/>
      </c>
      <c r="AD133" t="str">
        <f t="shared" si="50"/>
        <v/>
      </c>
      <c r="AE133" t="str">
        <f t="shared" si="50"/>
        <v/>
      </c>
      <c r="AF133" t="str">
        <f t="shared" si="50"/>
        <v/>
      </c>
      <c r="AG133" t="str">
        <f t="shared" si="50"/>
        <v/>
      </c>
      <c r="AH133" t="str">
        <f t="shared" si="50"/>
        <v/>
      </c>
      <c r="AI133" t="str">
        <f t="shared" si="50"/>
        <v/>
      </c>
      <c r="AJ133" t="str">
        <f t="shared" si="50"/>
        <v/>
      </c>
      <c r="AK133" t="str">
        <f t="shared" si="50"/>
        <v/>
      </c>
      <c r="AL133" t="str">
        <f t="shared" si="50"/>
        <v/>
      </c>
      <c r="AM133" t="str">
        <f t="shared" si="50"/>
        <v/>
      </c>
      <c r="AN133" t="str">
        <f t="shared" si="50"/>
        <v/>
      </c>
      <c r="AO133" t="str">
        <f t="shared" si="50"/>
        <v/>
      </c>
      <c r="AP133" t="str">
        <f t="shared" si="50"/>
        <v/>
      </c>
      <c r="AQ133" t="str">
        <f t="shared" si="50"/>
        <v/>
      </c>
      <c r="AR133" t="str">
        <f t="shared" si="50"/>
        <v/>
      </c>
      <c r="AS133" t="str">
        <f t="shared" si="50"/>
        <v/>
      </c>
      <c r="AT133" t="str">
        <f t="shared" si="50"/>
        <v/>
      </c>
      <c r="AU133" t="str">
        <f t="shared" si="50"/>
        <v/>
      </c>
      <c r="AV133" t="str">
        <f t="shared" si="50"/>
        <v/>
      </c>
      <c r="AW133" t="str">
        <f t="shared" si="50"/>
        <v/>
      </c>
      <c r="AX133" t="str">
        <f t="shared" si="50"/>
        <v/>
      </c>
      <c r="AY133" t="str">
        <f t="shared" si="50"/>
        <v/>
      </c>
      <c r="AZ133" t="str">
        <f t="shared" si="50"/>
        <v/>
      </c>
      <c r="BA133" t="str">
        <f t="shared" si="50"/>
        <v/>
      </c>
      <c r="BB133" t="str">
        <f t="shared" si="50"/>
        <v/>
      </c>
      <c r="BC133" t="str">
        <f t="shared" si="50"/>
        <v/>
      </c>
      <c r="BD133" t="str">
        <f t="shared" si="50"/>
        <v/>
      </c>
      <c r="BE133" t="str">
        <f t="shared" si="50"/>
        <v/>
      </c>
      <c r="BF133" t="str">
        <f t="shared" si="50"/>
        <v/>
      </c>
      <c r="BG133" t="str">
        <f t="shared" si="50"/>
        <v/>
      </c>
      <c r="BH133" t="str">
        <f t="shared" si="50"/>
        <v/>
      </c>
      <c r="BI133" t="str">
        <f t="shared" si="50"/>
        <v/>
      </c>
      <c r="BJ133" t="str">
        <f t="shared" si="50"/>
        <v/>
      </c>
      <c r="BK133" t="str">
        <f t="shared" si="50"/>
        <v/>
      </c>
      <c r="BL133" t="str">
        <f t="shared" si="50"/>
        <v/>
      </c>
      <c r="BM133" t="str">
        <f t="shared" si="50"/>
        <v/>
      </c>
      <c r="BN133" t="str">
        <f t="shared" si="50"/>
        <v/>
      </c>
      <c r="BO133" t="str">
        <f t="shared" si="50"/>
        <v/>
      </c>
      <c r="BP133" t="str">
        <f t="shared" si="50"/>
        <v/>
      </c>
      <c r="BQ133" t="str">
        <f t="shared" si="50"/>
        <v/>
      </c>
      <c r="BR133" t="str">
        <f t="shared" si="50"/>
        <v/>
      </c>
      <c r="BS133" t="str">
        <f t="shared" si="50"/>
        <v/>
      </c>
      <c r="BT133" t="str">
        <f t="shared" si="50"/>
        <v/>
      </c>
      <c r="BU133" t="str">
        <f t="shared" si="50"/>
        <v/>
      </c>
      <c r="BV133" t="str">
        <f t="shared" si="50"/>
        <v/>
      </c>
      <c r="BW133" t="str">
        <f t="shared" si="50"/>
        <v/>
      </c>
      <c r="BX133" t="str">
        <f t="shared" si="50"/>
        <v/>
      </c>
      <c r="BY133" t="str">
        <f t="shared" si="50"/>
        <v/>
      </c>
      <c r="BZ133" t="str">
        <f t="shared" si="50"/>
        <v/>
      </c>
      <c r="CA133" t="str">
        <f t="shared" si="50"/>
        <v/>
      </c>
      <c r="CB133" t="str">
        <f t="shared" si="50"/>
        <v/>
      </c>
      <c r="CC133" t="str">
        <f t="shared" si="50"/>
        <v/>
      </c>
      <c r="CD133" t="str">
        <f t="shared" si="50"/>
        <v/>
      </c>
      <c r="CE133" t="str">
        <f t="shared" si="50"/>
        <v/>
      </c>
      <c r="CF133" t="str">
        <f t="shared" si="50"/>
        <v/>
      </c>
      <c r="CG133" t="str">
        <f t="shared" si="50"/>
        <v/>
      </c>
      <c r="CH133" t="str">
        <f t="shared" si="50"/>
        <v/>
      </c>
    </row>
    <row r="134" spans="20:86" x14ac:dyDescent="0.3">
      <c r="T134" t="str">
        <f t="shared" si="48"/>
        <v/>
      </c>
      <c r="X134" t="str">
        <f t="shared" si="49"/>
        <v/>
      </c>
      <c r="Y134" t="str">
        <f t="shared" si="50"/>
        <v/>
      </c>
      <c r="Z134" t="str">
        <f t="shared" si="50"/>
        <v/>
      </c>
      <c r="AA134" t="str">
        <f t="shared" si="50"/>
        <v/>
      </c>
      <c r="AB134" t="str">
        <f t="shared" si="50"/>
        <v/>
      </c>
      <c r="AC134" t="str">
        <f t="shared" si="50"/>
        <v/>
      </c>
      <c r="AD134" t="str">
        <f t="shared" si="50"/>
        <v/>
      </c>
      <c r="AE134" t="str">
        <f t="shared" si="50"/>
        <v/>
      </c>
      <c r="AF134" t="str">
        <f t="shared" si="50"/>
        <v/>
      </c>
      <c r="AG134" t="str">
        <f t="shared" si="50"/>
        <v/>
      </c>
      <c r="AH134" t="str">
        <f t="shared" si="50"/>
        <v/>
      </c>
      <c r="AI134" t="str">
        <f t="shared" si="50"/>
        <v/>
      </c>
      <c r="AJ134" t="str">
        <f t="shared" si="50"/>
        <v/>
      </c>
      <c r="AK134" t="str">
        <f t="shared" si="50"/>
        <v/>
      </c>
      <c r="AL134" t="str">
        <f t="shared" si="50"/>
        <v/>
      </c>
      <c r="AM134" t="str">
        <f t="shared" si="50"/>
        <v/>
      </c>
      <c r="AN134" t="str">
        <f t="shared" si="50"/>
        <v/>
      </c>
      <c r="AO134" t="str">
        <f t="shared" si="50"/>
        <v/>
      </c>
      <c r="AP134" t="str">
        <f t="shared" si="50"/>
        <v/>
      </c>
      <c r="AQ134" t="str">
        <f t="shared" si="50"/>
        <v/>
      </c>
      <c r="AR134" t="str">
        <f t="shared" si="50"/>
        <v/>
      </c>
      <c r="AS134" t="str">
        <f t="shared" si="50"/>
        <v/>
      </c>
      <c r="AT134" t="str">
        <f t="shared" si="50"/>
        <v/>
      </c>
      <c r="AU134" t="str">
        <f t="shared" si="50"/>
        <v/>
      </c>
      <c r="AV134" t="str">
        <f t="shared" si="50"/>
        <v/>
      </c>
      <c r="AW134" t="str">
        <f t="shared" si="50"/>
        <v/>
      </c>
      <c r="AX134" t="str">
        <f t="shared" si="50"/>
        <v/>
      </c>
      <c r="AY134" t="str">
        <f t="shared" si="50"/>
        <v/>
      </c>
      <c r="AZ134" t="str">
        <f t="shared" si="50"/>
        <v/>
      </c>
      <c r="BA134" t="str">
        <f t="shared" si="50"/>
        <v/>
      </c>
      <c r="BB134" t="str">
        <f t="shared" si="50"/>
        <v/>
      </c>
      <c r="BC134" t="str">
        <f t="shared" si="50"/>
        <v/>
      </c>
      <c r="BD134" t="str">
        <f t="shared" si="50"/>
        <v/>
      </c>
      <c r="BE134" t="str">
        <f t="shared" si="50"/>
        <v/>
      </c>
      <c r="BF134" t="str">
        <f t="shared" si="50"/>
        <v/>
      </c>
      <c r="BG134" t="str">
        <f t="shared" si="50"/>
        <v/>
      </c>
      <c r="BH134" t="str">
        <f t="shared" si="50"/>
        <v/>
      </c>
      <c r="BI134" t="str">
        <f t="shared" si="50"/>
        <v/>
      </c>
      <c r="BJ134" t="str">
        <f t="shared" si="50"/>
        <v/>
      </c>
      <c r="BK134" t="str">
        <f t="shared" si="50"/>
        <v/>
      </c>
      <c r="BL134" t="str">
        <f t="shared" si="50"/>
        <v/>
      </c>
      <c r="BM134" t="str">
        <f t="shared" si="50"/>
        <v/>
      </c>
      <c r="BN134" t="str">
        <f t="shared" si="50"/>
        <v/>
      </c>
      <c r="BO134" t="str">
        <f t="shared" si="50"/>
        <v/>
      </c>
      <c r="BP134" t="str">
        <f t="shared" si="50"/>
        <v/>
      </c>
      <c r="BQ134" t="str">
        <f t="shared" si="50"/>
        <v/>
      </c>
      <c r="BR134" t="str">
        <f t="shared" si="50"/>
        <v/>
      </c>
      <c r="BS134" t="str">
        <f t="shared" si="50"/>
        <v/>
      </c>
      <c r="BT134" t="str">
        <f t="shared" si="50"/>
        <v/>
      </c>
      <c r="BU134" t="str">
        <f t="shared" si="50"/>
        <v/>
      </c>
      <c r="BV134" t="str">
        <f t="shared" si="50"/>
        <v/>
      </c>
      <c r="BW134" t="str">
        <f t="shared" si="50"/>
        <v/>
      </c>
      <c r="BX134" t="str">
        <f t="shared" si="50"/>
        <v/>
      </c>
      <c r="BY134" t="str">
        <f t="shared" si="50"/>
        <v/>
      </c>
      <c r="BZ134" t="str">
        <f t="shared" si="50"/>
        <v/>
      </c>
      <c r="CA134" t="str">
        <f t="shared" si="50"/>
        <v/>
      </c>
      <c r="CB134" t="str">
        <f t="shared" si="50"/>
        <v/>
      </c>
      <c r="CC134" t="str">
        <f t="shared" si="50"/>
        <v/>
      </c>
      <c r="CD134" t="str">
        <f t="shared" si="50"/>
        <v/>
      </c>
      <c r="CE134" t="str">
        <f t="shared" si="50"/>
        <v/>
      </c>
      <c r="CF134" t="str">
        <f t="shared" si="50"/>
        <v/>
      </c>
      <c r="CG134" t="str">
        <f t="shared" si="50"/>
        <v/>
      </c>
      <c r="CH134" t="str">
        <f t="shared" si="50"/>
        <v/>
      </c>
    </row>
    <row r="135" spans="20:86" x14ac:dyDescent="0.3">
      <c r="T135" t="str">
        <f t="shared" si="48"/>
        <v/>
      </c>
      <c r="X135" t="str">
        <f t="shared" si="49"/>
        <v/>
      </c>
      <c r="Y135" t="str">
        <f t="shared" si="50"/>
        <v/>
      </c>
      <c r="Z135" t="str">
        <f t="shared" si="50"/>
        <v/>
      </c>
      <c r="AA135" t="str">
        <f t="shared" si="50"/>
        <v/>
      </c>
      <c r="AB135" t="str">
        <f t="shared" si="50"/>
        <v/>
      </c>
      <c r="AC135" t="str">
        <f t="shared" si="50"/>
        <v/>
      </c>
      <c r="AD135" t="str">
        <f t="shared" si="50"/>
        <v/>
      </c>
      <c r="AE135" t="str">
        <f t="shared" si="50"/>
        <v/>
      </c>
      <c r="AF135" t="str">
        <f t="shared" si="50"/>
        <v/>
      </c>
      <c r="AG135" t="str">
        <f t="shared" si="50"/>
        <v/>
      </c>
      <c r="AH135" t="str">
        <f t="shared" si="50"/>
        <v/>
      </c>
      <c r="AI135" t="str">
        <f t="shared" si="50"/>
        <v/>
      </c>
      <c r="AJ135" t="str">
        <f t="shared" si="50"/>
        <v/>
      </c>
      <c r="AK135" t="str">
        <f t="shared" si="50"/>
        <v/>
      </c>
      <c r="AL135" t="str">
        <f t="shared" si="50"/>
        <v/>
      </c>
      <c r="AM135" t="str">
        <f t="shared" si="50"/>
        <v/>
      </c>
      <c r="AN135" t="str">
        <f t="shared" si="50"/>
        <v/>
      </c>
      <c r="AO135" t="str">
        <f t="shared" si="50"/>
        <v/>
      </c>
      <c r="AP135" t="str">
        <f t="shared" si="50"/>
        <v/>
      </c>
      <c r="AQ135" t="str">
        <f t="shared" si="50"/>
        <v/>
      </c>
      <c r="AR135" t="str">
        <f t="shared" si="50"/>
        <v/>
      </c>
      <c r="AS135" t="str">
        <f t="shared" si="50"/>
        <v/>
      </c>
      <c r="AT135" t="str">
        <f t="shared" si="50"/>
        <v/>
      </c>
      <c r="AU135" t="str">
        <f t="shared" si="50"/>
        <v/>
      </c>
      <c r="AV135" t="str">
        <f t="shared" si="50"/>
        <v/>
      </c>
      <c r="AW135" t="str">
        <f t="shared" si="50"/>
        <v/>
      </c>
      <c r="AX135" t="str">
        <f t="shared" si="50"/>
        <v/>
      </c>
      <c r="AY135" t="str">
        <f t="shared" si="50"/>
        <v/>
      </c>
      <c r="AZ135" t="str">
        <f t="shared" si="50"/>
        <v/>
      </c>
      <c r="BA135" t="str">
        <f t="shared" si="50"/>
        <v/>
      </c>
      <c r="BB135" t="str">
        <f t="shared" si="50"/>
        <v/>
      </c>
      <c r="BC135" t="str">
        <f t="shared" si="50"/>
        <v/>
      </c>
      <c r="BD135" t="str">
        <f t="shared" si="50"/>
        <v/>
      </c>
      <c r="BE135" t="str">
        <f t="shared" si="50"/>
        <v/>
      </c>
      <c r="BF135" t="str">
        <f t="shared" si="50"/>
        <v/>
      </c>
      <c r="BG135" t="str">
        <f t="shared" si="50"/>
        <v/>
      </c>
      <c r="BH135" t="str">
        <f t="shared" si="50"/>
        <v/>
      </c>
      <c r="BI135" t="str">
        <f t="shared" si="50"/>
        <v/>
      </c>
      <c r="BJ135" t="str">
        <f t="shared" si="50"/>
        <v/>
      </c>
      <c r="BK135" t="str">
        <f t="shared" si="50"/>
        <v/>
      </c>
      <c r="BL135" t="str">
        <f t="shared" si="50"/>
        <v/>
      </c>
      <c r="BM135" t="str">
        <f t="shared" si="50"/>
        <v/>
      </c>
      <c r="BN135" t="str">
        <f t="shared" si="50"/>
        <v/>
      </c>
      <c r="BO135" t="str">
        <f t="shared" si="50"/>
        <v/>
      </c>
      <c r="BP135" t="str">
        <f t="shared" si="50"/>
        <v/>
      </c>
      <c r="BQ135" t="str">
        <f t="shared" si="50"/>
        <v/>
      </c>
      <c r="BR135" t="str">
        <f t="shared" si="50"/>
        <v/>
      </c>
      <c r="BS135" t="str">
        <f t="shared" si="50"/>
        <v/>
      </c>
      <c r="BT135" t="str">
        <f t="shared" si="50"/>
        <v/>
      </c>
      <c r="BU135" t="str">
        <f t="shared" si="50"/>
        <v/>
      </c>
      <c r="BV135" t="str">
        <f t="shared" si="50"/>
        <v/>
      </c>
      <c r="BW135" t="str">
        <f t="shared" si="50"/>
        <v/>
      </c>
      <c r="BX135" t="str">
        <f t="shared" si="50"/>
        <v/>
      </c>
      <c r="BY135" t="str">
        <f t="shared" si="50"/>
        <v/>
      </c>
      <c r="BZ135" t="str">
        <f t="shared" si="50"/>
        <v/>
      </c>
      <c r="CA135" t="str">
        <f t="shared" si="50"/>
        <v/>
      </c>
      <c r="CB135" t="str">
        <f t="shared" si="50"/>
        <v/>
      </c>
      <c r="CC135" t="str">
        <f t="shared" si="50"/>
        <v/>
      </c>
      <c r="CD135" t="str">
        <f t="shared" si="50"/>
        <v/>
      </c>
      <c r="CE135" t="str">
        <f t="shared" si="50"/>
        <v/>
      </c>
      <c r="CF135" t="str">
        <f t="shared" si="50"/>
        <v/>
      </c>
      <c r="CG135" t="str">
        <f t="shared" si="50"/>
        <v/>
      </c>
      <c r="CH135" t="str">
        <f t="shared" si="50"/>
        <v/>
      </c>
    </row>
    <row r="136" spans="20:86" x14ac:dyDescent="0.3">
      <c r="T136" t="str">
        <f t="shared" si="48"/>
        <v/>
      </c>
      <c r="X136" t="str">
        <f t="shared" si="49"/>
        <v/>
      </c>
      <c r="Y136" t="str">
        <f t="shared" si="50"/>
        <v/>
      </c>
      <c r="Z136" t="str">
        <f t="shared" si="50"/>
        <v/>
      </c>
      <c r="AA136" t="str">
        <f t="shared" si="50"/>
        <v/>
      </c>
      <c r="AB136" t="str">
        <f t="shared" si="50"/>
        <v/>
      </c>
      <c r="AC136" t="str">
        <f t="shared" si="50"/>
        <v/>
      </c>
      <c r="AD136" t="str">
        <f t="shared" si="50"/>
        <v/>
      </c>
      <c r="AE136" t="str">
        <f t="shared" si="50"/>
        <v/>
      </c>
      <c r="AF136" t="str">
        <f t="shared" si="50"/>
        <v/>
      </c>
      <c r="AG136" t="str">
        <f t="shared" si="50"/>
        <v/>
      </c>
      <c r="AH136" t="str">
        <f t="shared" si="50"/>
        <v/>
      </c>
      <c r="AI136" t="str">
        <f t="shared" si="50"/>
        <v/>
      </c>
      <c r="AJ136" t="str">
        <f t="shared" si="50"/>
        <v/>
      </c>
      <c r="AK136" t="str">
        <f t="shared" si="50"/>
        <v/>
      </c>
      <c r="AL136" t="str">
        <f t="shared" si="50"/>
        <v/>
      </c>
      <c r="AM136" t="str">
        <f t="shared" si="50"/>
        <v/>
      </c>
      <c r="AN136" t="str">
        <f t="shared" si="50"/>
        <v/>
      </c>
      <c r="AO136" t="str">
        <f t="shared" si="50"/>
        <v/>
      </c>
      <c r="AP136" t="str">
        <f t="shared" si="50"/>
        <v/>
      </c>
      <c r="AQ136" t="str">
        <f t="shared" ref="Y136:CH140" si="51">IF(AQ$1=$A136,$D136,"")</f>
        <v/>
      </c>
      <c r="AR136" t="str">
        <f t="shared" si="51"/>
        <v/>
      </c>
      <c r="AS136" t="str">
        <f t="shared" si="51"/>
        <v/>
      </c>
      <c r="AT136" t="str">
        <f t="shared" si="51"/>
        <v/>
      </c>
      <c r="AU136" t="str">
        <f t="shared" si="51"/>
        <v/>
      </c>
      <c r="AV136" t="str">
        <f t="shared" si="51"/>
        <v/>
      </c>
      <c r="AW136" t="str">
        <f t="shared" si="51"/>
        <v/>
      </c>
      <c r="AX136" t="str">
        <f t="shared" si="51"/>
        <v/>
      </c>
      <c r="AY136" t="str">
        <f t="shared" si="51"/>
        <v/>
      </c>
      <c r="AZ136" t="str">
        <f t="shared" si="51"/>
        <v/>
      </c>
      <c r="BA136" t="str">
        <f t="shared" si="51"/>
        <v/>
      </c>
      <c r="BB136" t="str">
        <f t="shared" si="51"/>
        <v/>
      </c>
      <c r="BC136" t="str">
        <f t="shared" si="51"/>
        <v/>
      </c>
      <c r="BD136" t="str">
        <f t="shared" si="51"/>
        <v/>
      </c>
      <c r="BE136" t="str">
        <f t="shared" si="51"/>
        <v/>
      </c>
      <c r="BF136" t="str">
        <f t="shared" si="51"/>
        <v/>
      </c>
      <c r="BG136" t="str">
        <f t="shared" si="51"/>
        <v/>
      </c>
      <c r="BH136" t="str">
        <f t="shared" si="51"/>
        <v/>
      </c>
      <c r="BI136" t="str">
        <f t="shared" si="51"/>
        <v/>
      </c>
      <c r="BJ136" t="str">
        <f t="shared" si="51"/>
        <v/>
      </c>
      <c r="BK136" t="str">
        <f t="shared" si="51"/>
        <v/>
      </c>
      <c r="BL136" t="str">
        <f t="shared" si="51"/>
        <v/>
      </c>
      <c r="BM136" t="str">
        <f t="shared" si="51"/>
        <v/>
      </c>
      <c r="BN136" t="str">
        <f t="shared" si="51"/>
        <v/>
      </c>
      <c r="BO136" t="str">
        <f t="shared" si="51"/>
        <v/>
      </c>
      <c r="BP136" t="str">
        <f t="shared" si="51"/>
        <v/>
      </c>
      <c r="BQ136" t="str">
        <f t="shared" si="51"/>
        <v/>
      </c>
      <c r="BR136" t="str">
        <f t="shared" si="51"/>
        <v/>
      </c>
      <c r="BS136" t="str">
        <f t="shared" si="51"/>
        <v/>
      </c>
      <c r="BT136" t="str">
        <f t="shared" si="51"/>
        <v/>
      </c>
      <c r="BU136" t="str">
        <f t="shared" si="51"/>
        <v/>
      </c>
      <c r="BV136" t="str">
        <f t="shared" si="51"/>
        <v/>
      </c>
      <c r="BW136" t="str">
        <f t="shared" si="51"/>
        <v/>
      </c>
      <c r="BX136" t="str">
        <f t="shared" si="51"/>
        <v/>
      </c>
      <c r="BY136" t="str">
        <f t="shared" si="51"/>
        <v/>
      </c>
      <c r="BZ136" t="str">
        <f t="shared" si="51"/>
        <v/>
      </c>
      <c r="CA136" t="str">
        <f t="shared" si="51"/>
        <v/>
      </c>
      <c r="CB136" t="str">
        <f t="shared" si="51"/>
        <v/>
      </c>
      <c r="CC136" t="str">
        <f t="shared" si="51"/>
        <v/>
      </c>
      <c r="CD136" t="str">
        <f t="shared" si="51"/>
        <v/>
      </c>
      <c r="CE136" t="str">
        <f t="shared" si="51"/>
        <v/>
      </c>
      <c r="CF136" t="str">
        <f t="shared" si="51"/>
        <v/>
      </c>
      <c r="CG136" t="str">
        <f t="shared" si="51"/>
        <v/>
      </c>
      <c r="CH136" t="str">
        <f t="shared" si="51"/>
        <v/>
      </c>
    </row>
    <row r="137" spans="20:86" x14ac:dyDescent="0.3">
      <c r="T137" t="str">
        <f t="shared" si="48"/>
        <v/>
      </c>
      <c r="X137" t="str">
        <f t="shared" si="49"/>
        <v/>
      </c>
      <c r="Y137" t="str">
        <f t="shared" si="51"/>
        <v/>
      </c>
      <c r="Z137" t="str">
        <f t="shared" si="51"/>
        <v/>
      </c>
      <c r="AA137" t="str">
        <f t="shared" si="51"/>
        <v/>
      </c>
      <c r="AB137" t="str">
        <f t="shared" si="51"/>
        <v/>
      </c>
      <c r="AC137" t="str">
        <f t="shared" si="51"/>
        <v/>
      </c>
      <c r="AD137" t="str">
        <f t="shared" si="51"/>
        <v/>
      </c>
      <c r="AE137" t="str">
        <f t="shared" si="51"/>
        <v/>
      </c>
      <c r="AF137" t="str">
        <f t="shared" si="51"/>
        <v/>
      </c>
      <c r="AG137" t="str">
        <f t="shared" si="51"/>
        <v/>
      </c>
      <c r="AH137" t="str">
        <f t="shared" si="51"/>
        <v/>
      </c>
      <c r="AI137" t="str">
        <f t="shared" si="51"/>
        <v/>
      </c>
      <c r="AJ137" t="str">
        <f t="shared" si="51"/>
        <v/>
      </c>
      <c r="AK137" t="str">
        <f t="shared" si="51"/>
        <v/>
      </c>
      <c r="AL137" t="str">
        <f t="shared" si="51"/>
        <v/>
      </c>
      <c r="AM137" t="str">
        <f t="shared" si="51"/>
        <v/>
      </c>
      <c r="AN137" t="str">
        <f t="shared" si="51"/>
        <v/>
      </c>
      <c r="AO137" t="str">
        <f t="shared" si="51"/>
        <v/>
      </c>
      <c r="AP137" t="str">
        <f t="shared" si="51"/>
        <v/>
      </c>
      <c r="AQ137" t="str">
        <f t="shared" si="51"/>
        <v/>
      </c>
      <c r="AR137" t="str">
        <f t="shared" si="51"/>
        <v/>
      </c>
      <c r="AS137" t="str">
        <f t="shared" si="51"/>
        <v/>
      </c>
      <c r="AT137" t="str">
        <f t="shared" si="51"/>
        <v/>
      </c>
      <c r="AU137" t="str">
        <f t="shared" si="51"/>
        <v/>
      </c>
      <c r="AV137" t="str">
        <f t="shared" si="51"/>
        <v/>
      </c>
      <c r="AW137" t="str">
        <f t="shared" si="51"/>
        <v/>
      </c>
      <c r="AX137" t="str">
        <f t="shared" si="51"/>
        <v/>
      </c>
      <c r="AY137" t="str">
        <f t="shared" si="51"/>
        <v/>
      </c>
      <c r="AZ137" t="str">
        <f t="shared" si="51"/>
        <v/>
      </c>
      <c r="BA137" t="str">
        <f t="shared" si="51"/>
        <v/>
      </c>
      <c r="BB137" t="str">
        <f t="shared" si="51"/>
        <v/>
      </c>
      <c r="BC137" t="str">
        <f t="shared" si="51"/>
        <v/>
      </c>
      <c r="BD137" t="str">
        <f t="shared" si="51"/>
        <v/>
      </c>
      <c r="BE137" t="str">
        <f t="shared" si="51"/>
        <v/>
      </c>
      <c r="BF137" t="str">
        <f t="shared" si="51"/>
        <v/>
      </c>
      <c r="BG137" t="str">
        <f t="shared" si="51"/>
        <v/>
      </c>
      <c r="BH137" t="str">
        <f t="shared" si="51"/>
        <v/>
      </c>
      <c r="BI137" t="str">
        <f t="shared" si="51"/>
        <v/>
      </c>
      <c r="BJ137" t="str">
        <f t="shared" si="51"/>
        <v/>
      </c>
      <c r="BK137" t="str">
        <f t="shared" si="51"/>
        <v/>
      </c>
      <c r="BL137" t="str">
        <f t="shared" si="51"/>
        <v/>
      </c>
      <c r="BM137" t="str">
        <f t="shared" si="51"/>
        <v/>
      </c>
      <c r="BN137" t="str">
        <f t="shared" si="51"/>
        <v/>
      </c>
      <c r="BO137" t="str">
        <f t="shared" si="51"/>
        <v/>
      </c>
      <c r="BP137" t="str">
        <f t="shared" si="51"/>
        <v/>
      </c>
      <c r="BQ137" t="str">
        <f t="shared" si="51"/>
        <v/>
      </c>
      <c r="BR137" t="str">
        <f t="shared" si="51"/>
        <v/>
      </c>
      <c r="BS137" t="str">
        <f t="shared" si="51"/>
        <v/>
      </c>
      <c r="BT137" t="str">
        <f t="shared" si="51"/>
        <v/>
      </c>
      <c r="BU137" t="str">
        <f t="shared" si="51"/>
        <v/>
      </c>
      <c r="BV137" t="str">
        <f t="shared" si="51"/>
        <v/>
      </c>
      <c r="BW137" t="str">
        <f t="shared" si="51"/>
        <v/>
      </c>
      <c r="BX137" t="str">
        <f t="shared" si="51"/>
        <v/>
      </c>
      <c r="BY137" t="str">
        <f t="shared" si="51"/>
        <v/>
      </c>
      <c r="BZ137" t="str">
        <f t="shared" si="51"/>
        <v/>
      </c>
      <c r="CA137" t="str">
        <f t="shared" si="51"/>
        <v/>
      </c>
      <c r="CB137" t="str">
        <f t="shared" si="51"/>
        <v/>
      </c>
      <c r="CC137" t="str">
        <f t="shared" si="51"/>
        <v/>
      </c>
      <c r="CD137" t="str">
        <f t="shared" si="51"/>
        <v/>
      </c>
      <c r="CE137" t="str">
        <f t="shared" si="51"/>
        <v/>
      </c>
      <c r="CF137" t="str">
        <f t="shared" si="51"/>
        <v/>
      </c>
      <c r="CG137" t="str">
        <f t="shared" si="51"/>
        <v/>
      </c>
      <c r="CH137" t="str">
        <f t="shared" si="51"/>
        <v/>
      </c>
    </row>
    <row r="138" spans="20:86" x14ac:dyDescent="0.3">
      <c r="T138" t="str">
        <f t="shared" si="48"/>
        <v/>
      </c>
      <c r="X138" t="str">
        <f t="shared" si="49"/>
        <v/>
      </c>
      <c r="Y138" t="str">
        <f t="shared" si="51"/>
        <v/>
      </c>
      <c r="Z138" t="str">
        <f t="shared" si="51"/>
        <v/>
      </c>
      <c r="AA138" t="str">
        <f t="shared" si="51"/>
        <v/>
      </c>
      <c r="AB138" t="str">
        <f t="shared" si="51"/>
        <v/>
      </c>
      <c r="AC138" t="str">
        <f t="shared" si="51"/>
        <v/>
      </c>
      <c r="AD138" t="str">
        <f t="shared" si="51"/>
        <v/>
      </c>
      <c r="AE138" t="str">
        <f t="shared" si="51"/>
        <v/>
      </c>
      <c r="AF138" t="str">
        <f t="shared" si="51"/>
        <v/>
      </c>
      <c r="AG138" t="str">
        <f t="shared" si="51"/>
        <v/>
      </c>
      <c r="AH138" t="str">
        <f t="shared" si="51"/>
        <v/>
      </c>
      <c r="AI138" t="str">
        <f t="shared" si="51"/>
        <v/>
      </c>
      <c r="AJ138" t="str">
        <f t="shared" si="51"/>
        <v/>
      </c>
      <c r="AK138" t="str">
        <f t="shared" si="51"/>
        <v/>
      </c>
      <c r="AL138" t="str">
        <f t="shared" si="51"/>
        <v/>
      </c>
      <c r="AM138" t="str">
        <f t="shared" si="51"/>
        <v/>
      </c>
      <c r="AN138" t="str">
        <f t="shared" si="51"/>
        <v/>
      </c>
      <c r="AO138" t="str">
        <f t="shared" si="51"/>
        <v/>
      </c>
      <c r="AP138" t="str">
        <f t="shared" si="51"/>
        <v/>
      </c>
      <c r="AQ138" t="str">
        <f t="shared" si="51"/>
        <v/>
      </c>
      <c r="AR138" t="str">
        <f t="shared" si="51"/>
        <v/>
      </c>
      <c r="AS138" t="str">
        <f t="shared" si="51"/>
        <v/>
      </c>
      <c r="AT138" t="str">
        <f t="shared" si="51"/>
        <v/>
      </c>
      <c r="AU138" t="str">
        <f t="shared" si="51"/>
        <v/>
      </c>
      <c r="AV138" t="str">
        <f t="shared" si="51"/>
        <v/>
      </c>
      <c r="AW138" t="str">
        <f t="shared" si="51"/>
        <v/>
      </c>
      <c r="AX138" t="str">
        <f t="shared" si="51"/>
        <v/>
      </c>
      <c r="AY138" t="str">
        <f t="shared" si="51"/>
        <v/>
      </c>
      <c r="AZ138" t="str">
        <f t="shared" si="51"/>
        <v/>
      </c>
      <c r="BA138" t="str">
        <f t="shared" si="51"/>
        <v/>
      </c>
      <c r="BB138" t="str">
        <f t="shared" si="51"/>
        <v/>
      </c>
      <c r="BC138" t="str">
        <f t="shared" si="51"/>
        <v/>
      </c>
      <c r="BD138" t="str">
        <f t="shared" si="51"/>
        <v/>
      </c>
      <c r="BE138" t="str">
        <f t="shared" si="51"/>
        <v/>
      </c>
      <c r="BF138" t="str">
        <f t="shared" si="51"/>
        <v/>
      </c>
      <c r="BG138" t="str">
        <f t="shared" si="51"/>
        <v/>
      </c>
      <c r="BH138" t="str">
        <f t="shared" si="51"/>
        <v/>
      </c>
      <c r="BI138" t="str">
        <f t="shared" si="51"/>
        <v/>
      </c>
      <c r="BJ138" t="str">
        <f t="shared" si="51"/>
        <v/>
      </c>
      <c r="BK138" t="str">
        <f t="shared" si="51"/>
        <v/>
      </c>
      <c r="BL138" t="str">
        <f t="shared" si="51"/>
        <v/>
      </c>
      <c r="BM138" t="str">
        <f t="shared" si="51"/>
        <v/>
      </c>
      <c r="BN138" t="str">
        <f t="shared" si="51"/>
        <v/>
      </c>
      <c r="BO138" t="str">
        <f t="shared" si="51"/>
        <v/>
      </c>
      <c r="BP138" t="str">
        <f t="shared" si="51"/>
        <v/>
      </c>
      <c r="BQ138" t="str">
        <f t="shared" si="51"/>
        <v/>
      </c>
      <c r="BR138" t="str">
        <f t="shared" si="51"/>
        <v/>
      </c>
      <c r="BS138" t="str">
        <f t="shared" si="51"/>
        <v/>
      </c>
      <c r="BT138" t="str">
        <f t="shared" si="51"/>
        <v/>
      </c>
      <c r="BU138" t="str">
        <f t="shared" si="51"/>
        <v/>
      </c>
      <c r="BV138" t="str">
        <f t="shared" si="51"/>
        <v/>
      </c>
      <c r="BW138" t="str">
        <f t="shared" si="51"/>
        <v/>
      </c>
      <c r="BX138" t="str">
        <f t="shared" si="51"/>
        <v/>
      </c>
      <c r="BY138" t="str">
        <f t="shared" si="51"/>
        <v/>
      </c>
      <c r="BZ138" t="str">
        <f t="shared" si="51"/>
        <v/>
      </c>
      <c r="CA138" t="str">
        <f t="shared" si="51"/>
        <v/>
      </c>
      <c r="CB138" t="str">
        <f t="shared" si="51"/>
        <v/>
      </c>
      <c r="CC138" t="str">
        <f t="shared" si="51"/>
        <v/>
      </c>
      <c r="CD138" t="str">
        <f t="shared" si="51"/>
        <v/>
      </c>
      <c r="CE138" t="str">
        <f t="shared" si="51"/>
        <v/>
      </c>
      <c r="CF138" t="str">
        <f t="shared" si="51"/>
        <v/>
      </c>
      <c r="CG138" t="str">
        <f t="shared" si="51"/>
        <v/>
      </c>
      <c r="CH138" t="str">
        <f t="shared" si="51"/>
        <v/>
      </c>
    </row>
    <row r="139" spans="20:86" x14ac:dyDescent="0.3">
      <c r="T139" t="str">
        <f t="shared" si="48"/>
        <v/>
      </c>
      <c r="X139" t="str">
        <f t="shared" si="49"/>
        <v/>
      </c>
      <c r="Y139" t="str">
        <f t="shared" si="51"/>
        <v/>
      </c>
      <c r="Z139" t="str">
        <f t="shared" si="51"/>
        <v/>
      </c>
      <c r="AA139" t="str">
        <f t="shared" si="51"/>
        <v/>
      </c>
      <c r="AB139" t="str">
        <f t="shared" si="51"/>
        <v/>
      </c>
      <c r="AC139" t="str">
        <f t="shared" si="51"/>
        <v/>
      </c>
      <c r="AD139" t="str">
        <f t="shared" si="51"/>
        <v/>
      </c>
      <c r="AE139" t="str">
        <f t="shared" si="51"/>
        <v/>
      </c>
      <c r="AF139" t="str">
        <f t="shared" si="51"/>
        <v/>
      </c>
      <c r="AG139" t="str">
        <f t="shared" si="51"/>
        <v/>
      </c>
      <c r="AH139" t="str">
        <f t="shared" si="51"/>
        <v/>
      </c>
      <c r="AI139" t="str">
        <f t="shared" si="51"/>
        <v/>
      </c>
      <c r="AJ139" t="str">
        <f t="shared" si="51"/>
        <v/>
      </c>
      <c r="AK139" t="str">
        <f t="shared" si="51"/>
        <v/>
      </c>
      <c r="AL139" t="str">
        <f t="shared" si="51"/>
        <v/>
      </c>
      <c r="AM139" t="str">
        <f t="shared" si="51"/>
        <v/>
      </c>
      <c r="AN139" t="str">
        <f t="shared" si="51"/>
        <v/>
      </c>
      <c r="AO139" t="str">
        <f t="shared" si="51"/>
        <v/>
      </c>
      <c r="AP139" t="str">
        <f t="shared" si="51"/>
        <v/>
      </c>
      <c r="AQ139" t="str">
        <f t="shared" si="51"/>
        <v/>
      </c>
      <c r="AR139" t="str">
        <f t="shared" si="51"/>
        <v/>
      </c>
      <c r="AS139" t="str">
        <f t="shared" si="51"/>
        <v/>
      </c>
      <c r="AT139" t="str">
        <f t="shared" si="51"/>
        <v/>
      </c>
      <c r="AU139" t="str">
        <f t="shared" si="51"/>
        <v/>
      </c>
      <c r="AV139" t="str">
        <f t="shared" si="51"/>
        <v/>
      </c>
      <c r="AW139" t="str">
        <f t="shared" si="51"/>
        <v/>
      </c>
      <c r="AX139" t="str">
        <f t="shared" si="51"/>
        <v/>
      </c>
      <c r="AY139" t="str">
        <f t="shared" si="51"/>
        <v/>
      </c>
      <c r="AZ139" t="str">
        <f t="shared" si="51"/>
        <v/>
      </c>
      <c r="BA139" t="str">
        <f t="shared" si="51"/>
        <v/>
      </c>
      <c r="BB139" t="str">
        <f t="shared" si="51"/>
        <v/>
      </c>
      <c r="BC139" t="str">
        <f t="shared" si="51"/>
        <v/>
      </c>
      <c r="BD139" t="str">
        <f t="shared" si="51"/>
        <v/>
      </c>
      <c r="BE139" t="str">
        <f t="shared" si="51"/>
        <v/>
      </c>
      <c r="BF139" t="str">
        <f t="shared" si="51"/>
        <v/>
      </c>
      <c r="BG139" t="str">
        <f t="shared" si="51"/>
        <v/>
      </c>
      <c r="BH139" t="str">
        <f t="shared" si="51"/>
        <v/>
      </c>
      <c r="BI139" t="str">
        <f t="shared" si="51"/>
        <v/>
      </c>
      <c r="BJ139" t="str">
        <f t="shared" si="51"/>
        <v/>
      </c>
      <c r="BK139" t="str">
        <f t="shared" si="51"/>
        <v/>
      </c>
      <c r="BL139" t="str">
        <f t="shared" si="51"/>
        <v/>
      </c>
      <c r="BM139" t="str">
        <f t="shared" si="51"/>
        <v/>
      </c>
      <c r="BN139" t="str">
        <f t="shared" si="51"/>
        <v/>
      </c>
      <c r="BO139" t="str">
        <f t="shared" si="51"/>
        <v/>
      </c>
      <c r="BP139" t="str">
        <f t="shared" si="51"/>
        <v/>
      </c>
      <c r="BQ139" t="str">
        <f t="shared" si="51"/>
        <v/>
      </c>
      <c r="BR139" t="str">
        <f t="shared" si="51"/>
        <v/>
      </c>
      <c r="BS139" t="str">
        <f t="shared" si="51"/>
        <v/>
      </c>
      <c r="BT139" t="str">
        <f t="shared" si="51"/>
        <v/>
      </c>
      <c r="BU139" t="str">
        <f t="shared" si="51"/>
        <v/>
      </c>
      <c r="BV139" t="str">
        <f t="shared" si="51"/>
        <v/>
      </c>
      <c r="BW139" t="str">
        <f t="shared" si="51"/>
        <v/>
      </c>
      <c r="BX139" t="str">
        <f t="shared" si="51"/>
        <v/>
      </c>
      <c r="BY139" t="str">
        <f t="shared" si="51"/>
        <v/>
      </c>
      <c r="BZ139" t="str">
        <f t="shared" si="51"/>
        <v/>
      </c>
      <c r="CA139" t="str">
        <f t="shared" si="51"/>
        <v/>
      </c>
      <c r="CB139" t="str">
        <f t="shared" si="51"/>
        <v/>
      </c>
      <c r="CC139" t="str">
        <f t="shared" si="51"/>
        <v/>
      </c>
      <c r="CD139" t="str">
        <f t="shared" si="51"/>
        <v/>
      </c>
      <c r="CE139" t="str">
        <f t="shared" si="51"/>
        <v/>
      </c>
      <c r="CF139" t="str">
        <f t="shared" si="51"/>
        <v/>
      </c>
      <c r="CG139" t="str">
        <f t="shared" si="51"/>
        <v/>
      </c>
      <c r="CH139" t="str">
        <f t="shared" si="51"/>
        <v/>
      </c>
    </row>
    <row r="140" spans="20:86" x14ac:dyDescent="0.3">
      <c r="T140" t="str">
        <f t="shared" si="48"/>
        <v/>
      </c>
      <c r="X140" t="str">
        <f t="shared" si="49"/>
        <v/>
      </c>
      <c r="Y140" t="str">
        <f t="shared" si="51"/>
        <v/>
      </c>
      <c r="Z140" t="str">
        <f t="shared" si="51"/>
        <v/>
      </c>
      <c r="AA140" t="str">
        <f t="shared" si="51"/>
        <v/>
      </c>
      <c r="AB140" t="str">
        <f t="shared" si="51"/>
        <v/>
      </c>
      <c r="AC140" t="str">
        <f t="shared" si="51"/>
        <v/>
      </c>
      <c r="AD140" t="str">
        <f t="shared" si="51"/>
        <v/>
      </c>
      <c r="AE140" t="str">
        <f t="shared" si="51"/>
        <v/>
      </c>
      <c r="AF140" t="str">
        <f t="shared" si="51"/>
        <v/>
      </c>
      <c r="AG140" t="str">
        <f t="shared" si="51"/>
        <v/>
      </c>
      <c r="AH140" t="str">
        <f t="shared" si="51"/>
        <v/>
      </c>
      <c r="AI140" t="str">
        <f t="shared" si="51"/>
        <v/>
      </c>
      <c r="AJ140" t="str">
        <f t="shared" si="51"/>
        <v/>
      </c>
      <c r="AK140" t="str">
        <f t="shared" si="51"/>
        <v/>
      </c>
      <c r="AL140" t="str">
        <f t="shared" si="51"/>
        <v/>
      </c>
      <c r="AM140" t="str">
        <f t="shared" si="51"/>
        <v/>
      </c>
      <c r="AN140" t="str">
        <f t="shared" si="51"/>
        <v/>
      </c>
      <c r="AO140" t="str">
        <f t="shared" si="51"/>
        <v/>
      </c>
      <c r="AP140" t="str">
        <f t="shared" si="51"/>
        <v/>
      </c>
      <c r="AQ140" t="str">
        <f t="shared" si="51"/>
        <v/>
      </c>
      <c r="AR140" t="str">
        <f t="shared" si="51"/>
        <v/>
      </c>
      <c r="AS140" t="str">
        <f t="shared" si="51"/>
        <v/>
      </c>
      <c r="AT140" t="str">
        <f t="shared" ref="Y140:CH144" si="52">IF(AT$1=$A140,$D140,"")</f>
        <v/>
      </c>
      <c r="AU140" t="str">
        <f t="shared" si="52"/>
        <v/>
      </c>
      <c r="AV140" t="str">
        <f t="shared" si="52"/>
        <v/>
      </c>
      <c r="AW140" t="str">
        <f t="shared" si="52"/>
        <v/>
      </c>
      <c r="AX140" t="str">
        <f t="shared" si="52"/>
        <v/>
      </c>
      <c r="AY140" t="str">
        <f t="shared" si="52"/>
        <v/>
      </c>
      <c r="AZ140" t="str">
        <f t="shared" si="52"/>
        <v/>
      </c>
      <c r="BA140" t="str">
        <f t="shared" si="52"/>
        <v/>
      </c>
      <c r="BB140" t="str">
        <f t="shared" si="52"/>
        <v/>
      </c>
      <c r="BC140" t="str">
        <f t="shared" si="52"/>
        <v/>
      </c>
      <c r="BD140" t="str">
        <f t="shared" si="52"/>
        <v/>
      </c>
      <c r="BE140" t="str">
        <f t="shared" si="52"/>
        <v/>
      </c>
      <c r="BF140" t="str">
        <f t="shared" si="52"/>
        <v/>
      </c>
      <c r="BG140" t="str">
        <f t="shared" si="52"/>
        <v/>
      </c>
      <c r="BH140" t="str">
        <f t="shared" si="52"/>
        <v/>
      </c>
      <c r="BI140" t="str">
        <f t="shared" si="52"/>
        <v/>
      </c>
      <c r="BJ140" t="str">
        <f t="shared" si="52"/>
        <v/>
      </c>
      <c r="BK140" t="str">
        <f t="shared" si="52"/>
        <v/>
      </c>
      <c r="BL140" t="str">
        <f t="shared" si="52"/>
        <v/>
      </c>
      <c r="BM140" t="str">
        <f t="shared" si="52"/>
        <v/>
      </c>
      <c r="BN140" t="str">
        <f t="shared" si="52"/>
        <v/>
      </c>
      <c r="BO140" t="str">
        <f t="shared" si="52"/>
        <v/>
      </c>
      <c r="BP140" t="str">
        <f t="shared" si="52"/>
        <v/>
      </c>
      <c r="BQ140" t="str">
        <f t="shared" si="52"/>
        <v/>
      </c>
      <c r="BR140" t="str">
        <f t="shared" si="52"/>
        <v/>
      </c>
      <c r="BS140" t="str">
        <f t="shared" si="52"/>
        <v/>
      </c>
      <c r="BT140" t="str">
        <f t="shared" si="52"/>
        <v/>
      </c>
      <c r="BU140" t="str">
        <f t="shared" si="52"/>
        <v/>
      </c>
      <c r="BV140" t="str">
        <f t="shared" si="52"/>
        <v/>
      </c>
      <c r="BW140" t="str">
        <f t="shared" si="52"/>
        <v/>
      </c>
      <c r="BX140" t="str">
        <f t="shared" si="52"/>
        <v/>
      </c>
      <c r="BY140" t="str">
        <f t="shared" si="52"/>
        <v/>
      </c>
      <c r="BZ140" t="str">
        <f t="shared" si="52"/>
        <v/>
      </c>
      <c r="CA140" t="str">
        <f t="shared" si="52"/>
        <v/>
      </c>
      <c r="CB140" t="str">
        <f t="shared" si="52"/>
        <v/>
      </c>
      <c r="CC140" t="str">
        <f t="shared" si="52"/>
        <v/>
      </c>
      <c r="CD140" t="str">
        <f t="shared" si="52"/>
        <v/>
      </c>
      <c r="CE140" t="str">
        <f t="shared" si="52"/>
        <v/>
      </c>
      <c r="CF140" t="str">
        <f t="shared" si="52"/>
        <v/>
      </c>
      <c r="CG140" t="str">
        <f t="shared" si="52"/>
        <v/>
      </c>
      <c r="CH140" t="str">
        <f t="shared" si="52"/>
        <v/>
      </c>
    </row>
    <row r="141" spans="20:86" x14ac:dyDescent="0.3">
      <c r="T141" t="str">
        <f t="shared" si="48"/>
        <v/>
      </c>
      <c r="X141" t="str">
        <f t="shared" si="49"/>
        <v/>
      </c>
      <c r="Y141" t="str">
        <f t="shared" si="52"/>
        <v/>
      </c>
      <c r="Z141" t="str">
        <f t="shared" si="52"/>
        <v/>
      </c>
      <c r="AA141" t="str">
        <f t="shared" si="52"/>
        <v/>
      </c>
      <c r="AB141" t="str">
        <f t="shared" si="52"/>
        <v/>
      </c>
      <c r="AC141" t="str">
        <f t="shared" si="52"/>
        <v/>
      </c>
      <c r="AD141" t="str">
        <f t="shared" si="52"/>
        <v/>
      </c>
      <c r="AE141" t="str">
        <f t="shared" si="52"/>
        <v/>
      </c>
      <c r="AF141" t="str">
        <f t="shared" si="52"/>
        <v/>
      </c>
      <c r="AG141" t="str">
        <f t="shared" si="52"/>
        <v/>
      </c>
      <c r="AH141" t="str">
        <f t="shared" si="52"/>
        <v/>
      </c>
      <c r="AI141" t="str">
        <f t="shared" si="52"/>
        <v/>
      </c>
      <c r="AJ141" t="str">
        <f t="shared" si="52"/>
        <v/>
      </c>
      <c r="AK141" t="str">
        <f t="shared" si="52"/>
        <v/>
      </c>
      <c r="AL141" t="str">
        <f t="shared" si="52"/>
        <v/>
      </c>
      <c r="AM141" t="str">
        <f t="shared" si="52"/>
        <v/>
      </c>
      <c r="AN141" t="str">
        <f t="shared" si="52"/>
        <v/>
      </c>
      <c r="AO141" t="str">
        <f t="shared" si="52"/>
        <v/>
      </c>
      <c r="AP141" t="str">
        <f t="shared" si="52"/>
        <v/>
      </c>
      <c r="AQ141" t="str">
        <f t="shared" si="52"/>
        <v/>
      </c>
      <c r="AR141" t="str">
        <f t="shared" si="52"/>
        <v/>
      </c>
      <c r="AS141" t="str">
        <f t="shared" si="52"/>
        <v/>
      </c>
      <c r="AT141" t="str">
        <f t="shared" si="52"/>
        <v/>
      </c>
      <c r="AU141" t="str">
        <f t="shared" si="52"/>
        <v/>
      </c>
      <c r="AV141" t="str">
        <f t="shared" si="52"/>
        <v/>
      </c>
      <c r="AW141" t="str">
        <f t="shared" si="52"/>
        <v/>
      </c>
      <c r="AX141" t="str">
        <f t="shared" si="52"/>
        <v/>
      </c>
      <c r="AY141" t="str">
        <f t="shared" si="52"/>
        <v/>
      </c>
      <c r="AZ141" t="str">
        <f t="shared" si="52"/>
        <v/>
      </c>
      <c r="BA141" t="str">
        <f t="shared" si="52"/>
        <v/>
      </c>
      <c r="BB141" t="str">
        <f t="shared" si="52"/>
        <v/>
      </c>
      <c r="BC141" t="str">
        <f t="shared" si="52"/>
        <v/>
      </c>
      <c r="BD141" t="str">
        <f t="shared" si="52"/>
        <v/>
      </c>
      <c r="BE141" t="str">
        <f t="shared" si="52"/>
        <v/>
      </c>
      <c r="BF141" t="str">
        <f t="shared" si="52"/>
        <v/>
      </c>
      <c r="BG141" t="str">
        <f t="shared" si="52"/>
        <v/>
      </c>
      <c r="BH141" t="str">
        <f t="shared" si="52"/>
        <v/>
      </c>
      <c r="BI141" t="str">
        <f t="shared" si="52"/>
        <v/>
      </c>
      <c r="BJ141" t="str">
        <f t="shared" si="52"/>
        <v/>
      </c>
      <c r="BK141" t="str">
        <f t="shared" si="52"/>
        <v/>
      </c>
      <c r="BL141" t="str">
        <f t="shared" si="52"/>
        <v/>
      </c>
      <c r="BM141" t="str">
        <f t="shared" si="52"/>
        <v/>
      </c>
      <c r="BN141" t="str">
        <f t="shared" si="52"/>
        <v/>
      </c>
      <c r="BO141" t="str">
        <f t="shared" si="52"/>
        <v/>
      </c>
      <c r="BP141" t="str">
        <f t="shared" si="52"/>
        <v/>
      </c>
      <c r="BQ141" t="str">
        <f t="shared" si="52"/>
        <v/>
      </c>
      <c r="BR141" t="str">
        <f t="shared" si="52"/>
        <v/>
      </c>
      <c r="BS141" t="str">
        <f t="shared" si="52"/>
        <v/>
      </c>
      <c r="BT141" t="str">
        <f t="shared" si="52"/>
        <v/>
      </c>
      <c r="BU141" t="str">
        <f t="shared" si="52"/>
        <v/>
      </c>
      <c r="BV141" t="str">
        <f t="shared" si="52"/>
        <v/>
      </c>
      <c r="BW141" t="str">
        <f t="shared" si="52"/>
        <v/>
      </c>
      <c r="BX141" t="str">
        <f t="shared" si="52"/>
        <v/>
      </c>
      <c r="BY141" t="str">
        <f t="shared" si="52"/>
        <v/>
      </c>
      <c r="BZ141" t="str">
        <f t="shared" si="52"/>
        <v/>
      </c>
      <c r="CA141" t="str">
        <f t="shared" si="52"/>
        <v/>
      </c>
      <c r="CB141" t="str">
        <f t="shared" si="52"/>
        <v/>
      </c>
      <c r="CC141" t="str">
        <f t="shared" si="52"/>
        <v/>
      </c>
      <c r="CD141" t="str">
        <f t="shared" si="52"/>
        <v/>
      </c>
      <c r="CE141" t="str">
        <f t="shared" si="52"/>
        <v/>
      </c>
      <c r="CF141" t="str">
        <f t="shared" si="52"/>
        <v/>
      </c>
      <c r="CG141" t="str">
        <f t="shared" si="52"/>
        <v/>
      </c>
      <c r="CH141" t="str">
        <f t="shared" si="52"/>
        <v/>
      </c>
    </row>
    <row r="142" spans="20:86" x14ac:dyDescent="0.3">
      <c r="T142" t="str">
        <f t="shared" si="48"/>
        <v/>
      </c>
      <c r="X142" t="str">
        <f t="shared" si="49"/>
        <v/>
      </c>
      <c r="Y142" t="str">
        <f t="shared" si="52"/>
        <v/>
      </c>
      <c r="Z142" t="str">
        <f t="shared" si="52"/>
        <v/>
      </c>
      <c r="AA142" t="str">
        <f t="shared" si="52"/>
        <v/>
      </c>
      <c r="AB142" t="str">
        <f t="shared" si="52"/>
        <v/>
      </c>
      <c r="AC142" t="str">
        <f t="shared" si="52"/>
        <v/>
      </c>
      <c r="AD142" t="str">
        <f t="shared" si="52"/>
        <v/>
      </c>
      <c r="AE142" t="str">
        <f t="shared" si="52"/>
        <v/>
      </c>
      <c r="AF142" t="str">
        <f t="shared" si="52"/>
        <v/>
      </c>
      <c r="AG142" t="str">
        <f t="shared" si="52"/>
        <v/>
      </c>
      <c r="AH142" t="str">
        <f t="shared" si="52"/>
        <v/>
      </c>
      <c r="AI142" t="str">
        <f t="shared" si="52"/>
        <v/>
      </c>
      <c r="AJ142" t="str">
        <f t="shared" si="52"/>
        <v/>
      </c>
      <c r="AK142" t="str">
        <f t="shared" si="52"/>
        <v/>
      </c>
      <c r="AL142" t="str">
        <f t="shared" si="52"/>
        <v/>
      </c>
      <c r="AM142" t="str">
        <f t="shared" si="52"/>
        <v/>
      </c>
      <c r="AN142" t="str">
        <f t="shared" si="52"/>
        <v/>
      </c>
      <c r="AO142" t="str">
        <f t="shared" si="52"/>
        <v/>
      </c>
      <c r="AP142" t="str">
        <f t="shared" si="52"/>
        <v/>
      </c>
      <c r="AQ142" t="str">
        <f t="shared" si="52"/>
        <v/>
      </c>
      <c r="AR142" t="str">
        <f t="shared" si="52"/>
        <v/>
      </c>
      <c r="AS142" t="str">
        <f t="shared" si="52"/>
        <v/>
      </c>
      <c r="AT142" t="str">
        <f t="shared" si="52"/>
        <v/>
      </c>
      <c r="AU142" t="str">
        <f t="shared" si="52"/>
        <v/>
      </c>
      <c r="AV142" t="str">
        <f t="shared" si="52"/>
        <v/>
      </c>
      <c r="AW142" t="str">
        <f t="shared" si="52"/>
        <v/>
      </c>
      <c r="AX142" t="str">
        <f t="shared" si="52"/>
        <v/>
      </c>
      <c r="AY142" t="str">
        <f t="shared" si="52"/>
        <v/>
      </c>
      <c r="AZ142" t="str">
        <f t="shared" si="52"/>
        <v/>
      </c>
      <c r="BA142" t="str">
        <f t="shared" si="52"/>
        <v/>
      </c>
      <c r="BB142" t="str">
        <f t="shared" si="52"/>
        <v/>
      </c>
      <c r="BC142" t="str">
        <f t="shared" si="52"/>
        <v/>
      </c>
      <c r="BD142" t="str">
        <f t="shared" si="52"/>
        <v/>
      </c>
      <c r="BE142" t="str">
        <f t="shared" si="52"/>
        <v/>
      </c>
      <c r="BF142" t="str">
        <f t="shared" si="52"/>
        <v/>
      </c>
      <c r="BG142" t="str">
        <f t="shared" si="52"/>
        <v/>
      </c>
      <c r="BH142" t="str">
        <f t="shared" si="52"/>
        <v/>
      </c>
      <c r="BI142" t="str">
        <f t="shared" si="52"/>
        <v/>
      </c>
      <c r="BJ142" t="str">
        <f t="shared" si="52"/>
        <v/>
      </c>
      <c r="BK142" t="str">
        <f t="shared" si="52"/>
        <v/>
      </c>
      <c r="BL142" t="str">
        <f t="shared" si="52"/>
        <v/>
      </c>
      <c r="BM142" t="str">
        <f t="shared" si="52"/>
        <v/>
      </c>
      <c r="BN142" t="str">
        <f t="shared" si="52"/>
        <v/>
      </c>
      <c r="BO142" t="str">
        <f t="shared" si="52"/>
        <v/>
      </c>
      <c r="BP142" t="str">
        <f t="shared" si="52"/>
        <v/>
      </c>
      <c r="BQ142" t="str">
        <f t="shared" si="52"/>
        <v/>
      </c>
      <c r="BR142" t="str">
        <f t="shared" si="52"/>
        <v/>
      </c>
      <c r="BS142" t="str">
        <f t="shared" si="52"/>
        <v/>
      </c>
      <c r="BT142" t="str">
        <f t="shared" si="52"/>
        <v/>
      </c>
      <c r="BU142" t="str">
        <f t="shared" si="52"/>
        <v/>
      </c>
      <c r="BV142" t="str">
        <f t="shared" si="52"/>
        <v/>
      </c>
      <c r="BW142" t="str">
        <f t="shared" si="52"/>
        <v/>
      </c>
      <c r="BX142" t="str">
        <f t="shared" si="52"/>
        <v/>
      </c>
      <c r="BY142" t="str">
        <f t="shared" si="52"/>
        <v/>
      </c>
      <c r="BZ142" t="str">
        <f t="shared" si="52"/>
        <v/>
      </c>
      <c r="CA142" t="str">
        <f t="shared" si="52"/>
        <v/>
      </c>
      <c r="CB142" t="str">
        <f t="shared" si="52"/>
        <v/>
      </c>
      <c r="CC142" t="str">
        <f t="shared" si="52"/>
        <v/>
      </c>
      <c r="CD142" t="str">
        <f t="shared" si="52"/>
        <v/>
      </c>
      <c r="CE142" t="str">
        <f t="shared" si="52"/>
        <v/>
      </c>
      <c r="CF142" t="str">
        <f t="shared" si="52"/>
        <v/>
      </c>
      <c r="CG142" t="str">
        <f t="shared" si="52"/>
        <v/>
      </c>
      <c r="CH142" t="str">
        <f t="shared" si="52"/>
        <v/>
      </c>
    </row>
    <row r="143" spans="20:86" x14ac:dyDescent="0.3">
      <c r="T143" t="str">
        <f t="shared" si="48"/>
        <v/>
      </c>
      <c r="X143" t="str">
        <f t="shared" si="49"/>
        <v/>
      </c>
      <c r="Y143" t="str">
        <f t="shared" si="52"/>
        <v/>
      </c>
      <c r="Z143" t="str">
        <f t="shared" si="52"/>
        <v/>
      </c>
      <c r="AA143" t="str">
        <f t="shared" si="52"/>
        <v/>
      </c>
      <c r="AB143" t="str">
        <f t="shared" si="52"/>
        <v/>
      </c>
      <c r="AC143" t="str">
        <f t="shared" si="52"/>
        <v/>
      </c>
      <c r="AD143" t="str">
        <f t="shared" si="52"/>
        <v/>
      </c>
      <c r="AE143" t="str">
        <f t="shared" si="52"/>
        <v/>
      </c>
      <c r="AF143" t="str">
        <f t="shared" si="52"/>
        <v/>
      </c>
      <c r="AG143" t="str">
        <f t="shared" si="52"/>
        <v/>
      </c>
      <c r="AH143" t="str">
        <f t="shared" si="52"/>
        <v/>
      </c>
      <c r="AI143" t="str">
        <f t="shared" si="52"/>
        <v/>
      </c>
      <c r="AJ143" t="str">
        <f t="shared" si="52"/>
        <v/>
      </c>
      <c r="AK143" t="str">
        <f t="shared" si="52"/>
        <v/>
      </c>
      <c r="AL143" t="str">
        <f t="shared" si="52"/>
        <v/>
      </c>
      <c r="AM143" t="str">
        <f t="shared" si="52"/>
        <v/>
      </c>
      <c r="AN143" t="str">
        <f t="shared" si="52"/>
        <v/>
      </c>
      <c r="AO143" t="str">
        <f t="shared" si="52"/>
        <v/>
      </c>
      <c r="AP143" t="str">
        <f t="shared" si="52"/>
        <v/>
      </c>
      <c r="AQ143" t="str">
        <f t="shared" si="52"/>
        <v/>
      </c>
      <c r="AR143" t="str">
        <f t="shared" si="52"/>
        <v/>
      </c>
      <c r="AS143" t="str">
        <f t="shared" si="52"/>
        <v/>
      </c>
      <c r="AT143" t="str">
        <f t="shared" si="52"/>
        <v/>
      </c>
      <c r="AU143" t="str">
        <f t="shared" si="52"/>
        <v/>
      </c>
      <c r="AV143" t="str">
        <f t="shared" si="52"/>
        <v/>
      </c>
      <c r="AW143" t="str">
        <f t="shared" si="52"/>
        <v/>
      </c>
      <c r="AX143" t="str">
        <f t="shared" si="52"/>
        <v/>
      </c>
      <c r="AY143" t="str">
        <f t="shared" si="52"/>
        <v/>
      </c>
      <c r="AZ143" t="str">
        <f t="shared" si="52"/>
        <v/>
      </c>
      <c r="BA143" t="str">
        <f t="shared" si="52"/>
        <v/>
      </c>
      <c r="BB143" t="str">
        <f t="shared" si="52"/>
        <v/>
      </c>
      <c r="BC143" t="str">
        <f t="shared" si="52"/>
        <v/>
      </c>
      <c r="BD143" t="str">
        <f t="shared" si="52"/>
        <v/>
      </c>
      <c r="BE143" t="str">
        <f t="shared" si="52"/>
        <v/>
      </c>
      <c r="BF143" t="str">
        <f t="shared" si="52"/>
        <v/>
      </c>
      <c r="BG143" t="str">
        <f t="shared" si="52"/>
        <v/>
      </c>
      <c r="BH143" t="str">
        <f t="shared" si="52"/>
        <v/>
      </c>
      <c r="BI143" t="str">
        <f t="shared" si="52"/>
        <v/>
      </c>
      <c r="BJ143" t="str">
        <f t="shared" si="52"/>
        <v/>
      </c>
      <c r="BK143" t="str">
        <f t="shared" si="52"/>
        <v/>
      </c>
      <c r="BL143" t="str">
        <f t="shared" si="52"/>
        <v/>
      </c>
      <c r="BM143" t="str">
        <f t="shared" si="52"/>
        <v/>
      </c>
      <c r="BN143" t="str">
        <f t="shared" si="52"/>
        <v/>
      </c>
      <c r="BO143" t="str">
        <f t="shared" si="52"/>
        <v/>
      </c>
      <c r="BP143" t="str">
        <f t="shared" si="52"/>
        <v/>
      </c>
      <c r="BQ143" t="str">
        <f t="shared" si="52"/>
        <v/>
      </c>
      <c r="BR143" t="str">
        <f t="shared" si="52"/>
        <v/>
      </c>
      <c r="BS143" t="str">
        <f t="shared" si="52"/>
        <v/>
      </c>
      <c r="BT143" t="str">
        <f t="shared" si="52"/>
        <v/>
      </c>
      <c r="BU143" t="str">
        <f t="shared" si="52"/>
        <v/>
      </c>
      <c r="BV143" t="str">
        <f t="shared" si="52"/>
        <v/>
      </c>
      <c r="BW143" t="str">
        <f t="shared" si="52"/>
        <v/>
      </c>
      <c r="BX143" t="str">
        <f t="shared" si="52"/>
        <v/>
      </c>
      <c r="BY143" t="str">
        <f t="shared" si="52"/>
        <v/>
      </c>
      <c r="BZ143" t="str">
        <f t="shared" si="52"/>
        <v/>
      </c>
      <c r="CA143" t="str">
        <f t="shared" si="52"/>
        <v/>
      </c>
      <c r="CB143" t="str">
        <f t="shared" si="52"/>
        <v/>
      </c>
      <c r="CC143" t="str">
        <f t="shared" si="52"/>
        <v/>
      </c>
      <c r="CD143" t="str">
        <f t="shared" si="52"/>
        <v/>
      </c>
      <c r="CE143" t="str">
        <f t="shared" si="52"/>
        <v/>
      </c>
      <c r="CF143" t="str">
        <f t="shared" si="52"/>
        <v/>
      </c>
      <c r="CG143" t="str">
        <f t="shared" si="52"/>
        <v/>
      </c>
      <c r="CH143" t="str">
        <f t="shared" si="52"/>
        <v/>
      </c>
    </row>
    <row r="144" spans="20:86" x14ac:dyDescent="0.3">
      <c r="T144" t="str">
        <f t="shared" si="48"/>
        <v/>
      </c>
      <c r="X144" t="str">
        <f t="shared" si="49"/>
        <v/>
      </c>
      <c r="Y144" t="str">
        <f t="shared" si="52"/>
        <v/>
      </c>
      <c r="Z144" t="str">
        <f t="shared" si="52"/>
        <v/>
      </c>
      <c r="AA144" t="str">
        <f t="shared" si="52"/>
        <v/>
      </c>
      <c r="AB144" t="str">
        <f t="shared" si="52"/>
        <v/>
      </c>
      <c r="AC144" t="str">
        <f t="shared" si="52"/>
        <v/>
      </c>
      <c r="AD144" t="str">
        <f t="shared" si="52"/>
        <v/>
      </c>
      <c r="AE144" t="str">
        <f t="shared" si="52"/>
        <v/>
      </c>
      <c r="AF144" t="str">
        <f t="shared" si="52"/>
        <v/>
      </c>
      <c r="AG144" t="str">
        <f t="shared" si="52"/>
        <v/>
      </c>
      <c r="AH144" t="str">
        <f t="shared" si="52"/>
        <v/>
      </c>
      <c r="AI144" t="str">
        <f t="shared" si="52"/>
        <v/>
      </c>
      <c r="AJ144" t="str">
        <f t="shared" si="52"/>
        <v/>
      </c>
      <c r="AK144" t="str">
        <f t="shared" si="52"/>
        <v/>
      </c>
      <c r="AL144" t="str">
        <f t="shared" si="52"/>
        <v/>
      </c>
      <c r="AM144" t="str">
        <f t="shared" si="52"/>
        <v/>
      </c>
      <c r="AN144" t="str">
        <f t="shared" si="52"/>
        <v/>
      </c>
      <c r="AO144" t="str">
        <f t="shared" si="52"/>
        <v/>
      </c>
      <c r="AP144" t="str">
        <f t="shared" si="52"/>
        <v/>
      </c>
      <c r="AQ144" t="str">
        <f t="shared" si="52"/>
        <v/>
      </c>
      <c r="AR144" t="str">
        <f t="shared" si="52"/>
        <v/>
      </c>
      <c r="AS144" t="str">
        <f t="shared" si="52"/>
        <v/>
      </c>
      <c r="AT144" t="str">
        <f t="shared" si="52"/>
        <v/>
      </c>
      <c r="AU144" t="str">
        <f t="shared" si="52"/>
        <v/>
      </c>
      <c r="AV144" t="str">
        <f t="shared" ref="Y144:CH148" si="53">IF(AV$1=$A144,$D144,"")</f>
        <v/>
      </c>
      <c r="AW144" t="str">
        <f t="shared" si="53"/>
        <v/>
      </c>
      <c r="AX144" t="str">
        <f t="shared" si="53"/>
        <v/>
      </c>
      <c r="AY144" t="str">
        <f t="shared" si="53"/>
        <v/>
      </c>
      <c r="AZ144" t="str">
        <f t="shared" si="53"/>
        <v/>
      </c>
      <c r="BA144" t="str">
        <f t="shared" si="53"/>
        <v/>
      </c>
      <c r="BB144" t="str">
        <f t="shared" si="53"/>
        <v/>
      </c>
      <c r="BC144" t="str">
        <f t="shared" si="53"/>
        <v/>
      </c>
      <c r="BD144" t="str">
        <f t="shared" si="53"/>
        <v/>
      </c>
      <c r="BE144" t="str">
        <f t="shared" si="53"/>
        <v/>
      </c>
      <c r="BF144" t="str">
        <f t="shared" si="53"/>
        <v/>
      </c>
      <c r="BG144" t="str">
        <f t="shared" si="53"/>
        <v/>
      </c>
      <c r="BH144" t="str">
        <f t="shared" si="53"/>
        <v/>
      </c>
      <c r="BI144" t="str">
        <f t="shared" si="53"/>
        <v/>
      </c>
      <c r="BJ144" t="str">
        <f t="shared" si="53"/>
        <v/>
      </c>
      <c r="BK144" t="str">
        <f t="shared" si="53"/>
        <v/>
      </c>
      <c r="BL144" t="str">
        <f t="shared" si="53"/>
        <v/>
      </c>
      <c r="BM144" t="str">
        <f t="shared" si="53"/>
        <v/>
      </c>
      <c r="BN144" t="str">
        <f t="shared" si="53"/>
        <v/>
      </c>
      <c r="BO144" t="str">
        <f t="shared" si="53"/>
        <v/>
      </c>
      <c r="BP144" t="str">
        <f t="shared" si="53"/>
        <v/>
      </c>
      <c r="BQ144" t="str">
        <f t="shared" si="53"/>
        <v/>
      </c>
      <c r="BR144" t="str">
        <f t="shared" si="53"/>
        <v/>
      </c>
      <c r="BS144" t="str">
        <f t="shared" si="53"/>
        <v/>
      </c>
      <c r="BT144" t="str">
        <f t="shared" si="53"/>
        <v/>
      </c>
      <c r="BU144" t="str">
        <f t="shared" si="53"/>
        <v/>
      </c>
      <c r="BV144" t="str">
        <f t="shared" si="53"/>
        <v/>
      </c>
      <c r="BW144" t="str">
        <f t="shared" si="53"/>
        <v/>
      </c>
      <c r="BX144" t="str">
        <f t="shared" si="53"/>
        <v/>
      </c>
      <c r="BY144" t="str">
        <f t="shared" si="53"/>
        <v/>
      </c>
      <c r="BZ144" t="str">
        <f t="shared" si="53"/>
        <v/>
      </c>
      <c r="CA144" t="str">
        <f t="shared" si="53"/>
        <v/>
      </c>
      <c r="CB144" t="str">
        <f t="shared" si="53"/>
        <v/>
      </c>
      <c r="CC144" t="str">
        <f t="shared" si="53"/>
        <v/>
      </c>
      <c r="CD144" t="str">
        <f t="shared" si="53"/>
        <v/>
      </c>
      <c r="CE144" t="str">
        <f t="shared" si="53"/>
        <v/>
      </c>
      <c r="CF144" t="str">
        <f t="shared" si="53"/>
        <v/>
      </c>
      <c r="CG144" t="str">
        <f t="shared" si="53"/>
        <v/>
      </c>
      <c r="CH144" t="str">
        <f t="shared" si="53"/>
        <v/>
      </c>
    </row>
    <row r="145" spans="20:86" x14ac:dyDescent="0.3">
      <c r="T145" t="str">
        <f t="shared" si="48"/>
        <v/>
      </c>
      <c r="X145" t="str">
        <f t="shared" si="49"/>
        <v/>
      </c>
      <c r="Y145" t="str">
        <f t="shared" si="53"/>
        <v/>
      </c>
      <c r="Z145" t="str">
        <f t="shared" si="53"/>
        <v/>
      </c>
      <c r="AA145" t="str">
        <f t="shared" si="53"/>
        <v/>
      </c>
      <c r="AB145" t="str">
        <f t="shared" si="53"/>
        <v/>
      </c>
      <c r="AC145" t="str">
        <f t="shared" si="53"/>
        <v/>
      </c>
      <c r="AD145" t="str">
        <f t="shared" si="53"/>
        <v/>
      </c>
      <c r="AE145" t="str">
        <f t="shared" si="53"/>
        <v/>
      </c>
      <c r="AF145" t="str">
        <f t="shared" si="53"/>
        <v/>
      </c>
      <c r="AG145" t="str">
        <f t="shared" si="53"/>
        <v/>
      </c>
      <c r="AH145" t="str">
        <f t="shared" si="53"/>
        <v/>
      </c>
      <c r="AI145" t="str">
        <f t="shared" si="53"/>
        <v/>
      </c>
      <c r="AJ145" t="str">
        <f t="shared" si="53"/>
        <v/>
      </c>
      <c r="AK145" t="str">
        <f t="shared" si="53"/>
        <v/>
      </c>
      <c r="AL145" t="str">
        <f t="shared" si="53"/>
        <v/>
      </c>
      <c r="AM145" t="str">
        <f t="shared" si="53"/>
        <v/>
      </c>
      <c r="AN145" t="str">
        <f t="shared" si="53"/>
        <v/>
      </c>
      <c r="AO145" t="str">
        <f t="shared" si="53"/>
        <v/>
      </c>
      <c r="AP145" t="str">
        <f t="shared" si="53"/>
        <v/>
      </c>
      <c r="AQ145" t="str">
        <f t="shared" si="53"/>
        <v/>
      </c>
      <c r="AR145" t="str">
        <f t="shared" si="53"/>
        <v/>
      </c>
      <c r="AS145" t="str">
        <f t="shared" si="53"/>
        <v/>
      </c>
      <c r="AT145" t="str">
        <f t="shared" si="53"/>
        <v/>
      </c>
      <c r="AU145" t="str">
        <f t="shared" si="53"/>
        <v/>
      </c>
      <c r="AV145" t="str">
        <f t="shared" si="53"/>
        <v/>
      </c>
      <c r="AW145" t="str">
        <f t="shared" si="53"/>
        <v/>
      </c>
      <c r="AX145" t="str">
        <f t="shared" si="53"/>
        <v/>
      </c>
      <c r="AY145" t="str">
        <f t="shared" si="53"/>
        <v/>
      </c>
      <c r="AZ145" t="str">
        <f t="shared" si="53"/>
        <v/>
      </c>
      <c r="BA145" t="str">
        <f t="shared" si="53"/>
        <v/>
      </c>
      <c r="BB145" t="str">
        <f t="shared" si="53"/>
        <v/>
      </c>
      <c r="BC145" t="str">
        <f t="shared" si="53"/>
        <v/>
      </c>
      <c r="BD145" t="str">
        <f t="shared" si="53"/>
        <v/>
      </c>
      <c r="BE145" t="str">
        <f t="shared" si="53"/>
        <v/>
      </c>
      <c r="BF145" t="str">
        <f t="shared" si="53"/>
        <v/>
      </c>
      <c r="BG145" t="str">
        <f t="shared" si="53"/>
        <v/>
      </c>
      <c r="BH145" t="str">
        <f t="shared" si="53"/>
        <v/>
      </c>
      <c r="BI145" t="str">
        <f t="shared" si="53"/>
        <v/>
      </c>
      <c r="BJ145" t="str">
        <f t="shared" si="53"/>
        <v/>
      </c>
      <c r="BK145" t="str">
        <f t="shared" si="53"/>
        <v/>
      </c>
      <c r="BL145" t="str">
        <f t="shared" si="53"/>
        <v/>
      </c>
      <c r="BM145" t="str">
        <f t="shared" si="53"/>
        <v/>
      </c>
      <c r="BN145" t="str">
        <f t="shared" si="53"/>
        <v/>
      </c>
      <c r="BO145" t="str">
        <f t="shared" si="53"/>
        <v/>
      </c>
      <c r="BP145" t="str">
        <f t="shared" si="53"/>
        <v/>
      </c>
      <c r="BQ145" t="str">
        <f t="shared" si="53"/>
        <v/>
      </c>
      <c r="BR145" t="str">
        <f t="shared" si="53"/>
        <v/>
      </c>
      <c r="BS145" t="str">
        <f t="shared" si="53"/>
        <v/>
      </c>
      <c r="BT145" t="str">
        <f t="shared" si="53"/>
        <v/>
      </c>
      <c r="BU145" t="str">
        <f t="shared" si="53"/>
        <v/>
      </c>
      <c r="BV145" t="str">
        <f t="shared" si="53"/>
        <v/>
      </c>
      <c r="BW145" t="str">
        <f t="shared" si="53"/>
        <v/>
      </c>
      <c r="BX145" t="str">
        <f t="shared" si="53"/>
        <v/>
      </c>
      <c r="BY145" t="str">
        <f t="shared" si="53"/>
        <v/>
      </c>
      <c r="BZ145" t="str">
        <f t="shared" si="53"/>
        <v/>
      </c>
      <c r="CA145" t="str">
        <f t="shared" si="53"/>
        <v/>
      </c>
      <c r="CB145" t="str">
        <f t="shared" si="53"/>
        <v/>
      </c>
      <c r="CC145" t="str">
        <f t="shared" si="53"/>
        <v/>
      </c>
      <c r="CD145" t="str">
        <f t="shared" si="53"/>
        <v/>
      </c>
      <c r="CE145" t="str">
        <f t="shared" si="53"/>
        <v/>
      </c>
      <c r="CF145" t="str">
        <f t="shared" si="53"/>
        <v/>
      </c>
      <c r="CG145" t="str">
        <f t="shared" si="53"/>
        <v/>
      </c>
      <c r="CH145" t="str">
        <f t="shared" si="53"/>
        <v/>
      </c>
    </row>
    <row r="146" spans="20:86" x14ac:dyDescent="0.3">
      <c r="T146" t="str">
        <f t="shared" si="48"/>
        <v/>
      </c>
      <c r="X146" t="str">
        <f t="shared" si="49"/>
        <v/>
      </c>
      <c r="Y146" t="str">
        <f t="shared" si="53"/>
        <v/>
      </c>
      <c r="Z146" t="str">
        <f t="shared" si="53"/>
        <v/>
      </c>
      <c r="AA146" t="str">
        <f t="shared" si="53"/>
        <v/>
      </c>
      <c r="AB146" t="str">
        <f t="shared" si="53"/>
        <v/>
      </c>
      <c r="AC146" t="str">
        <f t="shared" si="53"/>
        <v/>
      </c>
      <c r="AD146" t="str">
        <f t="shared" si="53"/>
        <v/>
      </c>
      <c r="AE146" t="str">
        <f t="shared" si="53"/>
        <v/>
      </c>
      <c r="AF146" t="str">
        <f t="shared" si="53"/>
        <v/>
      </c>
      <c r="AG146" t="str">
        <f t="shared" si="53"/>
        <v/>
      </c>
      <c r="AH146" t="str">
        <f t="shared" si="53"/>
        <v/>
      </c>
      <c r="AI146" t="str">
        <f t="shared" si="53"/>
        <v/>
      </c>
      <c r="AJ146" t="str">
        <f t="shared" si="53"/>
        <v/>
      </c>
      <c r="AK146" t="str">
        <f t="shared" si="53"/>
        <v/>
      </c>
      <c r="AL146" t="str">
        <f t="shared" si="53"/>
        <v/>
      </c>
      <c r="AM146" t="str">
        <f t="shared" si="53"/>
        <v/>
      </c>
      <c r="AN146" t="str">
        <f t="shared" si="53"/>
        <v/>
      </c>
      <c r="AO146" t="str">
        <f t="shared" si="53"/>
        <v/>
      </c>
      <c r="AP146" t="str">
        <f t="shared" si="53"/>
        <v/>
      </c>
      <c r="AQ146" t="str">
        <f t="shared" si="53"/>
        <v/>
      </c>
      <c r="AR146" t="str">
        <f t="shared" si="53"/>
        <v/>
      </c>
      <c r="AS146" t="str">
        <f t="shared" si="53"/>
        <v/>
      </c>
      <c r="AT146" t="str">
        <f t="shared" si="53"/>
        <v/>
      </c>
      <c r="AU146" t="str">
        <f t="shared" si="53"/>
        <v/>
      </c>
      <c r="AV146" t="str">
        <f t="shared" si="53"/>
        <v/>
      </c>
      <c r="AW146" t="str">
        <f t="shared" si="53"/>
        <v/>
      </c>
      <c r="AX146" t="str">
        <f t="shared" si="53"/>
        <v/>
      </c>
      <c r="AY146" t="str">
        <f t="shared" si="53"/>
        <v/>
      </c>
      <c r="AZ146" t="str">
        <f t="shared" si="53"/>
        <v/>
      </c>
      <c r="BA146" t="str">
        <f t="shared" si="53"/>
        <v/>
      </c>
      <c r="BB146" t="str">
        <f t="shared" si="53"/>
        <v/>
      </c>
      <c r="BC146" t="str">
        <f t="shared" si="53"/>
        <v/>
      </c>
      <c r="BD146" t="str">
        <f t="shared" si="53"/>
        <v/>
      </c>
      <c r="BE146" t="str">
        <f t="shared" si="53"/>
        <v/>
      </c>
      <c r="BF146" t="str">
        <f t="shared" si="53"/>
        <v/>
      </c>
      <c r="BG146" t="str">
        <f t="shared" si="53"/>
        <v/>
      </c>
      <c r="BH146" t="str">
        <f t="shared" si="53"/>
        <v/>
      </c>
      <c r="BI146" t="str">
        <f t="shared" si="53"/>
        <v/>
      </c>
      <c r="BJ146" t="str">
        <f t="shared" si="53"/>
        <v/>
      </c>
      <c r="BK146" t="str">
        <f t="shared" si="53"/>
        <v/>
      </c>
      <c r="BL146" t="str">
        <f t="shared" si="53"/>
        <v/>
      </c>
      <c r="BM146" t="str">
        <f t="shared" si="53"/>
        <v/>
      </c>
      <c r="BN146" t="str">
        <f t="shared" si="53"/>
        <v/>
      </c>
      <c r="BO146" t="str">
        <f t="shared" si="53"/>
        <v/>
      </c>
      <c r="BP146" t="str">
        <f t="shared" si="53"/>
        <v/>
      </c>
      <c r="BQ146" t="str">
        <f t="shared" si="53"/>
        <v/>
      </c>
      <c r="BR146" t="str">
        <f t="shared" si="53"/>
        <v/>
      </c>
      <c r="BS146" t="str">
        <f t="shared" si="53"/>
        <v/>
      </c>
      <c r="BT146" t="str">
        <f t="shared" si="53"/>
        <v/>
      </c>
      <c r="BU146" t="str">
        <f t="shared" si="53"/>
        <v/>
      </c>
      <c r="BV146" t="str">
        <f t="shared" si="53"/>
        <v/>
      </c>
      <c r="BW146" t="str">
        <f t="shared" si="53"/>
        <v/>
      </c>
      <c r="BX146" t="str">
        <f t="shared" si="53"/>
        <v/>
      </c>
      <c r="BY146" t="str">
        <f t="shared" si="53"/>
        <v/>
      </c>
      <c r="BZ146" t="str">
        <f t="shared" si="53"/>
        <v/>
      </c>
      <c r="CA146" t="str">
        <f t="shared" si="53"/>
        <v/>
      </c>
      <c r="CB146" t="str">
        <f t="shared" si="53"/>
        <v/>
      </c>
      <c r="CC146" t="str">
        <f t="shared" si="53"/>
        <v/>
      </c>
      <c r="CD146" t="str">
        <f t="shared" si="53"/>
        <v/>
      </c>
      <c r="CE146" t="str">
        <f t="shared" si="53"/>
        <v/>
      </c>
      <c r="CF146" t="str">
        <f t="shared" si="53"/>
        <v/>
      </c>
      <c r="CG146" t="str">
        <f t="shared" si="53"/>
        <v/>
      </c>
      <c r="CH146" t="str">
        <f t="shared" si="53"/>
        <v/>
      </c>
    </row>
    <row r="147" spans="20:86" x14ac:dyDescent="0.3">
      <c r="T147" t="str">
        <f t="shared" si="48"/>
        <v/>
      </c>
      <c r="X147" t="str">
        <f t="shared" si="49"/>
        <v/>
      </c>
      <c r="Y147" t="str">
        <f t="shared" si="53"/>
        <v/>
      </c>
      <c r="Z147" t="str">
        <f t="shared" si="53"/>
        <v/>
      </c>
      <c r="AA147" t="str">
        <f t="shared" si="53"/>
        <v/>
      </c>
      <c r="AB147" t="str">
        <f t="shared" si="53"/>
        <v/>
      </c>
      <c r="AC147" t="str">
        <f t="shared" si="53"/>
        <v/>
      </c>
      <c r="AD147" t="str">
        <f t="shared" si="53"/>
        <v/>
      </c>
      <c r="AE147" t="str">
        <f t="shared" si="53"/>
        <v/>
      </c>
      <c r="AF147" t="str">
        <f t="shared" si="53"/>
        <v/>
      </c>
      <c r="AG147" t="str">
        <f t="shared" si="53"/>
        <v/>
      </c>
      <c r="AH147" t="str">
        <f t="shared" si="53"/>
        <v/>
      </c>
      <c r="AI147" t="str">
        <f t="shared" si="53"/>
        <v/>
      </c>
      <c r="AJ147" t="str">
        <f t="shared" si="53"/>
        <v/>
      </c>
      <c r="AK147" t="str">
        <f t="shared" si="53"/>
        <v/>
      </c>
      <c r="AL147" t="str">
        <f t="shared" si="53"/>
        <v/>
      </c>
      <c r="AM147" t="str">
        <f t="shared" si="53"/>
        <v/>
      </c>
      <c r="AN147" t="str">
        <f t="shared" si="53"/>
        <v/>
      </c>
      <c r="AO147" t="str">
        <f t="shared" si="53"/>
        <v/>
      </c>
      <c r="AP147" t="str">
        <f t="shared" si="53"/>
        <v/>
      </c>
      <c r="AQ147" t="str">
        <f t="shared" si="53"/>
        <v/>
      </c>
      <c r="AR147" t="str">
        <f t="shared" si="53"/>
        <v/>
      </c>
      <c r="AS147" t="str">
        <f t="shared" si="53"/>
        <v/>
      </c>
      <c r="AT147" t="str">
        <f t="shared" si="53"/>
        <v/>
      </c>
      <c r="AU147" t="str">
        <f t="shared" si="53"/>
        <v/>
      </c>
      <c r="AV147" t="str">
        <f t="shared" si="53"/>
        <v/>
      </c>
      <c r="AW147" t="str">
        <f t="shared" si="53"/>
        <v/>
      </c>
      <c r="AX147" t="str">
        <f t="shared" si="53"/>
        <v/>
      </c>
      <c r="AY147" t="str">
        <f t="shared" si="53"/>
        <v/>
      </c>
      <c r="AZ147" t="str">
        <f t="shared" si="53"/>
        <v/>
      </c>
      <c r="BA147" t="str">
        <f t="shared" si="53"/>
        <v/>
      </c>
      <c r="BB147" t="str">
        <f t="shared" si="53"/>
        <v/>
      </c>
      <c r="BC147" t="str">
        <f t="shared" si="53"/>
        <v/>
      </c>
      <c r="BD147" t="str">
        <f t="shared" si="53"/>
        <v/>
      </c>
      <c r="BE147" t="str">
        <f t="shared" si="53"/>
        <v/>
      </c>
      <c r="BF147" t="str">
        <f t="shared" si="53"/>
        <v/>
      </c>
      <c r="BG147" t="str">
        <f t="shared" si="53"/>
        <v/>
      </c>
      <c r="BH147" t="str">
        <f t="shared" si="53"/>
        <v/>
      </c>
      <c r="BI147" t="str">
        <f t="shared" si="53"/>
        <v/>
      </c>
      <c r="BJ147" t="str">
        <f t="shared" si="53"/>
        <v/>
      </c>
      <c r="BK147" t="str">
        <f t="shared" si="53"/>
        <v/>
      </c>
      <c r="BL147" t="str">
        <f t="shared" si="53"/>
        <v/>
      </c>
      <c r="BM147" t="str">
        <f t="shared" si="53"/>
        <v/>
      </c>
      <c r="BN147" t="str">
        <f t="shared" si="53"/>
        <v/>
      </c>
      <c r="BO147" t="str">
        <f t="shared" si="53"/>
        <v/>
      </c>
      <c r="BP147" t="str">
        <f t="shared" si="53"/>
        <v/>
      </c>
      <c r="BQ147" t="str">
        <f t="shared" si="53"/>
        <v/>
      </c>
      <c r="BR147" t="str">
        <f t="shared" si="53"/>
        <v/>
      </c>
      <c r="BS147" t="str">
        <f t="shared" si="53"/>
        <v/>
      </c>
      <c r="BT147" t="str">
        <f t="shared" si="53"/>
        <v/>
      </c>
      <c r="BU147" t="str">
        <f t="shared" si="53"/>
        <v/>
      </c>
      <c r="BV147" t="str">
        <f t="shared" si="53"/>
        <v/>
      </c>
      <c r="BW147" t="str">
        <f t="shared" si="53"/>
        <v/>
      </c>
      <c r="BX147" t="str">
        <f t="shared" si="53"/>
        <v/>
      </c>
      <c r="BY147" t="str">
        <f t="shared" si="53"/>
        <v/>
      </c>
      <c r="BZ147" t="str">
        <f t="shared" si="53"/>
        <v/>
      </c>
      <c r="CA147" t="str">
        <f t="shared" si="53"/>
        <v/>
      </c>
      <c r="CB147" t="str">
        <f t="shared" si="53"/>
        <v/>
      </c>
      <c r="CC147" t="str">
        <f t="shared" si="53"/>
        <v/>
      </c>
      <c r="CD147" t="str">
        <f t="shared" si="53"/>
        <v/>
      </c>
      <c r="CE147" t="str">
        <f t="shared" si="53"/>
        <v/>
      </c>
      <c r="CF147" t="str">
        <f t="shared" si="53"/>
        <v/>
      </c>
      <c r="CG147" t="str">
        <f t="shared" si="53"/>
        <v/>
      </c>
      <c r="CH147" t="str">
        <f t="shared" si="53"/>
        <v/>
      </c>
    </row>
    <row r="148" spans="20:86" x14ac:dyDescent="0.3">
      <c r="T148" t="str">
        <f t="shared" si="48"/>
        <v/>
      </c>
      <c r="X148" t="str">
        <f t="shared" si="49"/>
        <v/>
      </c>
      <c r="Y148" t="str">
        <f t="shared" si="53"/>
        <v/>
      </c>
      <c r="Z148" t="str">
        <f t="shared" si="53"/>
        <v/>
      </c>
      <c r="AA148" t="str">
        <f t="shared" si="53"/>
        <v/>
      </c>
      <c r="AB148" t="str">
        <f t="shared" si="53"/>
        <v/>
      </c>
      <c r="AC148" t="str">
        <f t="shared" si="53"/>
        <v/>
      </c>
      <c r="AD148" t="str">
        <f t="shared" si="53"/>
        <v/>
      </c>
      <c r="AE148" t="str">
        <f t="shared" si="53"/>
        <v/>
      </c>
      <c r="AF148" t="str">
        <f t="shared" si="53"/>
        <v/>
      </c>
      <c r="AG148" t="str">
        <f t="shared" si="53"/>
        <v/>
      </c>
      <c r="AH148" t="str">
        <f t="shared" si="53"/>
        <v/>
      </c>
      <c r="AI148" t="str">
        <f t="shared" si="53"/>
        <v/>
      </c>
      <c r="AJ148" t="str">
        <f t="shared" si="53"/>
        <v/>
      </c>
      <c r="AK148" t="str">
        <f t="shared" si="53"/>
        <v/>
      </c>
      <c r="AL148" t="str">
        <f t="shared" si="53"/>
        <v/>
      </c>
      <c r="AM148" t="str">
        <f t="shared" si="53"/>
        <v/>
      </c>
      <c r="AN148" t="str">
        <f t="shared" si="53"/>
        <v/>
      </c>
      <c r="AO148" t="str">
        <f t="shared" si="53"/>
        <v/>
      </c>
      <c r="AP148" t="str">
        <f t="shared" si="53"/>
        <v/>
      </c>
      <c r="AQ148" t="str">
        <f t="shared" si="53"/>
        <v/>
      </c>
      <c r="AR148" t="str">
        <f t="shared" si="53"/>
        <v/>
      </c>
      <c r="AS148" t="str">
        <f t="shared" si="53"/>
        <v/>
      </c>
      <c r="AT148" t="str">
        <f t="shared" si="53"/>
        <v/>
      </c>
      <c r="AU148" t="str">
        <f t="shared" si="53"/>
        <v/>
      </c>
      <c r="AV148" t="str">
        <f t="shared" si="53"/>
        <v/>
      </c>
      <c r="AW148" t="str">
        <f t="shared" si="53"/>
        <v/>
      </c>
      <c r="AX148" t="str">
        <f t="shared" si="53"/>
        <v/>
      </c>
      <c r="AY148" t="str">
        <f t="shared" ref="Y148:CH152" si="54">IF(AY$1=$A148,$D148,"")</f>
        <v/>
      </c>
      <c r="AZ148" t="str">
        <f t="shared" si="54"/>
        <v/>
      </c>
      <c r="BA148" t="str">
        <f t="shared" si="54"/>
        <v/>
      </c>
      <c r="BB148" t="str">
        <f t="shared" si="54"/>
        <v/>
      </c>
      <c r="BC148" t="str">
        <f t="shared" si="54"/>
        <v/>
      </c>
      <c r="BD148" t="str">
        <f t="shared" si="54"/>
        <v/>
      </c>
      <c r="BE148" t="str">
        <f t="shared" si="54"/>
        <v/>
      </c>
      <c r="BF148" t="str">
        <f t="shared" si="54"/>
        <v/>
      </c>
      <c r="BG148" t="str">
        <f t="shared" si="54"/>
        <v/>
      </c>
      <c r="BH148" t="str">
        <f t="shared" si="54"/>
        <v/>
      </c>
      <c r="BI148" t="str">
        <f t="shared" si="54"/>
        <v/>
      </c>
      <c r="BJ148" t="str">
        <f t="shared" si="54"/>
        <v/>
      </c>
      <c r="BK148" t="str">
        <f t="shared" si="54"/>
        <v/>
      </c>
      <c r="BL148" t="str">
        <f t="shared" si="54"/>
        <v/>
      </c>
      <c r="BM148" t="str">
        <f t="shared" si="54"/>
        <v/>
      </c>
      <c r="BN148" t="str">
        <f t="shared" si="54"/>
        <v/>
      </c>
      <c r="BO148" t="str">
        <f t="shared" si="54"/>
        <v/>
      </c>
      <c r="BP148" t="str">
        <f t="shared" si="54"/>
        <v/>
      </c>
      <c r="BQ148" t="str">
        <f t="shared" si="54"/>
        <v/>
      </c>
      <c r="BR148" t="str">
        <f t="shared" si="54"/>
        <v/>
      </c>
      <c r="BS148" t="str">
        <f t="shared" si="54"/>
        <v/>
      </c>
      <c r="BT148" t="str">
        <f t="shared" si="54"/>
        <v/>
      </c>
      <c r="BU148" t="str">
        <f t="shared" si="54"/>
        <v/>
      </c>
      <c r="BV148" t="str">
        <f t="shared" si="54"/>
        <v/>
      </c>
      <c r="BW148" t="str">
        <f t="shared" si="54"/>
        <v/>
      </c>
      <c r="BX148" t="str">
        <f t="shared" si="54"/>
        <v/>
      </c>
      <c r="BY148" t="str">
        <f t="shared" si="54"/>
        <v/>
      </c>
      <c r="BZ148" t="str">
        <f t="shared" si="54"/>
        <v/>
      </c>
      <c r="CA148" t="str">
        <f t="shared" si="54"/>
        <v/>
      </c>
      <c r="CB148" t="str">
        <f t="shared" si="54"/>
        <v/>
      </c>
      <c r="CC148" t="str">
        <f t="shared" si="54"/>
        <v/>
      </c>
      <c r="CD148" t="str">
        <f t="shared" si="54"/>
        <v/>
      </c>
      <c r="CE148" t="str">
        <f t="shared" si="54"/>
        <v/>
      </c>
      <c r="CF148" t="str">
        <f t="shared" si="54"/>
        <v/>
      </c>
      <c r="CG148" t="str">
        <f t="shared" si="54"/>
        <v/>
      </c>
      <c r="CH148" t="str">
        <f t="shared" si="54"/>
        <v/>
      </c>
    </row>
    <row r="149" spans="20:86" x14ac:dyDescent="0.3">
      <c r="T149" t="str">
        <f t="shared" si="48"/>
        <v/>
      </c>
      <c r="X149" t="str">
        <f t="shared" si="49"/>
        <v/>
      </c>
      <c r="Y149" t="str">
        <f t="shared" si="54"/>
        <v/>
      </c>
      <c r="Z149" t="str">
        <f t="shared" si="54"/>
        <v/>
      </c>
      <c r="AA149" t="str">
        <f t="shared" si="54"/>
        <v/>
      </c>
      <c r="AB149" t="str">
        <f t="shared" si="54"/>
        <v/>
      </c>
      <c r="AC149" t="str">
        <f t="shared" si="54"/>
        <v/>
      </c>
      <c r="AD149" t="str">
        <f t="shared" si="54"/>
        <v/>
      </c>
      <c r="AE149" t="str">
        <f t="shared" si="54"/>
        <v/>
      </c>
      <c r="AF149" t="str">
        <f t="shared" si="54"/>
        <v/>
      </c>
      <c r="AG149" t="str">
        <f t="shared" si="54"/>
        <v/>
      </c>
      <c r="AH149" t="str">
        <f t="shared" si="54"/>
        <v/>
      </c>
      <c r="AI149" t="str">
        <f t="shared" si="54"/>
        <v/>
      </c>
      <c r="AJ149" t="str">
        <f t="shared" si="54"/>
        <v/>
      </c>
      <c r="AK149" t="str">
        <f t="shared" si="54"/>
        <v/>
      </c>
      <c r="AL149" t="str">
        <f t="shared" si="54"/>
        <v/>
      </c>
      <c r="AM149" t="str">
        <f t="shared" si="54"/>
        <v/>
      </c>
      <c r="AN149" t="str">
        <f t="shared" si="54"/>
        <v/>
      </c>
      <c r="AO149" t="str">
        <f t="shared" si="54"/>
        <v/>
      </c>
      <c r="AP149" t="str">
        <f t="shared" si="54"/>
        <v/>
      </c>
      <c r="AQ149" t="str">
        <f t="shared" si="54"/>
        <v/>
      </c>
      <c r="AR149" t="str">
        <f t="shared" si="54"/>
        <v/>
      </c>
      <c r="AS149" t="str">
        <f t="shared" si="54"/>
        <v/>
      </c>
      <c r="AT149" t="str">
        <f t="shared" si="54"/>
        <v/>
      </c>
      <c r="AU149" t="str">
        <f t="shared" si="54"/>
        <v/>
      </c>
      <c r="AV149" t="str">
        <f t="shared" si="54"/>
        <v/>
      </c>
      <c r="AW149" t="str">
        <f t="shared" si="54"/>
        <v/>
      </c>
      <c r="AX149" t="str">
        <f t="shared" si="54"/>
        <v/>
      </c>
      <c r="AY149" t="str">
        <f t="shared" si="54"/>
        <v/>
      </c>
      <c r="AZ149" t="str">
        <f t="shared" si="54"/>
        <v/>
      </c>
      <c r="BA149" t="str">
        <f t="shared" si="54"/>
        <v/>
      </c>
      <c r="BB149" t="str">
        <f t="shared" si="54"/>
        <v/>
      </c>
      <c r="BC149" t="str">
        <f t="shared" si="54"/>
        <v/>
      </c>
      <c r="BD149" t="str">
        <f t="shared" si="54"/>
        <v/>
      </c>
      <c r="BE149" t="str">
        <f t="shared" si="54"/>
        <v/>
      </c>
      <c r="BF149" t="str">
        <f t="shared" si="54"/>
        <v/>
      </c>
      <c r="BG149" t="str">
        <f t="shared" si="54"/>
        <v/>
      </c>
      <c r="BH149" t="str">
        <f t="shared" si="54"/>
        <v/>
      </c>
      <c r="BI149" t="str">
        <f t="shared" si="54"/>
        <v/>
      </c>
      <c r="BJ149" t="str">
        <f t="shared" si="54"/>
        <v/>
      </c>
      <c r="BK149" t="str">
        <f t="shared" si="54"/>
        <v/>
      </c>
      <c r="BL149" t="str">
        <f t="shared" si="54"/>
        <v/>
      </c>
      <c r="BM149" t="str">
        <f t="shared" si="54"/>
        <v/>
      </c>
      <c r="BN149" t="str">
        <f t="shared" si="54"/>
        <v/>
      </c>
      <c r="BO149" t="str">
        <f t="shared" si="54"/>
        <v/>
      </c>
      <c r="BP149" t="str">
        <f t="shared" si="54"/>
        <v/>
      </c>
      <c r="BQ149" t="str">
        <f t="shared" si="54"/>
        <v/>
      </c>
      <c r="BR149" t="str">
        <f t="shared" si="54"/>
        <v/>
      </c>
      <c r="BS149" t="str">
        <f t="shared" si="54"/>
        <v/>
      </c>
      <c r="BT149" t="str">
        <f t="shared" si="54"/>
        <v/>
      </c>
      <c r="BU149" t="str">
        <f t="shared" si="54"/>
        <v/>
      </c>
      <c r="BV149" t="str">
        <f t="shared" si="54"/>
        <v/>
      </c>
      <c r="BW149" t="str">
        <f t="shared" si="54"/>
        <v/>
      </c>
      <c r="BX149" t="str">
        <f t="shared" si="54"/>
        <v/>
      </c>
      <c r="BY149" t="str">
        <f t="shared" si="54"/>
        <v/>
      </c>
      <c r="BZ149" t="str">
        <f t="shared" si="54"/>
        <v/>
      </c>
      <c r="CA149" t="str">
        <f t="shared" si="54"/>
        <v/>
      </c>
      <c r="CB149" t="str">
        <f t="shared" si="54"/>
        <v/>
      </c>
      <c r="CC149" t="str">
        <f t="shared" si="54"/>
        <v/>
      </c>
      <c r="CD149" t="str">
        <f t="shared" si="54"/>
        <v/>
      </c>
      <c r="CE149" t="str">
        <f t="shared" si="54"/>
        <v/>
      </c>
      <c r="CF149" t="str">
        <f t="shared" si="54"/>
        <v/>
      </c>
      <c r="CG149" t="str">
        <f t="shared" si="54"/>
        <v/>
      </c>
      <c r="CH149" t="str">
        <f t="shared" si="54"/>
        <v/>
      </c>
    </row>
    <row r="150" spans="20:86" x14ac:dyDescent="0.3">
      <c r="T150" t="str">
        <f t="shared" si="48"/>
        <v/>
      </c>
      <c r="X150" t="str">
        <f t="shared" si="49"/>
        <v/>
      </c>
      <c r="Y150" t="str">
        <f t="shared" si="54"/>
        <v/>
      </c>
      <c r="Z150" t="str">
        <f t="shared" si="54"/>
        <v/>
      </c>
      <c r="AA150" t="str">
        <f t="shared" si="54"/>
        <v/>
      </c>
      <c r="AB150" t="str">
        <f t="shared" si="54"/>
        <v/>
      </c>
      <c r="AC150" t="str">
        <f t="shared" si="54"/>
        <v/>
      </c>
      <c r="AD150" t="str">
        <f t="shared" si="54"/>
        <v/>
      </c>
      <c r="AE150" t="str">
        <f t="shared" si="54"/>
        <v/>
      </c>
      <c r="AF150" t="str">
        <f t="shared" si="54"/>
        <v/>
      </c>
      <c r="AG150" t="str">
        <f t="shared" si="54"/>
        <v/>
      </c>
      <c r="AH150" t="str">
        <f t="shared" si="54"/>
        <v/>
      </c>
      <c r="AI150" t="str">
        <f t="shared" si="54"/>
        <v/>
      </c>
      <c r="AJ150" t="str">
        <f t="shared" si="54"/>
        <v/>
      </c>
      <c r="AK150" t="str">
        <f t="shared" si="54"/>
        <v/>
      </c>
      <c r="AL150" t="str">
        <f t="shared" si="54"/>
        <v/>
      </c>
      <c r="AM150" t="str">
        <f t="shared" si="54"/>
        <v/>
      </c>
      <c r="AN150" t="str">
        <f t="shared" si="54"/>
        <v/>
      </c>
      <c r="AO150" t="str">
        <f t="shared" si="54"/>
        <v/>
      </c>
      <c r="AP150" t="str">
        <f t="shared" si="54"/>
        <v/>
      </c>
      <c r="AQ150" t="str">
        <f t="shared" si="54"/>
        <v/>
      </c>
      <c r="AR150" t="str">
        <f t="shared" si="54"/>
        <v/>
      </c>
      <c r="AS150" t="str">
        <f t="shared" si="54"/>
        <v/>
      </c>
      <c r="AT150" t="str">
        <f t="shared" si="54"/>
        <v/>
      </c>
      <c r="AU150" t="str">
        <f t="shared" si="54"/>
        <v/>
      </c>
      <c r="AV150" t="str">
        <f t="shared" si="54"/>
        <v/>
      </c>
      <c r="AW150" t="str">
        <f t="shared" si="54"/>
        <v/>
      </c>
      <c r="AX150" t="str">
        <f t="shared" si="54"/>
        <v/>
      </c>
      <c r="AY150" t="str">
        <f t="shared" si="54"/>
        <v/>
      </c>
      <c r="AZ150" t="str">
        <f t="shared" si="54"/>
        <v/>
      </c>
      <c r="BA150" t="str">
        <f t="shared" si="54"/>
        <v/>
      </c>
      <c r="BB150" t="str">
        <f t="shared" si="54"/>
        <v/>
      </c>
      <c r="BC150" t="str">
        <f t="shared" si="54"/>
        <v/>
      </c>
      <c r="BD150" t="str">
        <f t="shared" si="54"/>
        <v/>
      </c>
      <c r="BE150" t="str">
        <f t="shared" si="54"/>
        <v/>
      </c>
      <c r="BF150" t="str">
        <f t="shared" si="54"/>
        <v/>
      </c>
      <c r="BG150" t="str">
        <f t="shared" si="54"/>
        <v/>
      </c>
      <c r="BH150" t="str">
        <f t="shared" si="54"/>
        <v/>
      </c>
      <c r="BI150" t="str">
        <f t="shared" si="54"/>
        <v/>
      </c>
      <c r="BJ150" t="str">
        <f t="shared" si="54"/>
        <v/>
      </c>
      <c r="BK150" t="str">
        <f t="shared" si="54"/>
        <v/>
      </c>
      <c r="BL150" t="str">
        <f t="shared" si="54"/>
        <v/>
      </c>
      <c r="BM150" t="str">
        <f t="shared" si="54"/>
        <v/>
      </c>
      <c r="BN150" t="str">
        <f t="shared" si="54"/>
        <v/>
      </c>
      <c r="BO150" t="str">
        <f t="shared" si="54"/>
        <v/>
      </c>
      <c r="BP150" t="str">
        <f t="shared" si="54"/>
        <v/>
      </c>
      <c r="BQ150" t="str">
        <f t="shared" si="54"/>
        <v/>
      </c>
      <c r="BR150" t="str">
        <f t="shared" si="54"/>
        <v/>
      </c>
      <c r="BS150" t="str">
        <f t="shared" si="54"/>
        <v/>
      </c>
      <c r="BT150" t="str">
        <f t="shared" si="54"/>
        <v/>
      </c>
      <c r="BU150" t="str">
        <f t="shared" si="54"/>
        <v/>
      </c>
      <c r="BV150" t="str">
        <f t="shared" si="54"/>
        <v/>
      </c>
      <c r="BW150" t="str">
        <f t="shared" si="54"/>
        <v/>
      </c>
      <c r="BX150" t="str">
        <f t="shared" si="54"/>
        <v/>
      </c>
      <c r="BY150" t="str">
        <f t="shared" si="54"/>
        <v/>
      </c>
      <c r="BZ150" t="str">
        <f t="shared" si="54"/>
        <v/>
      </c>
      <c r="CA150" t="str">
        <f t="shared" si="54"/>
        <v/>
      </c>
      <c r="CB150" t="str">
        <f t="shared" si="54"/>
        <v/>
      </c>
      <c r="CC150" t="str">
        <f t="shared" si="54"/>
        <v/>
      </c>
      <c r="CD150" t="str">
        <f t="shared" si="54"/>
        <v/>
      </c>
      <c r="CE150" t="str">
        <f t="shared" si="54"/>
        <v/>
      </c>
      <c r="CF150" t="str">
        <f t="shared" si="54"/>
        <v/>
      </c>
      <c r="CG150" t="str">
        <f t="shared" si="54"/>
        <v/>
      </c>
      <c r="CH150" t="str">
        <f t="shared" si="54"/>
        <v/>
      </c>
    </row>
    <row r="151" spans="20:86" x14ac:dyDescent="0.3">
      <c r="T151" t="str">
        <f t="shared" si="48"/>
        <v/>
      </c>
      <c r="X151" t="str">
        <f t="shared" si="49"/>
        <v/>
      </c>
      <c r="Y151" t="str">
        <f t="shared" si="54"/>
        <v/>
      </c>
      <c r="Z151" t="str">
        <f t="shared" si="54"/>
        <v/>
      </c>
      <c r="AA151" t="str">
        <f t="shared" si="54"/>
        <v/>
      </c>
      <c r="AB151" t="str">
        <f t="shared" si="54"/>
        <v/>
      </c>
      <c r="AC151" t="str">
        <f t="shared" si="54"/>
        <v/>
      </c>
      <c r="AD151" t="str">
        <f t="shared" si="54"/>
        <v/>
      </c>
      <c r="AE151" t="str">
        <f t="shared" si="54"/>
        <v/>
      </c>
      <c r="AF151" t="str">
        <f t="shared" si="54"/>
        <v/>
      </c>
      <c r="AG151" t="str">
        <f t="shared" si="54"/>
        <v/>
      </c>
      <c r="AH151" t="str">
        <f t="shared" si="54"/>
        <v/>
      </c>
      <c r="AI151" t="str">
        <f t="shared" si="54"/>
        <v/>
      </c>
      <c r="AJ151" t="str">
        <f t="shared" si="54"/>
        <v/>
      </c>
      <c r="AK151" t="str">
        <f t="shared" si="54"/>
        <v/>
      </c>
      <c r="AL151" t="str">
        <f t="shared" si="54"/>
        <v/>
      </c>
      <c r="AM151" t="str">
        <f t="shared" si="54"/>
        <v/>
      </c>
      <c r="AN151" t="str">
        <f t="shared" si="54"/>
        <v/>
      </c>
      <c r="AO151" t="str">
        <f t="shared" si="54"/>
        <v/>
      </c>
      <c r="AP151" t="str">
        <f t="shared" si="54"/>
        <v/>
      </c>
      <c r="AQ151" t="str">
        <f t="shared" si="54"/>
        <v/>
      </c>
      <c r="AR151" t="str">
        <f t="shared" si="54"/>
        <v/>
      </c>
      <c r="AS151" t="str">
        <f t="shared" si="54"/>
        <v/>
      </c>
      <c r="AT151" t="str">
        <f t="shared" si="54"/>
        <v/>
      </c>
      <c r="AU151" t="str">
        <f t="shared" si="54"/>
        <v/>
      </c>
      <c r="AV151" t="str">
        <f t="shared" si="54"/>
        <v/>
      </c>
      <c r="AW151" t="str">
        <f t="shared" si="54"/>
        <v/>
      </c>
      <c r="AX151" t="str">
        <f t="shared" si="54"/>
        <v/>
      </c>
      <c r="AY151" t="str">
        <f t="shared" si="54"/>
        <v/>
      </c>
      <c r="AZ151" t="str">
        <f t="shared" si="54"/>
        <v/>
      </c>
      <c r="BA151" t="str">
        <f t="shared" si="54"/>
        <v/>
      </c>
      <c r="BB151" t="str">
        <f t="shared" si="54"/>
        <v/>
      </c>
      <c r="BC151" t="str">
        <f t="shared" si="54"/>
        <v/>
      </c>
      <c r="BD151" t="str">
        <f t="shared" si="54"/>
        <v/>
      </c>
      <c r="BE151" t="str">
        <f t="shared" si="54"/>
        <v/>
      </c>
      <c r="BF151" t="str">
        <f t="shared" si="54"/>
        <v/>
      </c>
      <c r="BG151" t="str">
        <f t="shared" si="54"/>
        <v/>
      </c>
      <c r="BH151" t="str">
        <f t="shared" si="54"/>
        <v/>
      </c>
      <c r="BI151" t="str">
        <f t="shared" si="54"/>
        <v/>
      </c>
      <c r="BJ151" t="str">
        <f t="shared" si="54"/>
        <v/>
      </c>
      <c r="BK151" t="str">
        <f t="shared" si="54"/>
        <v/>
      </c>
      <c r="BL151" t="str">
        <f t="shared" si="54"/>
        <v/>
      </c>
      <c r="BM151" t="str">
        <f t="shared" si="54"/>
        <v/>
      </c>
      <c r="BN151" t="str">
        <f t="shared" si="54"/>
        <v/>
      </c>
      <c r="BO151" t="str">
        <f t="shared" si="54"/>
        <v/>
      </c>
      <c r="BP151" t="str">
        <f t="shared" si="54"/>
        <v/>
      </c>
      <c r="BQ151" t="str">
        <f t="shared" si="54"/>
        <v/>
      </c>
      <c r="BR151" t="str">
        <f t="shared" si="54"/>
        <v/>
      </c>
      <c r="BS151" t="str">
        <f t="shared" si="54"/>
        <v/>
      </c>
      <c r="BT151" t="str">
        <f t="shared" si="54"/>
        <v/>
      </c>
      <c r="BU151" t="str">
        <f t="shared" si="54"/>
        <v/>
      </c>
      <c r="BV151" t="str">
        <f t="shared" si="54"/>
        <v/>
      </c>
      <c r="BW151" t="str">
        <f t="shared" si="54"/>
        <v/>
      </c>
      <c r="BX151" t="str">
        <f t="shared" si="54"/>
        <v/>
      </c>
      <c r="BY151" t="str">
        <f t="shared" si="54"/>
        <v/>
      </c>
      <c r="BZ151" t="str">
        <f t="shared" si="54"/>
        <v/>
      </c>
      <c r="CA151" t="str">
        <f t="shared" si="54"/>
        <v/>
      </c>
      <c r="CB151" t="str">
        <f t="shared" si="54"/>
        <v/>
      </c>
      <c r="CC151" t="str">
        <f t="shared" si="54"/>
        <v/>
      </c>
      <c r="CD151" t="str">
        <f t="shared" si="54"/>
        <v/>
      </c>
      <c r="CE151" t="str">
        <f t="shared" si="54"/>
        <v/>
      </c>
      <c r="CF151" t="str">
        <f t="shared" si="54"/>
        <v/>
      </c>
      <c r="CG151" t="str">
        <f t="shared" si="54"/>
        <v/>
      </c>
      <c r="CH151" t="str">
        <f t="shared" si="54"/>
        <v/>
      </c>
    </row>
    <row r="152" spans="20:86" x14ac:dyDescent="0.3">
      <c r="T152" t="str">
        <f t="shared" si="48"/>
        <v/>
      </c>
      <c r="X152" t="str">
        <f t="shared" si="49"/>
        <v/>
      </c>
      <c r="Y152" t="str">
        <f t="shared" si="54"/>
        <v/>
      </c>
      <c r="Z152" t="str">
        <f t="shared" si="54"/>
        <v/>
      </c>
      <c r="AA152" t="str">
        <f t="shared" si="54"/>
        <v/>
      </c>
      <c r="AB152" t="str">
        <f t="shared" si="54"/>
        <v/>
      </c>
      <c r="AC152" t="str">
        <f t="shared" si="54"/>
        <v/>
      </c>
      <c r="AD152" t="str">
        <f t="shared" si="54"/>
        <v/>
      </c>
      <c r="AE152" t="str">
        <f t="shared" si="54"/>
        <v/>
      </c>
      <c r="AF152" t="str">
        <f t="shared" si="54"/>
        <v/>
      </c>
      <c r="AG152" t="str">
        <f t="shared" si="54"/>
        <v/>
      </c>
      <c r="AH152" t="str">
        <f t="shared" si="54"/>
        <v/>
      </c>
      <c r="AI152" t="str">
        <f t="shared" si="54"/>
        <v/>
      </c>
      <c r="AJ152" t="str">
        <f t="shared" si="54"/>
        <v/>
      </c>
      <c r="AK152" t="str">
        <f t="shared" si="54"/>
        <v/>
      </c>
      <c r="AL152" t="str">
        <f t="shared" si="54"/>
        <v/>
      </c>
      <c r="AM152" t="str">
        <f t="shared" si="54"/>
        <v/>
      </c>
      <c r="AN152" t="str">
        <f t="shared" si="54"/>
        <v/>
      </c>
      <c r="AO152" t="str">
        <f t="shared" si="54"/>
        <v/>
      </c>
      <c r="AP152" t="str">
        <f t="shared" si="54"/>
        <v/>
      </c>
      <c r="AQ152" t="str">
        <f t="shared" si="54"/>
        <v/>
      </c>
      <c r="AR152" t="str">
        <f t="shared" si="54"/>
        <v/>
      </c>
      <c r="AS152" t="str">
        <f t="shared" si="54"/>
        <v/>
      </c>
      <c r="AT152" t="str">
        <f t="shared" si="54"/>
        <v/>
      </c>
      <c r="AU152" t="str">
        <f t="shared" si="54"/>
        <v/>
      </c>
      <c r="AV152" t="str">
        <f t="shared" si="54"/>
        <v/>
      </c>
      <c r="AW152" t="str">
        <f t="shared" si="54"/>
        <v/>
      </c>
      <c r="AX152" t="str">
        <f t="shared" si="54"/>
        <v/>
      </c>
      <c r="AY152" t="str">
        <f t="shared" si="54"/>
        <v/>
      </c>
      <c r="AZ152" t="str">
        <f t="shared" si="54"/>
        <v/>
      </c>
      <c r="BA152" t="str">
        <f t="shared" si="54"/>
        <v/>
      </c>
      <c r="BB152" t="str">
        <f t="shared" ref="Y152:CH156" si="55">IF(BB$1=$A152,$D152,"")</f>
        <v/>
      </c>
      <c r="BC152" t="str">
        <f t="shared" si="55"/>
        <v/>
      </c>
      <c r="BD152" t="str">
        <f t="shared" si="55"/>
        <v/>
      </c>
      <c r="BE152" t="str">
        <f t="shared" si="55"/>
        <v/>
      </c>
      <c r="BF152" t="str">
        <f t="shared" si="55"/>
        <v/>
      </c>
      <c r="BG152" t="str">
        <f t="shared" si="55"/>
        <v/>
      </c>
      <c r="BH152" t="str">
        <f t="shared" si="55"/>
        <v/>
      </c>
      <c r="BI152" t="str">
        <f t="shared" si="55"/>
        <v/>
      </c>
      <c r="BJ152" t="str">
        <f t="shared" si="55"/>
        <v/>
      </c>
      <c r="BK152" t="str">
        <f t="shared" si="55"/>
        <v/>
      </c>
      <c r="BL152" t="str">
        <f t="shared" si="55"/>
        <v/>
      </c>
      <c r="BM152" t="str">
        <f t="shared" si="55"/>
        <v/>
      </c>
      <c r="BN152" t="str">
        <f t="shared" si="55"/>
        <v/>
      </c>
      <c r="BO152" t="str">
        <f t="shared" si="55"/>
        <v/>
      </c>
      <c r="BP152" t="str">
        <f t="shared" si="55"/>
        <v/>
      </c>
      <c r="BQ152" t="str">
        <f t="shared" si="55"/>
        <v/>
      </c>
      <c r="BR152" t="str">
        <f t="shared" si="55"/>
        <v/>
      </c>
      <c r="BS152" t="str">
        <f t="shared" si="55"/>
        <v/>
      </c>
      <c r="BT152" t="str">
        <f t="shared" si="55"/>
        <v/>
      </c>
      <c r="BU152" t="str">
        <f t="shared" si="55"/>
        <v/>
      </c>
      <c r="BV152" t="str">
        <f t="shared" si="55"/>
        <v/>
      </c>
      <c r="BW152" t="str">
        <f t="shared" si="55"/>
        <v/>
      </c>
      <c r="BX152" t="str">
        <f t="shared" si="55"/>
        <v/>
      </c>
      <c r="BY152" t="str">
        <f t="shared" si="55"/>
        <v/>
      </c>
      <c r="BZ152" t="str">
        <f t="shared" si="55"/>
        <v/>
      </c>
      <c r="CA152" t="str">
        <f t="shared" si="55"/>
        <v/>
      </c>
      <c r="CB152" t="str">
        <f t="shared" si="55"/>
        <v/>
      </c>
      <c r="CC152" t="str">
        <f t="shared" si="55"/>
        <v/>
      </c>
      <c r="CD152" t="str">
        <f t="shared" si="55"/>
        <v/>
      </c>
      <c r="CE152" t="str">
        <f t="shared" si="55"/>
        <v/>
      </c>
      <c r="CF152" t="str">
        <f t="shared" si="55"/>
        <v/>
      </c>
      <c r="CG152" t="str">
        <f t="shared" si="55"/>
        <v/>
      </c>
      <c r="CH152" t="str">
        <f t="shared" si="55"/>
        <v/>
      </c>
    </row>
    <row r="153" spans="20:86" x14ac:dyDescent="0.3">
      <c r="T153" t="str">
        <f t="shared" si="48"/>
        <v/>
      </c>
      <c r="X153" t="str">
        <f t="shared" si="49"/>
        <v/>
      </c>
      <c r="Y153" t="str">
        <f t="shared" si="55"/>
        <v/>
      </c>
      <c r="Z153" t="str">
        <f t="shared" si="55"/>
        <v/>
      </c>
      <c r="AA153" t="str">
        <f t="shared" si="55"/>
        <v/>
      </c>
      <c r="AB153" t="str">
        <f t="shared" si="55"/>
        <v/>
      </c>
      <c r="AC153" t="str">
        <f t="shared" si="55"/>
        <v/>
      </c>
      <c r="AD153" t="str">
        <f t="shared" si="55"/>
        <v/>
      </c>
      <c r="AE153" t="str">
        <f t="shared" si="55"/>
        <v/>
      </c>
      <c r="AF153" t="str">
        <f t="shared" si="55"/>
        <v/>
      </c>
      <c r="AG153" t="str">
        <f t="shared" si="55"/>
        <v/>
      </c>
      <c r="AH153" t="str">
        <f t="shared" si="55"/>
        <v/>
      </c>
      <c r="AI153" t="str">
        <f t="shared" si="55"/>
        <v/>
      </c>
      <c r="AJ153" t="str">
        <f t="shared" si="55"/>
        <v/>
      </c>
      <c r="AK153" t="str">
        <f t="shared" si="55"/>
        <v/>
      </c>
      <c r="AL153" t="str">
        <f t="shared" si="55"/>
        <v/>
      </c>
      <c r="AM153" t="str">
        <f t="shared" si="55"/>
        <v/>
      </c>
      <c r="AN153" t="str">
        <f t="shared" si="55"/>
        <v/>
      </c>
      <c r="AO153" t="str">
        <f t="shared" si="55"/>
        <v/>
      </c>
      <c r="AP153" t="str">
        <f t="shared" si="55"/>
        <v/>
      </c>
      <c r="AQ153" t="str">
        <f t="shared" si="55"/>
        <v/>
      </c>
      <c r="AR153" t="str">
        <f t="shared" si="55"/>
        <v/>
      </c>
      <c r="AS153" t="str">
        <f t="shared" si="55"/>
        <v/>
      </c>
      <c r="AT153" t="str">
        <f t="shared" si="55"/>
        <v/>
      </c>
      <c r="AU153" t="str">
        <f t="shared" si="55"/>
        <v/>
      </c>
      <c r="AV153" t="str">
        <f t="shared" si="55"/>
        <v/>
      </c>
      <c r="AW153" t="str">
        <f t="shared" si="55"/>
        <v/>
      </c>
      <c r="AX153" t="str">
        <f t="shared" si="55"/>
        <v/>
      </c>
      <c r="AY153" t="str">
        <f t="shared" si="55"/>
        <v/>
      </c>
      <c r="AZ153" t="str">
        <f t="shared" si="55"/>
        <v/>
      </c>
      <c r="BA153" t="str">
        <f t="shared" si="55"/>
        <v/>
      </c>
      <c r="BB153" t="str">
        <f t="shared" si="55"/>
        <v/>
      </c>
      <c r="BC153" t="str">
        <f t="shared" si="55"/>
        <v/>
      </c>
      <c r="BD153" t="str">
        <f t="shared" si="55"/>
        <v/>
      </c>
      <c r="BE153" t="str">
        <f t="shared" si="55"/>
        <v/>
      </c>
      <c r="BF153" t="str">
        <f t="shared" si="55"/>
        <v/>
      </c>
      <c r="BG153" t="str">
        <f t="shared" si="55"/>
        <v/>
      </c>
      <c r="BH153" t="str">
        <f t="shared" si="55"/>
        <v/>
      </c>
      <c r="BI153" t="str">
        <f t="shared" si="55"/>
        <v/>
      </c>
      <c r="BJ153" t="str">
        <f t="shared" si="55"/>
        <v/>
      </c>
      <c r="BK153" t="str">
        <f t="shared" si="55"/>
        <v/>
      </c>
      <c r="BL153" t="str">
        <f t="shared" si="55"/>
        <v/>
      </c>
      <c r="BM153" t="str">
        <f t="shared" si="55"/>
        <v/>
      </c>
      <c r="BN153" t="str">
        <f t="shared" si="55"/>
        <v/>
      </c>
      <c r="BO153" t="str">
        <f t="shared" si="55"/>
        <v/>
      </c>
      <c r="BP153" t="str">
        <f t="shared" si="55"/>
        <v/>
      </c>
      <c r="BQ153" t="str">
        <f t="shared" si="55"/>
        <v/>
      </c>
      <c r="BR153" t="str">
        <f t="shared" si="55"/>
        <v/>
      </c>
      <c r="BS153" t="str">
        <f t="shared" si="55"/>
        <v/>
      </c>
      <c r="BT153" t="str">
        <f t="shared" si="55"/>
        <v/>
      </c>
      <c r="BU153" t="str">
        <f t="shared" si="55"/>
        <v/>
      </c>
      <c r="BV153" t="str">
        <f t="shared" si="55"/>
        <v/>
      </c>
      <c r="BW153" t="str">
        <f t="shared" si="55"/>
        <v/>
      </c>
      <c r="BX153" t="str">
        <f t="shared" si="55"/>
        <v/>
      </c>
      <c r="BY153" t="str">
        <f t="shared" si="55"/>
        <v/>
      </c>
      <c r="BZ153" t="str">
        <f t="shared" si="55"/>
        <v/>
      </c>
      <c r="CA153" t="str">
        <f t="shared" si="55"/>
        <v/>
      </c>
      <c r="CB153" t="str">
        <f t="shared" si="55"/>
        <v/>
      </c>
      <c r="CC153" t="str">
        <f t="shared" si="55"/>
        <v/>
      </c>
      <c r="CD153" t="str">
        <f t="shared" si="55"/>
        <v/>
      </c>
      <c r="CE153" t="str">
        <f t="shared" si="55"/>
        <v/>
      </c>
      <c r="CF153" t="str">
        <f t="shared" si="55"/>
        <v/>
      </c>
      <c r="CG153" t="str">
        <f t="shared" si="55"/>
        <v/>
      </c>
      <c r="CH153" t="str">
        <f t="shared" si="55"/>
        <v/>
      </c>
    </row>
    <row r="154" spans="20:86" x14ac:dyDescent="0.3">
      <c r="T154" t="str">
        <f t="shared" si="48"/>
        <v/>
      </c>
      <c r="X154" t="str">
        <f t="shared" si="49"/>
        <v/>
      </c>
      <c r="Y154" t="str">
        <f t="shared" si="55"/>
        <v/>
      </c>
      <c r="Z154" t="str">
        <f t="shared" si="55"/>
        <v/>
      </c>
      <c r="AA154" t="str">
        <f t="shared" si="55"/>
        <v/>
      </c>
      <c r="AB154" t="str">
        <f t="shared" si="55"/>
        <v/>
      </c>
      <c r="AC154" t="str">
        <f t="shared" si="55"/>
        <v/>
      </c>
      <c r="AD154" t="str">
        <f t="shared" si="55"/>
        <v/>
      </c>
      <c r="AE154" t="str">
        <f t="shared" si="55"/>
        <v/>
      </c>
      <c r="AF154" t="str">
        <f t="shared" si="55"/>
        <v/>
      </c>
      <c r="AG154" t="str">
        <f t="shared" si="55"/>
        <v/>
      </c>
      <c r="AH154" t="str">
        <f t="shared" si="55"/>
        <v/>
      </c>
      <c r="AI154" t="str">
        <f t="shared" si="55"/>
        <v/>
      </c>
      <c r="AJ154" t="str">
        <f t="shared" si="55"/>
        <v/>
      </c>
      <c r="AK154" t="str">
        <f t="shared" si="55"/>
        <v/>
      </c>
      <c r="AL154" t="str">
        <f t="shared" si="55"/>
        <v/>
      </c>
      <c r="AM154" t="str">
        <f t="shared" si="55"/>
        <v/>
      </c>
      <c r="AN154" t="str">
        <f t="shared" si="55"/>
        <v/>
      </c>
      <c r="AO154" t="str">
        <f t="shared" si="55"/>
        <v/>
      </c>
      <c r="AP154" t="str">
        <f t="shared" si="55"/>
        <v/>
      </c>
      <c r="AQ154" t="str">
        <f t="shared" si="55"/>
        <v/>
      </c>
      <c r="AR154" t="str">
        <f t="shared" si="55"/>
        <v/>
      </c>
      <c r="AS154" t="str">
        <f t="shared" si="55"/>
        <v/>
      </c>
      <c r="AT154" t="str">
        <f t="shared" si="55"/>
        <v/>
      </c>
      <c r="AU154" t="str">
        <f t="shared" si="55"/>
        <v/>
      </c>
      <c r="AV154" t="str">
        <f t="shared" si="55"/>
        <v/>
      </c>
      <c r="AW154" t="str">
        <f t="shared" si="55"/>
        <v/>
      </c>
      <c r="AX154" t="str">
        <f t="shared" si="55"/>
        <v/>
      </c>
      <c r="AY154" t="str">
        <f t="shared" si="55"/>
        <v/>
      </c>
      <c r="AZ154" t="str">
        <f t="shared" si="55"/>
        <v/>
      </c>
      <c r="BA154" t="str">
        <f t="shared" si="55"/>
        <v/>
      </c>
      <c r="BB154" t="str">
        <f t="shared" si="55"/>
        <v/>
      </c>
      <c r="BC154" t="str">
        <f t="shared" si="55"/>
        <v/>
      </c>
      <c r="BD154" t="str">
        <f t="shared" si="55"/>
        <v/>
      </c>
      <c r="BE154" t="str">
        <f t="shared" si="55"/>
        <v/>
      </c>
      <c r="BF154" t="str">
        <f t="shared" si="55"/>
        <v/>
      </c>
      <c r="BG154" t="str">
        <f t="shared" si="55"/>
        <v/>
      </c>
      <c r="BH154" t="str">
        <f t="shared" si="55"/>
        <v/>
      </c>
      <c r="BI154" t="str">
        <f t="shared" si="55"/>
        <v/>
      </c>
      <c r="BJ154" t="str">
        <f t="shared" si="55"/>
        <v/>
      </c>
      <c r="BK154" t="str">
        <f t="shared" si="55"/>
        <v/>
      </c>
      <c r="BL154" t="str">
        <f t="shared" si="55"/>
        <v/>
      </c>
      <c r="BM154" t="str">
        <f t="shared" si="55"/>
        <v/>
      </c>
      <c r="BN154" t="str">
        <f t="shared" si="55"/>
        <v/>
      </c>
      <c r="BO154" t="str">
        <f t="shared" si="55"/>
        <v/>
      </c>
      <c r="BP154" t="str">
        <f t="shared" si="55"/>
        <v/>
      </c>
      <c r="BQ154" t="str">
        <f t="shared" si="55"/>
        <v/>
      </c>
      <c r="BR154" t="str">
        <f t="shared" si="55"/>
        <v/>
      </c>
      <c r="BS154" t="str">
        <f t="shared" si="55"/>
        <v/>
      </c>
      <c r="BT154" t="str">
        <f t="shared" si="55"/>
        <v/>
      </c>
      <c r="BU154" t="str">
        <f t="shared" si="55"/>
        <v/>
      </c>
      <c r="BV154" t="str">
        <f t="shared" si="55"/>
        <v/>
      </c>
      <c r="BW154" t="str">
        <f t="shared" si="55"/>
        <v/>
      </c>
      <c r="BX154" t="str">
        <f t="shared" si="55"/>
        <v/>
      </c>
      <c r="BY154" t="str">
        <f t="shared" si="55"/>
        <v/>
      </c>
      <c r="BZ154" t="str">
        <f t="shared" si="55"/>
        <v/>
      </c>
      <c r="CA154" t="str">
        <f t="shared" si="55"/>
        <v/>
      </c>
      <c r="CB154" t="str">
        <f t="shared" si="55"/>
        <v/>
      </c>
      <c r="CC154" t="str">
        <f t="shared" si="55"/>
        <v/>
      </c>
      <c r="CD154" t="str">
        <f t="shared" si="55"/>
        <v/>
      </c>
      <c r="CE154" t="str">
        <f t="shared" si="55"/>
        <v/>
      </c>
      <c r="CF154" t="str">
        <f t="shared" si="55"/>
        <v/>
      </c>
      <c r="CG154" t="str">
        <f t="shared" si="55"/>
        <v/>
      </c>
      <c r="CH154" t="str">
        <f t="shared" si="55"/>
        <v/>
      </c>
    </row>
    <row r="155" spans="20:86" x14ac:dyDescent="0.3">
      <c r="T155" t="str">
        <f t="shared" si="48"/>
        <v/>
      </c>
      <c r="X155" t="str">
        <f t="shared" si="49"/>
        <v/>
      </c>
      <c r="Y155" t="str">
        <f t="shared" si="55"/>
        <v/>
      </c>
      <c r="Z155" t="str">
        <f t="shared" si="55"/>
        <v/>
      </c>
      <c r="AA155" t="str">
        <f t="shared" si="55"/>
        <v/>
      </c>
      <c r="AB155" t="str">
        <f t="shared" si="55"/>
        <v/>
      </c>
      <c r="AC155" t="str">
        <f t="shared" si="55"/>
        <v/>
      </c>
      <c r="AD155" t="str">
        <f t="shared" si="55"/>
        <v/>
      </c>
      <c r="AE155" t="str">
        <f t="shared" si="55"/>
        <v/>
      </c>
      <c r="AF155" t="str">
        <f t="shared" si="55"/>
        <v/>
      </c>
      <c r="AG155" t="str">
        <f t="shared" si="55"/>
        <v/>
      </c>
      <c r="AH155" t="str">
        <f t="shared" si="55"/>
        <v/>
      </c>
      <c r="AI155" t="str">
        <f t="shared" si="55"/>
        <v/>
      </c>
      <c r="AJ155" t="str">
        <f t="shared" si="55"/>
        <v/>
      </c>
      <c r="AK155" t="str">
        <f t="shared" si="55"/>
        <v/>
      </c>
      <c r="AL155" t="str">
        <f t="shared" si="55"/>
        <v/>
      </c>
      <c r="AM155" t="str">
        <f t="shared" si="55"/>
        <v/>
      </c>
      <c r="AN155" t="str">
        <f t="shared" si="55"/>
        <v/>
      </c>
      <c r="AO155" t="str">
        <f t="shared" si="55"/>
        <v/>
      </c>
      <c r="AP155" t="str">
        <f t="shared" si="55"/>
        <v/>
      </c>
      <c r="AQ155" t="str">
        <f t="shared" si="55"/>
        <v/>
      </c>
      <c r="AR155" t="str">
        <f t="shared" si="55"/>
        <v/>
      </c>
      <c r="AS155" t="str">
        <f t="shared" si="55"/>
        <v/>
      </c>
      <c r="AT155" t="str">
        <f t="shared" si="55"/>
        <v/>
      </c>
      <c r="AU155" t="str">
        <f t="shared" si="55"/>
        <v/>
      </c>
      <c r="AV155" t="str">
        <f t="shared" si="55"/>
        <v/>
      </c>
      <c r="AW155" t="str">
        <f t="shared" si="55"/>
        <v/>
      </c>
      <c r="AX155" t="str">
        <f t="shared" si="55"/>
        <v/>
      </c>
      <c r="AY155" t="str">
        <f t="shared" si="55"/>
        <v/>
      </c>
      <c r="AZ155" t="str">
        <f t="shared" si="55"/>
        <v/>
      </c>
      <c r="BA155" t="str">
        <f t="shared" si="55"/>
        <v/>
      </c>
      <c r="BB155" t="str">
        <f t="shared" si="55"/>
        <v/>
      </c>
      <c r="BC155" t="str">
        <f t="shared" si="55"/>
        <v/>
      </c>
      <c r="BD155" t="str">
        <f t="shared" si="55"/>
        <v/>
      </c>
      <c r="BE155" t="str">
        <f t="shared" si="55"/>
        <v/>
      </c>
      <c r="BF155" t="str">
        <f t="shared" si="55"/>
        <v/>
      </c>
      <c r="BG155" t="str">
        <f t="shared" si="55"/>
        <v/>
      </c>
      <c r="BH155" t="str">
        <f t="shared" si="55"/>
        <v/>
      </c>
      <c r="BI155" t="str">
        <f t="shared" si="55"/>
        <v/>
      </c>
      <c r="BJ155" t="str">
        <f t="shared" si="55"/>
        <v/>
      </c>
      <c r="BK155" t="str">
        <f t="shared" si="55"/>
        <v/>
      </c>
      <c r="BL155" t="str">
        <f t="shared" si="55"/>
        <v/>
      </c>
      <c r="BM155" t="str">
        <f t="shared" si="55"/>
        <v/>
      </c>
      <c r="BN155" t="str">
        <f t="shared" si="55"/>
        <v/>
      </c>
      <c r="BO155" t="str">
        <f t="shared" si="55"/>
        <v/>
      </c>
      <c r="BP155" t="str">
        <f t="shared" si="55"/>
        <v/>
      </c>
      <c r="BQ155" t="str">
        <f t="shared" si="55"/>
        <v/>
      </c>
      <c r="BR155" t="str">
        <f t="shared" si="55"/>
        <v/>
      </c>
      <c r="BS155" t="str">
        <f t="shared" si="55"/>
        <v/>
      </c>
      <c r="BT155" t="str">
        <f t="shared" si="55"/>
        <v/>
      </c>
      <c r="BU155" t="str">
        <f t="shared" si="55"/>
        <v/>
      </c>
      <c r="BV155" t="str">
        <f t="shared" si="55"/>
        <v/>
      </c>
      <c r="BW155" t="str">
        <f t="shared" si="55"/>
        <v/>
      </c>
      <c r="BX155" t="str">
        <f t="shared" si="55"/>
        <v/>
      </c>
      <c r="BY155" t="str">
        <f t="shared" si="55"/>
        <v/>
      </c>
      <c r="BZ155" t="str">
        <f t="shared" si="55"/>
        <v/>
      </c>
      <c r="CA155" t="str">
        <f t="shared" si="55"/>
        <v/>
      </c>
      <c r="CB155" t="str">
        <f t="shared" si="55"/>
        <v/>
      </c>
      <c r="CC155" t="str">
        <f t="shared" si="55"/>
        <v/>
      </c>
      <c r="CD155" t="str">
        <f t="shared" si="55"/>
        <v/>
      </c>
      <c r="CE155" t="str">
        <f t="shared" si="55"/>
        <v/>
      </c>
      <c r="CF155" t="str">
        <f t="shared" si="55"/>
        <v/>
      </c>
      <c r="CG155" t="str">
        <f t="shared" si="55"/>
        <v/>
      </c>
      <c r="CH155" t="str">
        <f t="shared" si="55"/>
        <v/>
      </c>
    </row>
    <row r="156" spans="20:86" x14ac:dyDescent="0.3">
      <c r="T156" t="str">
        <f t="shared" si="48"/>
        <v/>
      </c>
      <c r="X156" t="str">
        <f t="shared" si="49"/>
        <v/>
      </c>
      <c r="Y156" t="str">
        <f t="shared" si="55"/>
        <v/>
      </c>
      <c r="Z156" t="str">
        <f t="shared" si="55"/>
        <v/>
      </c>
      <c r="AA156" t="str">
        <f t="shared" si="55"/>
        <v/>
      </c>
      <c r="AB156" t="str">
        <f t="shared" si="55"/>
        <v/>
      </c>
      <c r="AC156" t="str">
        <f t="shared" si="55"/>
        <v/>
      </c>
      <c r="AD156" t="str">
        <f t="shared" si="55"/>
        <v/>
      </c>
      <c r="AE156" t="str">
        <f t="shared" si="55"/>
        <v/>
      </c>
      <c r="AF156" t="str">
        <f t="shared" si="55"/>
        <v/>
      </c>
      <c r="AG156" t="str">
        <f t="shared" si="55"/>
        <v/>
      </c>
      <c r="AH156" t="str">
        <f t="shared" si="55"/>
        <v/>
      </c>
      <c r="AI156" t="str">
        <f t="shared" si="55"/>
        <v/>
      </c>
      <c r="AJ156" t="str">
        <f t="shared" si="55"/>
        <v/>
      </c>
      <c r="AK156" t="str">
        <f t="shared" si="55"/>
        <v/>
      </c>
      <c r="AL156" t="str">
        <f t="shared" si="55"/>
        <v/>
      </c>
      <c r="AM156" t="str">
        <f t="shared" si="55"/>
        <v/>
      </c>
      <c r="AN156" t="str">
        <f t="shared" si="55"/>
        <v/>
      </c>
      <c r="AO156" t="str">
        <f t="shared" si="55"/>
        <v/>
      </c>
      <c r="AP156" t="str">
        <f t="shared" si="55"/>
        <v/>
      </c>
      <c r="AQ156" t="str">
        <f t="shared" si="55"/>
        <v/>
      </c>
      <c r="AR156" t="str">
        <f t="shared" si="55"/>
        <v/>
      </c>
      <c r="AS156" t="str">
        <f t="shared" si="55"/>
        <v/>
      </c>
      <c r="AT156" t="str">
        <f t="shared" si="55"/>
        <v/>
      </c>
      <c r="AU156" t="str">
        <f t="shared" si="55"/>
        <v/>
      </c>
      <c r="AV156" t="str">
        <f t="shared" si="55"/>
        <v/>
      </c>
      <c r="AW156" t="str">
        <f t="shared" si="55"/>
        <v/>
      </c>
      <c r="AX156" t="str">
        <f t="shared" si="55"/>
        <v/>
      </c>
      <c r="AY156" t="str">
        <f t="shared" si="55"/>
        <v/>
      </c>
      <c r="AZ156" t="str">
        <f t="shared" si="55"/>
        <v/>
      </c>
      <c r="BA156" t="str">
        <f t="shared" si="55"/>
        <v/>
      </c>
      <c r="BB156" t="str">
        <f t="shared" si="55"/>
        <v/>
      </c>
      <c r="BC156" t="str">
        <f t="shared" si="55"/>
        <v/>
      </c>
      <c r="BD156" t="str">
        <f t="shared" si="55"/>
        <v/>
      </c>
      <c r="BE156" t="str">
        <f t="shared" ref="Y156:CH160" si="56">IF(BE$1=$A156,$D156,"")</f>
        <v/>
      </c>
      <c r="BF156" t="str">
        <f t="shared" si="56"/>
        <v/>
      </c>
      <c r="BG156" t="str">
        <f t="shared" si="56"/>
        <v/>
      </c>
      <c r="BH156" t="str">
        <f t="shared" si="56"/>
        <v/>
      </c>
      <c r="BI156" t="str">
        <f t="shared" si="56"/>
        <v/>
      </c>
      <c r="BJ156" t="str">
        <f t="shared" si="56"/>
        <v/>
      </c>
      <c r="BK156" t="str">
        <f t="shared" si="56"/>
        <v/>
      </c>
      <c r="BL156" t="str">
        <f t="shared" si="56"/>
        <v/>
      </c>
      <c r="BM156" t="str">
        <f t="shared" si="56"/>
        <v/>
      </c>
      <c r="BN156" t="str">
        <f t="shared" si="56"/>
        <v/>
      </c>
      <c r="BO156" t="str">
        <f t="shared" si="56"/>
        <v/>
      </c>
      <c r="BP156" t="str">
        <f t="shared" si="56"/>
        <v/>
      </c>
      <c r="BQ156" t="str">
        <f t="shared" si="56"/>
        <v/>
      </c>
      <c r="BR156" t="str">
        <f t="shared" si="56"/>
        <v/>
      </c>
      <c r="BS156" t="str">
        <f t="shared" si="56"/>
        <v/>
      </c>
      <c r="BT156" t="str">
        <f t="shared" si="56"/>
        <v/>
      </c>
      <c r="BU156" t="str">
        <f t="shared" si="56"/>
        <v/>
      </c>
      <c r="BV156" t="str">
        <f t="shared" si="56"/>
        <v/>
      </c>
      <c r="BW156" t="str">
        <f t="shared" si="56"/>
        <v/>
      </c>
      <c r="BX156" t="str">
        <f t="shared" si="56"/>
        <v/>
      </c>
      <c r="BY156" t="str">
        <f t="shared" si="56"/>
        <v/>
      </c>
      <c r="BZ156" t="str">
        <f t="shared" si="56"/>
        <v/>
      </c>
      <c r="CA156" t="str">
        <f t="shared" si="56"/>
        <v/>
      </c>
      <c r="CB156" t="str">
        <f t="shared" si="56"/>
        <v/>
      </c>
      <c r="CC156" t="str">
        <f t="shared" si="56"/>
        <v/>
      </c>
      <c r="CD156" t="str">
        <f t="shared" si="56"/>
        <v/>
      </c>
      <c r="CE156" t="str">
        <f t="shared" si="56"/>
        <v/>
      </c>
      <c r="CF156" t="str">
        <f t="shared" si="56"/>
        <v/>
      </c>
      <c r="CG156" t="str">
        <f t="shared" si="56"/>
        <v/>
      </c>
      <c r="CH156" t="str">
        <f t="shared" si="56"/>
        <v/>
      </c>
    </row>
    <row r="157" spans="20:86" x14ac:dyDescent="0.3">
      <c r="T157" t="str">
        <f t="shared" si="48"/>
        <v/>
      </c>
      <c r="X157" t="str">
        <f t="shared" si="49"/>
        <v/>
      </c>
      <c r="Y157" t="str">
        <f t="shared" si="56"/>
        <v/>
      </c>
      <c r="Z157" t="str">
        <f t="shared" si="56"/>
        <v/>
      </c>
      <c r="AA157" t="str">
        <f t="shared" si="56"/>
        <v/>
      </c>
      <c r="AB157" t="str">
        <f t="shared" si="56"/>
        <v/>
      </c>
      <c r="AC157" t="str">
        <f t="shared" si="56"/>
        <v/>
      </c>
      <c r="AD157" t="str">
        <f t="shared" si="56"/>
        <v/>
      </c>
      <c r="AE157" t="str">
        <f t="shared" si="56"/>
        <v/>
      </c>
      <c r="AF157" t="str">
        <f t="shared" si="56"/>
        <v/>
      </c>
      <c r="AG157" t="str">
        <f t="shared" si="56"/>
        <v/>
      </c>
      <c r="AH157" t="str">
        <f t="shared" si="56"/>
        <v/>
      </c>
      <c r="AI157" t="str">
        <f t="shared" si="56"/>
        <v/>
      </c>
      <c r="AJ157" t="str">
        <f t="shared" si="56"/>
        <v/>
      </c>
      <c r="AK157" t="str">
        <f t="shared" si="56"/>
        <v/>
      </c>
      <c r="AL157" t="str">
        <f t="shared" si="56"/>
        <v/>
      </c>
      <c r="AM157" t="str">
        <f t="shared" si="56"/>
        <v/>
      </c>
      <c r="AN157" t="str">
        <f t="shared" si="56"/>
        <v/>
      </c>
      <c r="AO157" t="str">
        <f t="shared" si="56"/>
        <v/>
      </c>
      <c r="AP157" t="str">
        <f t="shared" si="56"/>
        <v/>
      </c>
      <c r="AQ157" t="str">
        <f t="shared" si="56"/>
        <v/>
      </c>
      <c r="AR157" t="str">
        <f t="shared" si="56"/>
        <v/>
      </c>
      <c r="AS157" t="str">
        <f t="shared" si="56"/>
        <v/>
      </c>
      <c r="AT157" t="str">
        <f t="shared" si="56"/>
        <v/>
      </c>
      <c r="AU157" t="str">
        <f t="shared" si="56"/>
        <v/>
      </c>
      <c r="AV157" t="str">
        <f t="shared" si="56"/>
        <v/>
      </c>
      <c r="AW157" t="str">
        <f t="shared" si="56"/>
        <v/>
      </c>
      <c r="AX157" t="str">
        <f t="shared" si="56"/>
        <v/>
      </c>
      <c r="AY157" t="str">
        <f t="shared" si="56"/>
        <v/>
      </c>
      <c r="AZ157" t="str">
        <f t="shared" si="56"/>
        <v/>
      </c>
      <c r="BA157" t="str">
        <f t="shared" si="56"/>
        <v/>
      </c>
      <c r="BB157" t="str">
        <f t="shared" si="56"/>
        <v/>
      </c>
      <c r="BC157" t="str">
        <f t="shared" si="56"/>
        <v/>
      </c>
      <c r="BD157" t="str">
        <f t="shared" si="56"/>
        <v/>
      </c>
      <c r="BE157" t="str">
        <f t="shared" si="56"/>
        <v/>
      </c>
      <c r="BF157" t="str">
        <f t="shared" si="56"/>
        <v/>
      </c>
      <c r="BG157" t="str">
        <f t="shared" si="56"/>
        <v/>
      </c>
      <c r="BH157" t="str">
        <f t="shared" si="56"/>
        <v/>
      </c>
      <c r="BI157" t="str">
        <f t="shared" si="56"/>
        <v/>
      </c>
      <c r="BJ157" t="str">
        <f t="shared" si="56"/>
        <v/>
      </c>
      <c r="BK157" t="str">
        <f t="shared" si="56"/>
        <v/>
      </c>
      <c r="BL157" t="str">
        <f t="shared" si="56"/>
        <v/>
      </c>
      <c r="BM157" t="str">
        <f t="shared" si="56"/>
        <v/>
      </c>
      <c r="BN157" t="str">
        <f t="shared" si="56"/>
        <v/>
      </c>
      <c r="BO157" t="str">
        <f t="shared" si="56"/>
        <v/>
      </c>
      <c r="BP157" t="str">
        <f t="shared" si="56"/>
        <v/>
      </c>
      <c r="BQ157" t="str">
        <f t="shared" si="56"/>
        <v/>
      </c>
      <c r="BR157" t="str">
        <f t="shared" si="56"/>
        <v/>
      </c>
      <c r="BS157" t="str">
        <f t="shared" si="56"/>
        <v/>
      </c>
      <c r="BT157" t="str">
        <f t="shared" si="56"/>
        <v/>
      </c>
      <c r="BU157" t="str">
        <f t="shared" si="56"/>
        <v/>
      </c>
      <c r="BV157" t="str">
        <f t="shared" si="56"/>
        <v/>
      </c>
      <c r="BW157" t="str">
        <f t="shared" si="56"/>
        <v/>
      </c>
      <c r="BX157" t="str">
        <f t="shared" si="56"/>
        <v/>
      </c>
      <c r="BY157" t="str">
        <f t="shared" si="56"/>
        <v/>
      </c>
      <c r="BZ157" t="str">
        <f t="shared" si="56"/>
        <v/>
      </c>
      <c r="CA157" t="str">
        <f t="shared" si="56"/>
        <v/>
      </c>
      <c r="CB157" t="str">
        <f t="shared" si="56"/>
        <v/>
      </c>
      <c r="CC157" t="str">
        <f t="shared" si="56"/>
        <v/>
      </c>
      <c r="CD157" t="str">
        <f t="shared" si="56"/>
        <v/>
      </c>
      <c r="CE157" t="str">
        <f t="shared" si="56"/>
        <v/>
      </c>
      <c r="CF157" t="str">
        <f t="shared" si="56"/>
        <v/>
      </c>
      <c r="CG157" t="str">
        <f t="shared" si="56"/>
        <v/>
      </c>
      <c r="CH157" t="str">
        <f t="shared" si="56"/>
        <v/>
      </c>
    </row>
    <row r="158" spans="20:86" x14ac:dyDescent="0.3">
      <c r="T158" t="str">
        <f t="shared" si="48"/>
        <v/>
      </c>
      <c r="X158" t="str">
        <f t="shared" si="49"/>
        <v/>
      </c>
      <c r="Y158" t="str">
        <f t="shared" si="56"/>
        <v/>
      </c>
      <c r="Z158" t="str">
        <f t="shared" si="56"/>
        <v/>
      </c>
      <c r="AA158" t="str">
        <f t="shared" si="56"/>
        <v/>
      </c>
      <c r="AB158" t="str">
        <f t="shared" si="56"/>
        <v/>
      </c>
      <c r="AC158" t="str">
        <f t="shared" si="56"/>
        <v/>
      </c>
      <c r="AD158" t="str">
        <f t="shared" si="56"/>
        <v/>
      </c>
      <c r="AE158" t="str">
        <f t="shared" si="56"/>
        <v/>
      </c>
      <c r="AF158" t="str">
        <f t="shared" si="56"/>
        <v/>
      </c>
      <c r="AG158" t="str">
        <f t="shared" si="56"/>
        <v/>
      </c>
      <c r="AH158" t="str">
        <f t="shared" si="56"/>
        <v/>
      </c>
      <c r="AI158" t="str">
        <f t="shared" si="56"/>
        <v/>
      </c>
      <c r="AJ158" t="str">
        <f t="shared" si="56"/>
        <v/>
      </c>
      <c r="AK158" t="str">
        <f t="shared" si="56"/>
        <v/>
      </c>
      <c r="AL158" t="str">
        <f t="shared" si="56"/>
        <v/>
      </c>
      <c r="AM158" t="str">
        <f t="shared" si="56"/>
        <v/>
      </c>
      <c r="AN158" t="str">
        <f t="shared" si="56"/>
        <v/>
      </c>
      <c r="AO158" t="str">
        <f t="shared" si="56"/>
        <v/>
      </c>
      <c r="AP158" t="str">
        <f t="shared" si="56"/>
        <v/>
      </c>
      <c r="AQ158" t="str">
        <f t="shared" si="56"/>
        <v/>
      </c>
      <c r="AR158" t="str">
        <f t="shared" si="56"/>
        <v/>
      </c>
      <c r="AS158" t="str">
        <f t="shared" si="56"/>
        <v/>
      </c>
      <c r="AT158" t="str">
        <f t="shared" si="56"/>
        <v/>
      </c>
      <c r="AU158" t="str">
        <f t="shared" si="56"/>
        <v/>
      </c>
      <c r="AV158" t="str">
        <f t="shared" si="56"/>
        <v/>
      </c>
      <c r="AW158" t="str">
        <f t="shared" si="56"/>
        <v/>
      </c>
      <c r="AX158" t="str">
        <f t="shared" si="56"/>
        <v/>
      </c>
      <c r="AY158" t="str">
        <f t="shared" si="56"/>
        <v/>
      </c>
      <c r="AZ158" t="str">
        <f t="shared" si="56"/>
        <v/>
      </c>
      <c r="BA158" t="str">
        <f t="shared" si="56"/>
        <v/>
      </c>
      <c r="BB158" t="str">
        <f t="shared" si="56"/>
        <v/>
      </c>
      <c r="BC158" t="str">
        <f t="shared" si="56"/>
        <v/>
      </c>
      <c r="BD158" t="str">
        <f t="shared" si="56"/>
        <v/>
      </c>
      <c r="BE158" t="str">
        <f t="shared" si="56"/>
        <v/>
      </c>
      <c r="BF158" t="str">
        <f t="shared" si="56"/>
        <v/>
      </c>
      <c r="BG158" t="str">
        <f t="shared" si="56"/>
        <v/>
      </c>
      <c r="BH158" t="str">
        <f t="shared" si="56"/>
        <v/>
      </c>
      <c r="BI158" t="str">
        <f t="shared" si="56"/>
        <v/>
      </c>
      <c r="BJ158" t="str">
        <f t="shared" si="56"/>
        <v/>
      </c>
      <c r="BK158" t="str">
        <f t="shared" si="56"/>
        <v/>
      </c>
      <c r="BL158" t="str">
        <f t="shared" si="56"/>
        <v/>
      </c>
      <c r="BM158" t="str">
        <f t="shared" si="56"/>
        <v/>
      </c>
      <c r="BN158" t="str">
        <f t="shared" si="56"/>
        <v/>
      </c>
      <c r="BO158" t="str">
        <f t="shared" si="56"/>
        <v/>
      </c>
      <c r="BP158" t="str">
        <f t="shared" si="56"/>
        <v/>
      </c>
      <c r="BQ158" t="str">
        <f t="shared" si="56"/>
        <v/>
      </c>
      <c r="BR158" t="str">
        <f t="shared" si="56"/>
        <v/>
      </c>
      <c r="BS158" t="str">
        <f t="shared" si="56"/>
        <v/>
      </c>
      <c r="BT158" t="str">
        <f t="shared" si="56"/>
        <v/>
      </c>
      <c r="BU158" t="str">
        <f t="shared" si="56"/>
        <v/>
      </c>
      <c r="BV158" t="str">
        <f t="shared" si="56"/>
        <v/>
      </c>
      <c r="BW158" t="str">
        <f t="shared" si="56"/>
        <v/>
      </c>
      <c r="BX158" t="str">
        <f t="shared" si="56"/>
        <v/>
      </c>
      <c r="BY158" t="str">
        <f t="shared" si="56"/>
        <v/>
      </c>
      <c r="BZ158" t="str">
        <f t="shared" si="56"/>
        <v/>
      </c>
      <c r="CA158" t="str">
        <f t="shared" si="56"/>
        <v/>
      </c>
      <c r="CB158" t="str">
        <f t="shared" si="56"/>
        <v/>
      </c>
      <c r="CC158" t="str">
        <f t="shared" si="56"/>
        <v/>
      </c>
      <c r="CD158" t="str">
        <f t="shared" si="56"/>
        <v/>
      </c>
      <c r="CE158" t="str">
        <f t="shared" si="56"/>
        <v/>
      </c>
      <c r="CF158" t="str">
        <f t="shared" si="56"/>
        <v/>
      </c>
      <c r="CG158" t="str">
        <f t="shared" si="56"/>
        <v/>
      </c>
      <c r="CH158" t="str">
        <f t="shared" si="56"/>
        <v/>
      </c>
    </row>
    <row r="159" spans="20:86" x14ac:dyDescent="0.3">
      <c r="T159" t="str">
        <f t="shared" si="48"/>
        <v/>
      </c>
      <c r="X159" t="str">
        <f t="shared" si="49"/>
        <v/>
      </c>
      <c r="Y159" t="str">
        <f t="shared" si="56"/>
        <v/>
      </c>
      <c r="Z159" t="str">
        <f t="shared" si="56"/>
        <v/>
      </c>
      <c r="AA159" t="str">
        <f t="shared" si="56"/>
        <v/>
      </c>
      <c r="AB159" t="str">
        <f t="shared" si="56"/>
        <v/>
      </c>
      <c r="AC159" t="str">
        <f t="shared" si="56"/>
        <v/>
      </c>
      <c r="AD159" t="str">
        <f t="shared" si="56"/>
        <v/>
      </c>
      <c r="AE159" t="str">
        <f t="shared" si="56"/>
        <v/>
      </c>
      <c r="AF159" t="str">
        <f t="shared" si="56"/>
        <v/>
      </c>
      <c r="AG159" t="str">
        <f t="shared" si="56"/>
        <v/>
      </c>
      <c r="AH159" t="str">
        <f t="shared" si="56"/>
        <v/>
      </c>
      <c r="AI159" t="str">
        <f t="shared" si="56"/>
        <v/>
      </c>
      <c r="AJ159" t="str">
        <f t="shared" si="56"/>
        <v/>
      </c>
      <c r="AK159" t="str">
        <f t="shared" si="56"/>
        <v/>
      </c>
      <c r="AL159" t="str">
        <f t="shared" si="56"/>
        <v/>
      </c>
      <c r="AM159" t="str">
        <f t="shared" si="56"/>
        <v/>
      </c>
      <c r="AN159" t="str">
        <f t="shared" si="56"/>
        <v/>
      </c>
      <c r="AO159" t="str">
        <f t="shared" si="56"/>
        <v/>
      </c>
      <c r="AP159" t="str">
        <f t="shared" si="56"/>
        <v/>
      </c>
      <c r="AQ159" t="str">
        <f t="shared" si="56"/>
        <v/>
      </c>
      <c r="AR159" t="str">
        <f t="shared" si="56"/>
        <v/>
      </c>
      <c r="AS159" t="str">
        <f t="shared" si="56"/>
        <v/>
      </c>
      <c r="AT159" t="str">
        <f t="shared" si="56"/>
        <v/>
      </c>
      <c r="AU159" t="str">
        <f t="shared" si="56"/>
        <v/>
      </c>
      <c r="AV159" t="str">
        <f t="shared" si="56"/>
        <v/>
      </c>
      <c r="AW159" t="str">
        <f t="shared" si="56"/>
        <v/>
      </c>
      <c r="AX159" t="str">
        <f t="shared" si="56"/>
        <v/>
      </c>
      <c r="AY159" t="str">
        <f t="shared" si="56"/>
        <v/>
      </c>
      <c r="AZ159" t="str">
        <f t="shared" si="56"/>
        <v/>
      </c>
      <c r="BA159" t="str">
        <f t="shared" si="56"/>
        <v/>
      </c>
      <c r="BB159" t="str">
        <f t="shared" si="56"/>
        <v/>
      </c>
      <c r="BC159" t="str">
        <f t="shared" si="56"/>
        <v/>
      </c>
      <c r="BD159" t="str">
        <f t="shared" si="56"/>
        <v/>
      </c>
      <c r="BE159" t="str">
        <f t="shared" si="56"/>
        <v/>
      </c>
      <c r="BF159" t="str">
        <f t="shared" si="56"/>
        <v/>
      </c>
      <c r="BG159" t="str">
        <f t="shared" si="56"/>
        <v/>
      </c>
      <c r="BH159" t="str">
        <f t="shared" si="56"/>
        <v/>
      </c>
      <c r="BI159" t="str">
        <f t="shared" si="56"/>
        <v/>
      </c>
      <c r="BJ159" t="str">
        <f t="shared" si="56"/>
        <v/>
      </c>
      <c r="BK159" t="str">
        <f t="shared" si="56"/>
        <v/>
      </c>
      <c r="BL159" t="str">
        <f t="shared" si="56"/>
        <v/>
      </c>
      <c r="BM159" t="str">
        <f t="shared" si="56"/>
        <v/>
      </c>
      <c r="BN159" t="str">
        <f t="shared" si="56"/>
        <v/>
      </c>
      <c r="BO159" t="str">
        <f t="shared" si="56"/>
        <v/>
      </c>
      <c r="BP159" t="str">
        <f t="shared" si="56"/>
        <v/>
      </c>
      <c r="BQ159" t="str">
        <f t="shared" si="56"/>
        <v/>
      </c>
      <c r="BR159" t="str">
        <f t="shared" si="56"/>
        <v/>
      </c>
      <c r="BS159" t="str">
        <f t="shared" si="56"/>
        <v/>
      </c>
      <c r="BT159" t="str">
        <f t="shared" si="56"/>
        <v/>
      </c>
      <c r="BU159" t="str">
        <f t="shared" si="56"/>
        <v/>
      </c>
      <c r="BV159" t="str">
        <f t="shared" si="56"/>
        <v/>
      </c>
      <c r="BW159" t="str">
        <f t="shared" si="56"/>
        <v/>
      </c>
      <c r="BX159" t="str">
        <f t="shared" si="56"/>
        <v/>
      </c>
      <c r="BY159" t="str">
        <f t="shared" si="56"/>
        <v/>
      </c>
      <c r="BZ159" t="str">
        <f t="shared" si="56"/>
        <v/>
      </c>
      <c r="CA159" t="str">
        <f t="shared" si="56"/>
        <v/>
      </c>
      <c r="CB159" t="str">
        <f t="shared" si="56"/>
        <v/>
      </c>
      <c r="CC159" t="str">
        <f t="shared" si="56"/>
        <v/>
      </c>
      <c r="CD159" t="str">
        <f t="shared" si="56"/>
        <v/>
      </c>
      <c r="CE159" t="str">
        <f t="shared" si="56"/>
        <v/>
      </c>
      <c r="CF159" t="str">
        <f t="shared" si="56"/>
        <v/>
      </c>
      <c r="CG159" t="str">
        <f t="shared" si="56"/>
        <v/>
      </c>
      <c r="CH159" t="str">
        <f t="shared" si="56"/>
        <v/>
      </c>
    </row>
    <row r="160" spans="20:86" x14ac:dyDescent="0.3">
      <c r="T160" t="str">
        <f t="shared" si="48"/>
        <v/>
      </c>
      <c r="X160" t="str">
        <f t="shared" si="49"/>
        <v/>
      </c>
      <c r="Y160" t="str">
        <f t="shared" si="56"/>
        <v/>
      </c>
      <c r="Z160" t="str">
        <f t="shared" si="56"/>
        <v/>
      </c>
      <c r="AA160" t="str">
        <f t="shared" si="56"/>
        <v/>
      </c>
      <c r="AB160" t="str">
        <f t="shared" si="56"/>
        <v/>
      </c>
      <c r="AC160" t="str">
        <f t="shared" si="56"/>
        <v/>
      </c>
      <c r="AD160" t="str">
        <f t="shared" si="56"/>
        <v/>
      </c>
      <c r="AE160" t="str">
        <f t="shared" si="56"/>
        <v/>
      </c>
      <c r="AF160" t="str">
        <f t="shared" si="56"/>
        <v/>
      </c>
      <c r="AG160" t="str">
        <f t="shared" si="56"/>
        <v/>
      </c>
      <c r="AH160" t="str">
        <f t="shared" si="56"/>
        <v/>
      </c>
      <c r="AI160" t="str">
        <f t="shared" si="56"/>
        <v/>
      </c>
      <c r="AJ160" t="str">
        <f t="shared" si="56"/>
        <v/>
      </c>
      <c r="AK160" t="str">
        <f t="shared" si="56"/>
        <v/>
      </c>
      <c r="AL160" t="str">
        <f t="shared" si="56"/>
        <v/>
      </c>
      <c r="AM160" t="str">
        <f t="shared" si="56"/>
        <v/>
      </c>
      <c r="AN160" t="str">
        <f t="shared" si="56"/>
        <v/>
      </c>
      <c r="AO160" t="str">
        <f t="shared" si="56"/>
        <v/>
      </c>
      <c r="AP160" t="str">
        <f t="shared" si="56"/>
        <v/>
      </c>
      <c r="AQ160" t="str">
        <f t="shared" si="56"/>
        <v/>
      </c>
      <c r="AR160" t="str">
        <f t="shared" si="56"/>
        <v/>
      </c>
      <c r="AS160" t="str">
        <f t="shared" si="56"/>
        <v/>
      </c>
      <c r="AT160" t="str">
        <f t="shared" si="56"/>
        <v/>
      </c>
      <c r="AU160" t="str">
        <f t="shared" si="56"/>
        <v/>
      </c>
      <c r="AV160" t="str">
        <f t="shared" si="56"/>
        <v/>
      </c>
      <c r="AW160" t="str">
        <f t="shared" si="56"/>
        <v/>
      </c>
      <c r="AX160" t="str">
        <f t="shared" si="56"/>
        <v/>
      </c>
      <c r="AY160" t="str">
        <f t="shared" si="56"/>
        <v/>
      </c>
      <c r="AZ160" t="str">
        <f t="shared" si="56"/>
        <v/>
      </c>
      <c r="BA160" t="str">
        <f t="shared" si="56"/>
        <v/>
      </c>
      <c r="BB160" t="str">
        <f t="shared" si="56"/>
        <v/>
      </c>
      <c r="BC160" t="str">
        <f t="shared" si="56"/>
        <v/>
      </c>
      <c r="BD160" t="str">
        <f t="shared" si="56"/>
        <v/>
      </c>
      <c r="BE160" t="str">
        <f t="shared" si="56"/>
        <v/>
      </c>
      <c r="BF160" t="str">
        <f t="shared" si="56"/>
        <v/>
      </c>
      <c r="BG160" t="str">
        <f t="shared" si="56"/>
        <v/>
      </c>
      <c r="BH160" t="str">
        <f t="shared" ref="Y160:CH164" si="57">IF(BH$1=$A160,$D160,"")</f>
        <v/>
      </c>
      <c r="BI160" t="str">
        <f t="shared" si="57"/>
        <v/>
      </c>
      <c r="BJ160" t="str">
        <f t="shared" si="57"/>
        <v/>
      </c>
      <c r="BK160" t="str">
        <f t="shared" si="57"/>
        <v/>
      </c>
      <c r="BL160" t="str">
        <f t="shared" si="57"/>
        <v/>
      </c>
      <c r="BM160" t="str">
        <f t="shared" si="57"/>
        <v/>
      </c>
      <c r="BN160" t="str">
        <f t="shared" si="57"/>
        <v/>
      </c>
      <c r="BO160" t="str">
        <f t="shared" si="57"/>
        <v/>
      </c>
      <c r="BP160" t="str">
        <f t="shared" si="57"/>
        <v/>
      </c>
      <c r="BQ160" t="str">
        <f t="shared" si="57"/>
        <v/>
      </c>
      <c r="BR160" t="str">
        <f t="shared" si="57"/>
        <v/>
      </c>
      <c r="BS160" t="str">
        <f t="shared" si="57"/>
        <v/>
      </c>
      <c r="BT160" t="str">
        <f t="shared" si="57"/>
        <v/>
      </c>
      <c r="BU160" t="str">
        <f t="shared" si="57"/>
        <v/>
      </c>
      <c r="BV160" t="str">
        <f t="shared" si="57"/>
        <v/>
      </c>
      <c r="BW160" t="str">
        <f t="shared" si="57"/>
        <v/>
      </c>
      <c r="BX160" t="str">
        <f t="shared" si="57"/>
        <v/>
      </c>
      <c r="BY160" t="str">
        <f t="shared" si="57"/>
        <v/>
      </c>
      <c r="BZ160" t="str">
        <f t="shared" si="57"/>
        <v/>
      </c>
      <c r="CA160" t="str">
        <f t="shared" si="57"/>
        <v/>
      </c>
      <c r="CB160" t="str">
        <f t="shared" si="57"/>
        <v/>
      </c>
      <c r="CC160" t="str">
        <f t="shared" si="57"/>
        <v/>
      </c>
      <c r="CD160" t="str">
        <f t="shared" si="57"/>
        <v/>
      </c>
      <c r="CE160" t="str">
        <f t="shared" si="57"/>
        <v/>
      </c>
      <c r="CF160" t="str">
        <f t="shared" si="57"/>
        <v/>
      </c>
      <c r="CG160" t="str">
        <f t="shared" si="57"/>
        <v/>
      </c>
      <c r="CH160" t="str">
        <f t="shared" si="57"/>
        <v/>
      </c>
    </row>
    <row r="161" spans="20:86" x14ac:dyDescent="0.3">
      <c r="T161" t="str">
        <f t="shared" si="48"/>
        <v/>
      </c>
      <c r="X161" t="str">
        <f t="shared" si="49"/>
        <v/>
      </c>
      <c r="Y161" t="str">
        <f t="shared" si="57"/>
        <v/>
      </c>
      <c r="Z161" t="str">
        <f t="shared" si="57"/>
        <v/>
      </c>
      <c r="AA161" t="str">
        <f t="shared" si="57"/>
        <v/>
      </c>
      <c r="AB161" t="str">
        <f t="shared" si="57"/>
        <v/>
      </c>
      <c r="AC161" t="str">
        <f t="shared" si="57"/>
        <v/>
      </c>
      <c r="AD161" t="str">
        <f t="shared" si="57"/>
        <v/>
      </c>
      <c r="AE161" t="str">
        <f t="shared" si="57"/>
        <v/>
      </c>
      <c r="AF161" t="str">
        <f t="shared" si="57"/>
        <v/>
      </c>
      <c r="AG161" t="str">
        <f t="shared" si="57"/>
        <v/>
      </c>
      <c r="AH161" t="str">
        <f t="shared" si="57"/>
        <v/>
      </c>
      <c r="AI161" t="str">
        <f t="shared" si="57"/>
        <v/>
      </c>
      <c r="AJ161" t="str">
        <f t="shared" si="57"/>
        <v/>
      </c>
      <c r="AK161" t="str">
        <f t="shared" si="57"/>
        <v/>
      </c>
      <c r="AL161" t="str">
        <f t="shared" si="57"/>
        <v/>
      </c>
      <c r="AM161" t="str">
        <f t="shared" si="57"/>
        <v/>
      </c>
      <c r="AN161" t="str">
        <f t="shared" si="57"/>
        <v/>
      </c>
      <c r="AO161" t="str">
        <f t="shared" si="57"/>
        <v/>
      </c>
      <c r="AP161" t="str">
        <f t="shared" si="57"/>
        <v/>
      </c>
      <c r="AQ161" t="str">
        <f t="shared" si="57"/>
        <v/>
      </c>
      <c r="AR161" t="str">
        <f t="shared" si="57"/>
        <v/>
      </c>
      <c r="AS161" t="str">
        <f t="shared" si="57"/>
        <v/>
      </c>
      <c r="AT161" t="str">
        <f t="shared" si="57"/>
        <v/>
      </c>
      <c r="AU161" t="str">
        <f t="shared" si="57"/>
        <v/>
      </c>
      <c r="AV161" t="str">
        <f t="shared" si="57"/>
        <v/>
      </c>
      <c r="AW161" t="str">
        <f t="shared" si="57"/>
        <v/>
      </c>
      <c r="AX161" t="str">
        <f t="shared" si="57"/>
        <v/>
      </c>
      <c r="AY161" t="str">
        <f t="shared" si="57"/>
        <v/>
      </c>
      <c r="AZ161" t="str">
        <f t="shared" si="57"/>
        <v/>
      </c>
      <c r="BA161" t="str">
        <f t="shared" si="57"/>
        <v/>
      </c>
      <c r="BB161" t="str">
        <f t="shared" si="57"/>
        <v/>
      </c>
      <c r="BC161" t="str">
        <f t="shared" si="57"/>
        <v/>
      </c>
      <c r="BD161" t="str">
        <f t="shared" si="57"/>
        <v/>
      </c>
      <c r="BE161" t="str">
        <f t="shared" si="57"/>
        <v/>
      </c>
      <c r="BF161" t="str">
        <f t="shared" si="57"/>
        <v/>
      </c>
      <c r="BG161" t="str">
        <f t="shared" si="57"/>
        <v/>
      </c>
      <c r="BH161" t="str">
        <f t="shared" si="57"/>
        <v/>
      </c>
      <c r="BI161" t="str">
        <f t="shared" si="57"/>
        <v/>
      </c>
      <c r="BJ161" t="str">
        <f t="shared" si="57"/>
        <v/>
      </c>
      <c r="BK161" t="str">
        <f t="shared" si="57"/>
        <v/>
      </c>
      <c r="BL161" t="str">
        <f t="shared" si="57"/>
        <v/>
      </c>
      <c r="BM161" t="str">
        <f t="shared" si="57"/>
        <v/>
      </c>
      <c r="BN161" t="str">
        <f t="shared" si="57"/>
        <v/>
      </c>
      <c r="BO161" t="str">
        <f t="shared" si="57"/>
        <v/>
      </c>
      <c r="BP161" t="str">
        <f t="shared" si="57"/>
        <v/>
      </c>
      <c r="BQ161" t="str">
        <f t="shared" si="57"/>
        <v/>
      </c>
      <c r="BR161" t="str">
        <f t="shared" si="57"/>
        <v/>
      </c>
      <c r="BS161" t="str">
        <f t="shared" si="57"/>
        <v/>
      </c>
      <c r="BT161" t="str">
        <f t="shared" si="57"/>
        <v/>
      </c>
      <c r="BU161" t="str">
        <f t="shared" si="57"/>
        <v/>
      </c>
      <c r="BV161" t="str">
        <f t="shared" si="57"/>
        <v/>
      </c>
      <c r="BW161" t="str">
        <f t="shared" si="57"/>
        <v/>
      </c>
      <c r="BX161" t="str">
        <f t="shared" si="57"/>
        <v/>
      </c>
      <c r="BY161" t="str">
        <f t="shared" si="57"/>
        <v/>
      </c>
      <c r="BZ161" t="str">
        <f t="shared" si="57"/>
        <v/>
      </c>
      <c r="CA161" t="str">
        <f t="shared" si="57"/>
        <v/>
      </c>
      <c r="CB161" t="str">
        <f t="shared" si="57"/>
        <v/>
      </c>
      <c r="CC161" t="str">
        <f t="shared" si="57"/>
        <v/>
      </c>
      <c r="CD161" t="str">
        <f t="shared" si="57"/>
        <v/>
      </c>
      <c r="CE161" t="str">
        <f t="shared" si="57"/>
        <v/>
      </c>
      <c r="CF161" t="str">
        <f t="shared" si="57"/>
        <v/>
      </c>
      <c r="CG161" t="str">
        <f t="shared" si="57"/>
        <v/>
      </c>
      <c r="CH161" t="str">
        <f t="shared" si="57"/>
        <v/>
      </c>
    </row>
    <row r="162" spans="20:86" x14ac:dyDescent="0.3">
      <c r="T162" t="str">
        <f t="shared" si="48"/>
        <v/>
      </c>
      <c r="X162" t="str">
        <f t="shared" si="49"/>
        <v/>
      </c>
      <c r="Y162" t="str">
        <f t="shared" si="57"/>
        <v/>
      </c>
      <c r="Z162" t="str">
        <f t="shared" si="57"/>
        <v/>
      </c>
      <c r="AA162" t="str">
        <f t="shared" si="57"/>
        <v/>
      </c>
      <c r="AB162" t="str">
        <f t="shared" si="57"/>
        <v/>
      </c>
      <c r="AC162" t="str">
        <f t="shared" si="57"/>
        <v/>
      </c>
      <c r="AD162" t="str">
        <f t="shared" si="57"/>
        <v/>
      </c>
      <c r="AE162" t="str">
        <f t="shared" si="57"/>
        <v/>
      </c>
      <c r="AF162" t="str">
        <f t="shared" si="57"/>
        <v/>
      </c>
      <c r="AG162" t="str">
        <f t="shared" si="57"/>
        <v/>
      </c>
      <c r="AH162" t="str">
        <f t="shared" si="57"/>
        <v/>
      </c>
      <c r="AI162" t="str">
        <f t="shared" si="57"/>
        <v/>
      </c>
      <c r="AJ162" t="str">
        <f t="shared" si="57"/>
        <v/>
      </c>
      <c r="AK162" t="str">
        <f t="shared" si="57"/>
        <v/>
      </c>
      <c r="AL162" t="str">
        <f t="shared" si="57"/>
        <v/>
      </c>
      <c r="AM162" t="str">
        <f t="shared" si="57"/>
        <v/>
      </c>
      <c r="AN162" t="str">
        <f t="shared" si="57"/>
        <v/>
      </c>
      <c r="AO162" t="str">
        <f t="shared" si="57"/>
        <v/>
      </c>
      <c r="AP162" t="str">
        <f t="shared" si="57"/>
        <v/>
      </c>
      <c r="AQ162" t="str">
        <f t="shared" si="57"/>
        <v/>
      </c>
      <c r="AR162" t="str">
        <f t="shared" si="57"/>
        <v/>
      </c>
      <c r="AS162" t="str">
        <f t="shared" si="57"/>
        <v/>
      </c>
      <c r="AT162" t="str">
        <f t="shared" si="57"/>
        <v/>
      </c>
      <c r="AU162" t="str">
        <f t="shared" si="57"/>
        <v/>
      </c>
      <c r="AV162" t="str">
        <f t="shared" si="57"/>
        <v/>
      </c>
      <c r="AW162" t="str">
        <f t="shared" si="57"/>
        <v/>
      </c>
      <c r="AX162" t="str">
        <f t="shared" si="57"/>
        <v/>
      </c>
      <c r="AY162" t="str">
        <f t="shared" si="57"/>
        <v/>
      </c>
      <c r="AZ162" t="str">
        <f t="shared" si="57"/>
        <v/>
      </c>
      <c r="BA162" t="str">
        <f t="shared" si="57"/>
        <v/>
      </c>
      <c r="BB162" t="str">
        <f t="shared" si="57"/>
        <v/>
      </c>
      <c r="BC162" t="str">
        <f t="shared" si="57"/>
        <v/>
      </c>
      <c r="BD162" t="str">
        <f t="shared" si="57"/>
        <v/>
      </c>
      <c r="BE162" t="str">
        <f t="shared" si="57"/>
        <v/>
      </c>
      <c r="BF162" t="str">
        <f t="shared" si="57"/>
        <v/>
      </c>
      <c r="BG162" t="str">
        <f t="shared" si="57"/>
        <v/>
      </c>
      <c r="BH162" t="str">
        <f t="shared" si="57"/>
        <v/>
      </c>
      <c r="BI162" t="str">
        <f t="shared" si="57"/>
        <v/>
      </c>
      <c r="BJ162" t="str">
        <f t="shared" si="57"/>
        <v/>
      </c>
      <c r="BK162" t="str">
        <f t="shared" si="57"/>
        <v/>
      </c>
      <c r="BL162" t="str">
        <f t="shared" si="57"/>
        <v/>
      </c>
      <c r="BM162" t="str">
        <f t="shared" si="57"/>
        <v/>
      </c>
      <c r="BN162" t="str">
        <f t="shared" si="57"/>
        <v/>
      </c>
      <c r="BO162" t="str">
        <f t="shared" si="57"/>
        <v/>
      </c>
      <c r="BP162" t="str">
        <f t="shared" si="57"/>
        <v/>
      </c>
      <c r="BQ162" t="str">
        <f t="shared" si="57"/>
        <v/>
      </c>
      <c r="BR162" t="str">
        <f t="shared" si="57"/>
        <v/>
      </c>
      <c r="BS162" t="str">
        <f t="shared" si="57"/>
        <v/>
      </c>
      <c r="BT162" t="str">
        <f t="shared" si="57"/>
        <v/>
      </c>
      <c r="BU162" t="str">
        <f t="shared" si="57"/>
        <v/>
      </c>
      <c r="BV162" t="str">
        <f t="shared" si="57"/>
        <v/>
      </c>
      <c r="BW162" t="str">
        <f t="shared" si="57"/>
        <v/>
      </c>
      <c r="BX162" t="str">
        <f t="shared" si="57"/>
        <v/>
      </c>
      <c r="BY162" t="str">
        <f t="shared" si="57"/>
        <v/>
      </c>
      <c r="BZ162" t="str">
        <f t="shared" si="57"/>
        <v/>
      </c>
      <c r="CA162" t="str">
        <f t="shared" si="57"/>
        <v/>
      </c>
      <c r="CB162" t="str">
        <f t="shared" si="57"/>
        <v/>
      </c>
      <c r="CC162" t="str">
        <f t="shared" si="57"/>
        <v/>
      </c>
      <c r="CD162" t="str">
        <f t="shared" si="57"/>
        <v/>
      </c>
      <c r="CE162" t="str">
        <f t="shared" si="57"/>
        <v/>
      </c>
      <c r="CF162" t="str">
        <f t="shared" si="57"/>
        <v/>
      </c>
      <c r="CG162" t="str">
        <f t="shared" si="57"/>
        <v/>
      </c>
      <c r="CH162" t="str">
        <f t="shared" si="57"/>
        <v/>
      </c>
    </row>
    <row r="163" spans="20:86" x14ac:dyDescent="0.3">
      <c r="T163" t="str">
        <f t="shared" si="48"/>
        <v/>
      </c>
      <c r="X163" t="str">
        <f t="shared" si="49"/>
        <v/>
      </c>
      <c r="Y163" t="str">
        <f t="shared" si="57"/>
        <v/>
      </c>
      <c r="Z163" t="str">
        <f t="shared" si="57"/>
        <v/>
      </c>
      <c r="AA163" t="str">
        <f t="shared" si="57"/>
        <v/>
      </c>
      <c r="AB163" t="str">
        <f t="shared" si="57"/>
        <v/>
      </c>
      <c r="AC163" t="str">
        <f t="shared" si="57"/>
        <v/>
      </c>
      <c r="AD163" t="str">
        <f t="shared" si="57"/>
        <v/>
      </c>
      <c r="AE163" t="str">
        <f t="shared" si="57"/>
        <v/>
      </c>
      <c r="AF163" t="str">
        <f t="shared" si="57"/>
        <v/>
      </c>
      <c r="AG163" t="str">
        <f t="shared" si="57"/>
        <v/>
      </c>
      <c r="AH163" t="str">
        <f t="shared" si="57"/>
        <v/>
      </c>
      <c r="AI163" t="str">
        <f t="shared" si="57"/>
        <v/>
      </c>
      <c r="AJ163" t="str">
        <f t="shared" si="57"/>
        <v/>
      </c>
      <c r="AK163" t="str">
        <f t="shared" si="57"/>
        <v/>
      </c>
      <c r="AL163" t="str">
        <f t="shared" si="57"/>
        <v/>
      </c>
      <c r="AM163" t="str">
        <f t="shared" si="57"/>
        <v/>
      </c>
      <c r="AN163" t="str">
        <f t="shared" si="57"/>
        <v/>
      </c>
      <c r="AO163" t="str">
        <f t="shared" si="57"/>
        <v/>
      </c>
      <c r="AP163" t="str">
        <f t="shared" si="57"/>
        <v/>
      </c>
      <c r="AQ163" t="str">
        <f t="shared" si="57"/>
        <v/>
      </c>
      <c r="AR163" t="str">
        <f t="shared" si="57"/>
        <v/>
      </c>
      <c r="AS163" t="str">
        <f t="shared" si="57"/>
        <v/>
      </c>
      <c r="AT163" t="str">
        <f t="shared" si="57"/>
        <v/>
      </c>
      <c r="AU163" t="str">
        <f t="shared" si="57"/>
        <v/>
      </c>
      <c r="AV163" t="str">
        <f t="shared" si="57"/>
        <v/>
      </c>
      <c r="AW163" t="str">
        <f t="shared" si="57"/>
        <v/>
      </c>
      <c r="AX163" t="str">
        <f t="shared" si="57"/>
        <v/>
      </c>
      <c r="AY163" t="str">
        <f t="shared" si="57"/>
        <v/>
      </c>
      <c r="AZ163" t="str">
        <f t="shared" si="57"/>
        <v/>
      </c>
      <c r="BA163" t="str">
        <f t="shared" si="57"/>
        <v/>
      </c>
      <c r="BB163" t="str">
        <f t="shared" si="57"/>
        <v/>
      </c>
      <c r="BC163" t="str">
        <f t="shared" si="57"/>
        <v/>
      </c>
      <c r="BD163" t="str">
        <f t="shared" si="57"/>
        <v/>
      </c>
      <c r="BE163" t="str">
        <f t="shared" si="57"/>
        <v/>
      </c>
      <c r="BF163" t="str">
        <f t="shared" si="57"/>
        <v/>
      </c>
      <c r="BG163" t="str">
        <f t="shared" si="57"/>
        <v/>
      </c>
      <c r="BH163" t="str">
        <f t="shared" si="57"/>
        <v/>
      </c>
      <c r="BI163" t="str">
        <f t="shared" si="57"/>
        <v/>
      </c>
      <c r="BJ163" t="str">
        <f t="shared" si="57"/>
        <v/>
      </c>
      <c r="BK163" t="str">
        <f t="shared" si="57"/>
        <v/>
      </c>
      <c r="BL163" t="str">
        <f t="shared" si="57"/>
        <v/>
      </c>
      <c r="BM163" t="str">
        <f t="shared" si="57"/>
        <v/>
      </c>
      <c r="BN163" t="str">
        <f t="shared" si="57"/>
        <v/>
      </c>
      <c r="BO163" t="str">
        <f t="shared" si="57"/>
        <v/>
      </c>
      <c r="BP163" t="str">
        <f t="shared" si="57"/>
        <v/>
      </c>
      <c r="BQ163" t="str">
        <f t="shared" si="57"/>
        <v/>
      </c>
      <c r="BR163" t="str">
        <f t="shared" si="57"/>
        <v/>
      </c>
      <c r="BS163" t="str">
        <f t="shared" si="57"/>
        <v/>
      </c>
      <c r="BT163" t="str">
        <f t="shared" si="57"/>
        <v/>
      </c>
      <c r="BU163" t="str">
        <f t="shared" si="57"/>
        <v/>
      </c>
      <c r="BV163" t="str">
        <f t="shared" si="57"/>
        <v/>
      </c>
      <c r="BW163" t="str">
        <f t="shared" si="57"/>
        <v/>
      </c>
      <c r="BX163" t="str">
        <f t="shared" si="57"/>
        <v/>
      </c>
      <c r="BY163" t="str">
        <f t="shared" si="57"/>
        <v/>
      </c>
      <c r="BZ163" t="str">
        <f t="shared" si="57"/>
        <v/>
      </c>
      <c r="CA163" t="str">
        <f t="shared" si="57"/>
        <v/>
      </c>
      <c r="CB163" t="str">
        <f t="shared" si="57"/>
        <v/>
      </c>
      <c r="CC163" t="str">
        <f t="shared" si="57"/>
        <v/>
      </c>
      <c r="CD163" t="str">
        <f t="shared" si="57"/>
        <v/>
      </c>
      <c r="CE163" t="str">
        <f t="shared" si="57"/>
        <v/>
      </c>
      <c r="CF163" t="str">
        <f t="shared" si="57"/>
        <v/>
      </c>
      <c r="CG163" t="str">
        <f t="shared" si="57"/>
        <v/>
      </c>
      <c r="CH163" t="str">
        <f t="shared" si="57"/>
        <v/>
      </c>
    </row>
    <row r="164" spans="20:86" x14ac:dyDescent="0.3">
      <c r="T164" t="str">
        <f t="shared" si="48"/>
        <v/>
      </c>
      <c r="X164" t="str">
        <f t="shared" si="49"/>
        <v/>
      </c>
      <c r="Y164" t="str">
        <f t="shared" si="57"/>
        <v/>
      </c>
      <c r="Z164" t="str">
        <f t="shared" si="57"/>
        <v/>
      </c>
      <c r="AA164" t="str">
        <f t="shared" si="57"/>
        <v/>
      </c>
      <c r="AB164" t="str">
        <f t="shared" si="57"/>
        <v/>
      </c>
      <c r="AC164" t="str">
        <f t="shared" si="57"/>
        <v/>
      </c>
      <c r="AD164" t="str">
        <f t="shared" si="57"/>
        <v/>
      </c>
      <c r="AE164" t="str">
        <f t="shared" si="57"/>
        <v/>
      </c>
      <c r="AF164" t="str">
        <f t="shared" si="57"/>
        <v/>
      </c>
      <c r="AG164" t="str">
        <f t="shared" si="57"/>
        <v/>
      </c>
      <c r="AH164" t="str">
        <f t="shared" si="57"/>
        <v/>
      </c>
      <c r="AI164" t="str">
        <f t="shared" si="57"/>
        <v/>
      </c>
      <c r="AJ164" t="str">
        <f t="shared" si="57"/>
        <v/>
      </c>
      <c r="AK164" t="str">
        <f t="shared" si="57"/>
        <v/>
      </c>
      <c r="AL164" t="str">
        <f t="shared" si="57"/>
        <v/>
      </c>
      <c r="AM164" t="str">
        <f t="shared" si="57"/>
        <v/>
      </c>
      <c r="AN164" t="str">
        <f t="shared" si="57"/>
        <v/>
      </c>
      <c r="AO164" t="str">
        <f t="shared" si="57"/>
        <v/>
      </c>
      <c r="AP164" t="str">
        <f t="shared" si="57"/>
        <v/>
      </c>
      <c r="AQ164" t="str">
        <f t="shared" si="57"/>
        <v/>
      </c>
      <c r="AR164" t="str">
        <f t="shared" si="57"/>
        <v/>
      </c>
      <c r="AS164" t="str">
        <f t="shared" si="57"/>
        <v/>
      </c>
      <c r="AT164" t="str">
        <f t="shared" si="57"/>
        <v/>
      </c>
      <c r="AU164" t="str">
        <f t="shared" si="57"/>
        <v/>
      </c>
      <c r="AV164" t="str">
        <f t="shared" si="57"/>
        <v/>
      </c>
      <c r="AW164" t="str">
        <f t="shared" si="57"/>
        <v/>
      </c>
      <c r="AX164" t="str">
        <f t="shared" si="57"/>
        <v/>
      </c>
      <c r="AY164" t="str">
        <f t="shared" si="57"/>
        <v/>
      </c>
      <c r="AZ164" t="str">
        <f t="shared" si="57"/>
        <v/>
      </c>
      <c r="BA164" t="str">
        <f t="shared" si="57"/>
        <v/>
      </c>
      <c r="BB164" t="str">
        <f t="shared" si="57"/>
        <v/>
      </c>
      <c r="BC164" t="str">
        <f t="shared" si="57"/>
        <v/>
      </c>
      <c r="BD164" t="str">
        <f t="shared" si="57"/>
        <v/>
      </c>
      <c r="BE164" t="str">
        <f t="shared" si="57"/>
        <v/>
      </c>
      <c r="BF164" t="str">
        <f t="shared" si="57"/>
        <v/>
      </c>
      <c r="BG164" t="str">
        <f t="shared" si="57"/>
        <v/>
      </c>
      <c r="BH164" t="str">
        <f t="shared" si="57"/>
        <v/>
      </c>
      <c r="BI164" t="str">
        <f t="shared" si="57"/>
        <v/>
      </c>
      <c r="BJ164" t="str">
        <f t="shared" si="57"/>
        <v/>
      </c>
      <c r="BK164" t="str">
        <f t="shared" ref="Y164:CH168" si="58">IF(BK$1=$A164,$D164,"")</f>
        <v/>
      </c>
      <c r="BL164" t="str">
        <f t="shared" si="58"/>
        <v/>
      </c>
      <c r="BM164" t="str">
        <f t="shared" si="58"/>
        <v/>
      </c>
      <c r="BN164" t="str">
        <f t="shared" si="58"/>
        <v/>
      </c>
      <c r="BO164" t="str">
        <f t="shared" si="58"/>
        <v/>
      </c>
      <c r="BP164" t="str">
        <f t="shared" si="58"/>
        <v/>
      </c>
      <c r="BQ164" t="str">
        <f t="shared" si="58"/>
        <v/>
      </c>
      <c r="BR164" t="str">
        <f t="shared" si="58"/>
        <v/>
      </c>
      <c r="BS164" t="str">
        <f t="shared" si="58"/>
        <v/>
      </c>
      <c r="BT164" t="str">
        <f t="shared" si="58"/>
        <v/>
      </c>
      <c r="BU164" t="str">
        <f t="shared" si="58"/>
        <v/>
      </c>
      <c r="BV164" t="str">
        <f t="shared" si="58"/>
        <v/>
      </c>
      <c r="BW164" t="str">
        <f t="shared" si="58"/>
        <v/>
      </c>
      <c r="BX164" t="str">
        <f t="shared" si="58"/>
        <v/>
      </c>
      <c r="BY164" t="str">
        <f t="shared" si="58"/>
        <v/>
      </c>
      <c r="BZ164" t="str">
        <f t="shared" si="58"/>
        <v/>
      </c>
      <c r="CA164" t="str">
        <f t="shared" si="58"/>
        <v/>
      </c>
      <c r="CB164" t="str">
        <f t="shared" si="58"/>
        <v/>
      </c>
      <c r="CC164" t="str">
        <f t="shared" si="58"/>
        <v/>
      </c>
      <c r="CD164" t="str">
        <f t="shared" si="58"/>
        <v/>
      </c>
      <c r="CE164" t="str">
        <f t="shared" si="58"/>
        <v/>
      </c>
      <c r="CF164" t="str">
        <f t="shared" si="58"/>
        <v/>
      </c>
      <c r="CG164" t="str">
        <f t="shared" si="58"/>
        <v/>
      </c>
      <c r="CH164" t="str">
        <f t="shared" si="58"/>
        <v/>
      </c>
    </row>
    <row r="165" spans="20:86" x14ac:dyDescent="0.3">
      <c r="T165" t="str">
        <f t="shared" si="48"/>
        <v/>
      </c>
      <c r="X165" t="str">
        <f t="shared" si="49"/>
        <v/>
      </c>
      <c r="Y165" t="str">
        <f t="shared" si="58"/>
        <v/>
      </c>
      <c r="Z165" t="str">
        <f t="shared" si="58"/>
        <v/>
      </c>
      <c r="AA165" t="str">
        <f t="shared" si="58"/>
        <v/>
      </c>
      <c r="AB165" t="str">
        <f t="shared" si="58"/>
        <v/>
      </c>
      <c r="AC165" t="str">
        <f t="shared" si="58"/>
        <v/>
      </c>
      <c r="AD165" t="str">
        <f t="shared" si="58"/>
        <v/>
      </c>
      <c r="AE165" t="str">
        <f t="shared" si="58"/>
        <v/>
      </c>
      <c r="AF165" t="str">
        <f t="shared" si="58"/>
        <v/>
      </c>
      <c r="AG165" t="str">
        <f t="shared" si="58"/>
        <v/>
      </c>
      <c r="AH165" t="str">
        <f t="shared" si="58"/>
        <v/>
      </c>
      <c r="AI165" t="str">
        <f t="shared" si="58"/>
        <v/>
      </c>
      <c r="AJ165" t="str">
        <f t="shared" si="58"/>
        <v/>
      </c>
      <c r="AK165" t="str">
        <f t="shared" si="58"/>
        <v/>
      </c>
      <c r="AL165" t="str">
        <f t="shared" si="58"/>
        <v/>
      </c>
      <c r="AM165" t="str">
        <f t="shared" si="58"/>
        <v/>
      </c>
      <c r="AN165" t="str">
        <f t="shared" si="58"/>
        <v/>
      </c>
      <c r="AO165" t="str">
        <f t="shared" si="58"/>
        <v/>
      </c>
      <c r="AP165" t="str">
        <f t="shared" si="58"/>
        <v/>
      </c>
      <c r="AQ165" t="str">
        <f t="shared" si="58"/>
        <v/>
      </c>
      <c r="AR165" t="str">
        <f t="shared" si="58"/>
        <v/>
      </c>
      <c r="AS165" t="str">
        <f t="shared" si="58"/>
        <v/>
      </c>
      <c r="AT165" t="str">
        <f t="shared" si="58"/>
        <v/>
      </c>
      <c r="AU165" t="str">
        <f t="shared" si="58"/>
        <v/>
      </c>
      <c r="AV165" t="str">
        <f t="shared" si="58"/>
        <v/>
      </c>
      <c r="AW165" t="str">
        <f t="shared" si="58"/>
        <v/>
      </c>
      <c r="AX165" t="str">
        <f t="shared" si="58"/>
        <v/>
      </c>
      <c r="AY165" t="str">
        <f t="shared" si="58"/>
        <v/>
      </c>
      <c r="AZ165" t="str">
        <f t="shared" si="58"/>
        <v/>
      </c>
      <c r="BA165" t="str">
        <f t="shared" si="58"/>
        <v/>
      </c>
      <c r="BB165" t="str">
        <f t="shared" si="58"/>
        <v/>
      </c>
      <c r="BC165" t="str">
        <f t="shared" si="58"/>
        <v/>
      </c>
      <c r="BD165" t="str">
        <f t="shared" si="58"/>
        <v/>
      </c>
      <c r="BE165" t="str">
        <f t="shared" si="58"/>
        <v/>
      </c>
      <c r="BF165" t="str">
        <f t="shared" si="58"/>
        <v/>
      </c>
      <c r="BG165" t="str">
        <f t="shared" si="58"/>
        <v/>
      </c>
      <c r="BH165" t="str">
        <f t="shared" si="58"/>
        <v/>
      </c>
      <c r="BI165" t="str">
        <f t="shared" si="58"/>
        <v/>
      </c>
      <c r="BJ165" t="str">
        <f t="shared" si="58"/>
        <v/>
      </c>
      <c r="BK165" t="str">
        <f t="shared" si="58"/>
        <v/>
      </c>
      <c r="BL165" t="str">
        <f t="shared" si="58"/>
        <v/>
      </c>
      <c r="BM165" t="str">
        <f t="shared" si="58"/>
        <v/>
      </c>
      <c r="BN165" t="str">
        <f t="shared" si="58"/>
        <v/>
      </c>
      <c r="BO165" t="str">
        <f t="shared" si="58"/>
        <v/>
      </c>
      <c r="BP165" t="str">
        <f t="shared" si="58"/>
        <v/>
      </c>
      <c r="BQ165" t="str">
        <f t="shared" si="58"/>
        <v/>
      </c>
      <c r="BR165" t="str">
        <f t="shared" si="58"/>
        <v/>
      </c>
      <c r="BS165" t="str">
        <f t="shared" si="58"/>
        <v/>
      </c>
      <c r="BT165" t="str">
        <f t="shared" si="58"/>
        <v/>
      </c>
      <c r="BU165" t="str">
        <f t="shared" si="58"/>
        <v/>
      </c>
      <c r="BV165" t="str">
        <f t="shared" si="58"/>
        <v/>
      </c>
      <c r="BW165" t="str">
        <f t="shared" si="58"/>
        <v/>
      </c>
      <c r="BX165" t="str">
        <f t="shared" si="58"/>
        <v/>
      </c>
      <c r="BY165" t="str">
        <f t="shared" si="58"/>
        <v/>
      </c>
      <c r="BZ165" t="str">
        <f t="shared" si="58"/>
        <v/>
      </c>
      <c r="CA165" t="str">
        <f t="shared" si="58"/>
        <v/>
      </c>
      <c r="CB165" t="str">
        <f t="shared" si="58"/>
        <v/>
      </c>
      <c r="CC165" t="str">
        <f t="shared" si="58"/>
        <v/>
      </c>
      <c r="CD165" t="str">
        <f t="shared" si="58"/>
        <v/>
      </c>
      <c r="CE165" t="str">
        <f t="shared" si="58"/>
        <v/>
      </c>
      <c r="CF165" t="str">
        <f t="shared" si="58"/>
        <v/>
      </c>
      <c r="CG165" t="str">
        <f t="shared" si="58"/>
        <v/>
      </c>
      <c r="CH165" t="str">
        <f t="shared" si="58"/>
        <v/>
      </c>
    </row>
    <row r="166" spans="20:86" x14ac:dyDescent="0.3">
      <c r="T166" t="str">
        <f t="shared" si="48"/>
        <v/>
      </c>
      <c r="X166" t="str">
        <f t="shared" si="49"/>
        <v/>
      </c>
      <c r="Y166" t="str">
        <f t="shared" si="58"/>
        <v/>
      </c>
      <c r="Z166" t="str">
        <f t="shared" si="58"/>
        <v/>
      </c>
      <c r="AA166" t="str">
        <f t="shared" si="58"/>
        <v/>
      </c>
      <c r="AB166" t="str">
        <f t="shared" si="58"/>
        <v/>
      </c>
      <c r="AC166" t="str">
        <f t="shared" si="58"/>
        <v/>
      </c>
      <c r="AD166" t="str">
        <f t="shared" si="58"/>
        <v/>
      </c>
      <c r="AE166" t="str">
        <f t="shared" si="58"/>
        <v/>
      </c>
      <c r="AF166" t="str">
        <f t="shared" si="58"/>
        <v/>
      </c>
      <c r="AG166" t="str">
        <f t="shared" si="58"/>
        <v/>
      </c>
      <c r="AH166" t="str">
        <f t="shared" si="58"/>
        <v/>
      </c>
      <c r="AI166" t="str">
        <f t="shared" si="58"/>
        <v/>
      </c>
      <c r="AJ166" t="str">
        <f t="shared" si="58"/>
        <v/>
      </c>
      <c r="AK166" t="str">
        <f t="shared" si="58"/>
        <v/>
      </c>
      <c r="AL166" t="str">
        <f t="shared" si="58"/>
        <v/>
      </c>
      <c r="AM166" t="str">
        <f t="shared" si="58"/>
        <v/>
      </c>
      <c r="AN166" t="str">
        <f t="shared" si="58"/>
        <v/>
      </c>
      <c r="AO166" t="str">
        <f t="shared" si="58"/>
        <v/>
      </c>
      <c r="AP166" t="str">
        <f t="shared" si="58"/>
        <v/>
      </c>
      <c r="AQ166" t="str">
        <f t="shared" si="58"/>
        <v/>
      </c>
      <c r="AR166" t="str">
        <f t="shared" si="58"/>
        <v/>
      </c>
      <c r="AS166" t="str">
        <f t="shared" si="58"/>
        <v/>
      </c>
      <c r="AT166" t="str">
        <f t="shared" si="58"/>
        <v/>
      </c>
      <c r="AU166" t="str">
        <f t="shared" si="58"/>
        <v/>
      </c>
      <c r="AV166" t="str">
        <f t="shared" si="58"/>
        <v/>
      </c>
      <c r="AW166" t="str">
        <f t="shared" si="58"/>
        <v/>
      </c>
      <c r="AX166" t="str">
        <f t="shared" si="58"/>
        <v/>
      </c>
      <c r="AY166" t="str">
        <f t="shared" si="58"/>
        <v/>
      </c>
      <c r="AZ166" t="str">
        <f t="shared" si="58"/>
        <v/>
      </c>
      <c r="BA166" t="str">
        <f t="shared" si="58"/>
        <v/>
      </c>
      <c r="BB166" t="str">
        <f t="shared" si="58"/>
        <v/>
      </c>
      <c r="BC166" t="str">
        <f t="shared" si="58"/>
        <v/>
      </c>
      <c r="BD166" t="str">
        <f t="shared" si="58"/>
        <v/>
      </c>
      <c r="BE166" t="str">
        <f t="shared" si="58"/>
        <v/>
      </c>
      <c r="BF166" t="str">
        <f t="shared" si="58"/>
        <v/>
      </c>
      <c r="BG166" t="str">
        <f t="shared" si="58"/>
        <v/>
      </c>
      <c r="BH166" t="str">
        <f t="shared" si="58"/>
        <v/>
      </c>
      <c r="BI166" t="str">
        <f t="shared" si="58"/>
        <v/>
      </c>
      <c r="BJ166" t="str">
        <f t="shared" si="58"/>
        <v/>
      </c>
      <c r="BK166" t="str">
        <f t="shared" si="58"/>
        <v/>
      </c>
      <c r="BL166" t="str">
        <f t="shared" si="58"/>
        <v/>
      </c>
      <c r="BM166" t="str">
        <f t="shared" si="58"/>
        <v/>
      </c>
      <c r="BN166" t="str">
        <f t="shared" si="58"/>
        <v/>
      </c>
      <c r="BO166" t="str">
        <f t="shared" si="58"/>
        <v/>
      </c>
      <c r="BP166" t="str">
        <f t="shared" si="58"/>
        <v/>
      </c>
      <c r="BQ166" t="str">
        <f t="shared" si="58"/>
        <v/>
      </c>
      <c r="BR166" t="str">
        <f t="shared" si="58"/>
        <v/>
      </c>
      <c r="BS166" t="str">
        <f t="shared" si="58"/>
        <v/>
      </c>
      <c r="BT166" t="str">
        <f t="shared" si="58"/>
        <v/>
      </c>
      <c r="BU166" t="str">
        <f t="shared" si="58"/>
        <v/>
      </c>
      <c r="BV166" t="str">
        <f t="shared" si="58"/>
        <v/>
      </c>
      <c r="BW166" t="str">
        <f t="shared" si="58"/>
        <v/>
      </c>
      <c r="BX166" t="str">
        <f t="shared" si="58"/>
        <v/>
      </c>
      <c r="BY166" t="str">
        <f t="shared" si="58"/>
        <v/>
      </c>
      <c r="BZ166" t="str">
        <f t="shared" si="58"/>
        <v/>
      </c>
      <c r="CA166" t="str">
        <f t="shared" si="58"/>
        <v/>
      </c>
      <c r="CB166" t="str">
        <f t="shared" si="58"/>
        <v/>
      </c>
      <c r="CC166" t="str">
        <f t="shared" si="58"/>
        <v/>
      </c>
      <c r="CD166" t="str">
        <f t="shared" si="58"/>
        <v/>
      </c>
      <c r="CE166" t="str">
        <f t="shared" si="58"/>
        <v/>
      </c>
      <c r="CF166" t="str">
        <f t="shared" si="58"/>
        <v/>
      </c>
      <c r="CG166" t="str">
        <f t="shared" si="58"/>
        <v/>
      </c>
      <c r="CH166" t="str">
        <f t="shared" si="58"/>
        <v/>
      </c>
    </row>
    <row r="167" spans="20:86" x14ac:dyDescent="0.3">
      <c r="T167" t="str">
        <f t="shared" si="48"/>
        <v/>
      </c>
      <c r="X167" t="str">
        <f t="shared" si="49"/>
        <v/>
      </c>
      <c r="Y167" t="str">
        <f t="shared" si="58"/>
        <v/>
      </c>
      <c r="Z167" t="str">
        <f t="shared" si="58"/>
        <v/>
      </c>
      <c r="AA167" t="str">
        <f t="shared" si="58"/>
        <v/>
      </c>
      <c r="AB167" t="str">
        <f t="shared" si="58"/>
        <v/>
      </c>
      <c r="AC167" t="str">
        <f t="shared" si="58"/>
        <v/>
      </c>
      <c r="AD167" t="str">
        <f t="shared" si="58"/>
        <v/>
      </c>
      <c r="AE167" t="str">
        <f t="shared" si="58"/>
        <v/>
      </c>
      <c r="AF167" t="str">
        <f t="shared" si="58"/>
        <v/>
      </c>
      <c r="AG167" t="str">
        <f t="shared" si="58"/>
        <v/>
      </c>
      <c r="AH167" t="str">
        <f t="shared" si="58"/>
        <v/>
      </c>
      <c r="AI167" t="str">
        <f t="shared" si="58"/>
        <v/>
      </c>
      <c r="AJ167" t="str">
        <f t="shared" si="58"/>
        <v/>
      </c>
      <c r="AK167" t="str">
        <f t="shared" si="58"/>
        <v/>
      </c>
      <c r="AL167" t="str">
        <f t="shared" si="58"/>
        <v/>
      </c>
      <c r="AM167" t="str">
        <f t="shared" si="58"/>
        <v/>
      </c>
      <c r="AN167" t="str">
        <f t="shared" si="58"/>
        <v/>
      </c>
      <c r="AO167" t="str">
        <f t="shared" si="58"/>
        <v/>
      </c>
      <c r="AP167" t="str">
        <f t="shared" si="58"/>
        <v/>
      </c>
      <c r="AQ167" t="str">
        <f t="shared" si="58"/>
        <v/>
      </c>
      <c r="AR167" t="str">
        <f t="shared" si="58"/>
        <v/>
      </c>
      <c r="AS167" t="str">
        <f t="shared" si="58"/>
        <v/>
      </c>
      <c r="AT167" t="str">
        <f t="shared" si="58"/>
        <v/>
      </c>
      <c r="AU167" t="str">
        <f t="shared" si="58"/>
        <v/>
      </c>
      <c r="AV167" t="str">
        <f t="shared" si="58"/>
        <v/>
      </c>
      <c r="AW167" t="str">
        <f t="shared" si="58"/>
        <v/>
      </c>
      <c r="AX167" t="str">
        <f t="shared" si="58"/>
        <v/>
      </c>
      <c r="AY167" t="str">
        <f t="shared" si="58"/>
        <v/>
      </c>
      <c r="AZ167" t="str">
        <f t="shared" si="58"/>
        <v/>
      </c>
      <c r="BA167" t="str">
        <f t="shared" si="58"/>
        <v/>
      </c>
      <c r="BB167" t="str">
        <f t="shared" si="58"/>
        <v/>
      </c>
      <c r="BC167" t="str">
        <f t="shared" si="58"/>
        <v/>
      </c>
      <c r="BD167" t="str">
        <f t="shared" si="58"/>
        <v/>
      </c>
      <c r="BE167" t="str">
        <f t="shared" si="58"/>
        <v/>
      </c>
      <c r="BF167" t="str">
        <f t="shared" si="58"/>
        <v/>
      </c>
      <c r="BG167" t="str">
        <f t="shared" si="58"/>
        <v/>
      </c>
      <c r="BH167" t="str">
        <f t="shared" si="58"/>
        <v/>
      </c>
      <c r="BI167" t="str">
        <f t="shared" si="58"/>
        <v/>
      </c>
      <c r="BJ167" t="str">
        <f t="shared" si="58"/>
        <v/>
      </c>
      <c r="BK167" t="str">
        <f t="shared" si="58"/>
        <v/>
      </c>
      <c r="BL167" t="str">
        <f t="shared" si="58"/>
        <v/>
      </c>
      <c r="BM167" t="str">
        <f t="shared" si="58"/>
        <v/>
      </c>
      <c r="BN167" t="str">
        <f t="shared" si="58"/>
        <v/>
      </c>
      <c r="BO167" t="str">
        <f t="shared" si="58"/>
        <v/>
      </c>
      <c r="BP167" t="str">
        <f t="shared" si="58"/>
        <v/>
      </c>
      <c r="BQ167" t="str">
        <f t="shared" si="58"/>
        <v/>
      </c>
      <c r="BR167" t="str">
        <f t="shared" si="58"/>
        <v/>
      </c>
      <c r="BS167" t="str">
        <f t="shared" si="58"/>
        <v/>
      </c>
      <c r="BT167" t="str">
        <f t="shared" si="58"/>
        <v/>
      </c>
      <c r="BU167" t="str">
        <f t="shared" si="58"/>
        <v/>
      </c>
      <c r="BV167" t="str">
        <f t="shared" si="58"/>
        <v/>
      </c>
      <c r="BW167" t="str">
        <f t="shared" si="58"/>
        <v/>
      </c>
      <c r="BX167" t="str">
        <f t="shared" si="58"/>
        <v/>
      </c>
      <c r="BY167" t="str">
        <f t="shared" si="58"/>
        <v/>
      </c>
      <c r="BZ167" t="str">
        <f t="shared" si="58"/>
        <v/>
      </c>
      <c r="CA167" t="str">
        <f t="shared" si="58"/>
        <v/>
      </c>
      <c r="CB167" t="str">
        <f t="shared" si="58"/>
        <v/>
      </c>
      <c r="CC167" t="str">
        <f t="shared" si="58"/>
        <v/>
      </c>
      <c r="CD167" t="str">
        <f t="shared" si="58"/>
        <v/>
      </c>
      <c r="CE167" t="str">
        <f t="shared" si="58"/>
        <v/>
      </c>
      <c r="CF167" t="str">
        <f t="shared" si="58"/>
        <v/>
      </c>
      <c r="CG167" t="str">
        <f t="shared" si="58"/>
        <v/>
      </c>
      <c r="CH167" t="str">
        <f t="shared" si="58"/>
        <v/>
      </c>
    </row>
    <row r="168" spans="20:86" x14ac:dyDescent="0.3">
      <c r="T168" t="str">
        <f t="shared" si="48"/>
        <v/>
      </c>
      <c r="X168" t="str">
        <f t="shared" si="49"/>
        <v/>
      </c>
      <c r="Y168" t="str">
        <f t="shared" si="58"/>
        <v/>
      </c>
      <c r="Z168" t="str">
        <f t="shared" si="58"/>
        <v/>
      </c>
      <c r="AA168" t="str">
        <f t="shared" si="58"/>
        <v/>
      </c>
      <c r="AB168" t="str">
        <f t="shared" si="58"/>
        <v/>
      </c>
      <c r="AC168" t="str">
        <f t="shared" si="58"/>
        <v/>
      </c>
      <c r="AD168" t="str">
        <f t="shared" si="58"/>
        <v/>
      </c>
      <c r="AE168" t="str">
        <f t="shared" si="58"/>
        <v/>
      </c>
      <c r="AF168" t="str">
        <f t="shared" si="58"/>
        <v/>
      </c>
      <c r="AG168" t="str">
        <f t="shared" si="58"/>
        <v/>
      </c>
      <c r="AH168" t="str">
        <f t="shared" si="58"/>
        <v/>
      </c>
      <c r="AI168" t="str">
        <f t="shared" si="58"/>
        <v/>
      </c>
      <c r="AJ168" t="str">
        <f t="shared" si="58"/>
        <v/>
      </c>
      <c r="AK168" t="str">
        <f t="shared" si="58"/>
        <v/>
      </c>
      <c r="AL168" t="str">
        <f t="shared" si="58"/>
        <v/>
      </c>
      <c r="AM168" t="str">
        <f t="shared" si="58"/>
        <v/>
      </c>
      <c r="AN168" t="str">
        <f t="shared" si="58"/>
        <v/>
      </c>
      <c r="AO168" t="str">
        <f t="shared" si="58"/>
        <v/>
      </c>
      <c r="AP168" t="str">
        <f t="shared" si="58"/>
        <v/>
      </c>
      <c r="AQ168" t="str">
        <f t="shared" si="58"/>
        <v/>
      </c>
      <c r="AR168" t="str">
        <f t="shared" si="58"/>
        <v/>
      </c>
      <c r="AS168" t="str">
        <f t="shared" si="58"/>
        <v/>
      </c>
      <c r="AT168" t="str">
        <f t="shared" si="58"/>
        <v/>
      </c>
      <c r="AU168" t="str">
        <f t="shared" si="58"/>
        <v/>
      </c>
      <c r="AV168" t="str">
        <f t="shared" si="58"/>
        <v/>
      </c>
      <c r="AW168" t="str">
        <f t="shared" si="58"/>
        <v/>
      </c>
      <c r="AX168" t="str">
        <f t="shared" si="58"/>
        <v/>
      </c>
      <c r="AY168" t="str">
        <f t="shared" si="58"/>
        <v/>
      </c>
      <c r="AZ168" t="str">
        <f t="shared" si="58"/>
        <v/>
      </c>
      <c r="BA168" t="str">
        <f t="shared" si="58"/>
        <v/>
      </c>
      <c r="BB168" t="str">
        <f t="shared" si="58"/>
        <v/>
      </c>
      <c r="BC168" t="str">
        <f t="shared" si="58"/>
        <v/>
      </c>
      <c r="BD168" t="str">
        <f t="shared" si="58"/>
        <v/>
      </c>
      <c r="BE168" t="str">
        <f t="shared" si="58"/>
        <v/>
      </c>
      <c r="BF168" t="str">
        <f t="shared" si="58"/>
        <v/>
      </c>
      <c r="BG168" t="str">
        <f t="shared" si="58"/>
        <v/>
      </c>
      <c r="BH168" t="str">
        <f t="shared" si="58"/>
        <v/>
      </c>
      <c r="BI168" t="str">
        <f t="shared" si="58"/>
        <v/>
      </c>
      <c r="BJ168" t="str">
        <f t="shared" si="58"/>
        <v/>
      </c>
      <c r="BK168" t="str">
        <f t="shared" si="58"/>
        <v/>
      </c>
      <c r="BL168" t="str">
        <f t="shared" si="58"/>
        <v/>
      </c>
      <c r="BM168" t="str">
        <f t="shared" si="58"/>
        <v/>
      </c>
      <c r="BN168" t="str">
        <f t="shared" ref="Y168:CH172" si="59">IF(BN$1=$A168,$D168,"")</f>
        <v/>
      </c>
      <c r="BO168" t="str">
        <f t="shared" si="59"/>
        <v/>
      </c>
      <c r="BP168" t="str">
        <f t="shared" si="59"/>
        <v/>
      </c>
      <c r="BQ168" t="str">
        <f t="shared" si="59"/>
        <v/>
      </c>
      <c r="BR168" t="str">
        <f t="shared" si="59"/>
        <v/>
      </c>
      <c r="BS168" t="str">
        <f t="shared" si="59"/>
        <v/>
      </c>
      <c r="BT168" t="str">
        <f t="shared" si="59"/>
        <v/>
      </c>
      <c r="BU168" t="str">
        <f t="shared" si="59"/>
        <v/>
      </c>
      <c r="BV168" t="str">
        <f t="shared" si="59"/>
        <v/>
      </c>
      <c r="BW168" t="str">
        <f t="shared" si="59"/>
        <v/>
      </c>
      <c r="BX168" t="str">
        <f t="shared" si="59"/>
        <v/>
      </c>
      <c r="BY168" t="str">
        <f t="shared" si="59"/>
        <v/>
      </c>
      <c r="BZ168" t="str">
        <f t="shared" si="59"/>
        <v/>
      </c>
      <c r="CA168" t="str">
        <f t="shared" si="59"/>
        <v/>
      </c>
      <c r="CB168" t="str">
        <f t="shared" si="59"/>
        <v/>
      </c>
      <c r="CC168" t="str">
        <f t="shared" si="59"/>
        <v/>
      </c>
      <c r="CD168" t="str">
        <f t="shared" si="59"/>
        <v/>
      </c>
      <c r="CE168" t="str">
        <f t="shared" si="59"/>
        <v/>
      </c>
      <c r="CF168" t="str">
        <f t="shared" si="59"/>
        <v/>
      </c>
      <c r="CG168" t="str">
        <f t="shared" si="59"/>
        <v/>
      </c>
      <c r="CH168" t="str">
        <f t="shared" si="59"/>
        <v/>
      </c>
    </row>
    <row r="169" spans="20:86" x14ac:dyDescent="0.3">
      <c r="T169" t="str">
        <f t="shared" si="48"/>
        <v/>
      </c>
      <c r="X169" t="str">
        <f t="shared" si="49"/>
        <v/>
      </c>
      <c r="Y169" t="str">
        <f t="shared" si="59"/>
        <v/>
      </c>
      <c r="Z169" t="str">
        <f t="shared" si="59"/>
        <v/>
      </c>
      <c r="AA169" t="str">
        <f t="shared" si="59"/>
        <v/>
      </c>
      <c r="AB169" t="str">
        <f t="shared" si="59"/>
        <v/>
      </c>
      <c r="AC169" t="str">
        <f t="shared" si="59"/>
        <v/>
      </c>
      <c r="AD169" t="str">
        <f t="shared" si="59"/>
        <v/>
      </c>
      <c r="AE169" t="str">
        <f t="shared" si="59"/>
        <v/>
      </c>
      <c r="AF169" t="str">
        <f t="shared" si="59"/>
        <v/>
      </c>
      <c r="AG169" t="str">
        <f t="shared" si="59"/>
        <v/>
      </c>
      <c r="AH169" t="str">
        <f t="shared" si="59"/>
        <v/>
      </c>
      <c r="AI169" t="str">
        <f t="shared" si="59"/>
        <v/>
      </c>
      <c r="AJ169" t="str">
        <f t="shared" si="59"/>
        <v/>
      </c>
      <c r="AK169" t="str">
        <f t="shared" si="59"/>
        <v/>
      </c>
      <c r="AL169" t="str">
        <f t="shared" si="59"/>
        <v/>
      </c>
      <c r="AM169" t="str">
        <f t="shared" si="59"/>
        <v/>
      </c>
      <c r="AN169" t="str">
        <f t="shared" si="59"/>
        <v/>
      </c>
      <c r="AO169" t="str">
        <f t="shared" si="59"/>
        <v/>
      </c>
      <c r="AP169" t="str">
        <f t="shared" si="59"/>
        <v/>
      </c>
      <c r="AQ169" t="str">
        <f t="shared" si="59"/>
        <v/>
      </c>
      <c r="AR169" t="str">
        <f t="shared" si="59"/>
        <v/>
      </c>
      <c r="AS169" t="str">
        <f t="shared" si="59"/>
        <v/>
      </c>
      <c r="AT169" t="str">
        <f t="shared" si="59"/>
        <v/>
      </c>
      <c r="AU169" t="str">
        <f t="shared" si="59"/>
        <v/>
      </c>
      <c r="AV169" t="str">
        <f t="shared" si="59"/>
        <v/>
      </c>
      <c r="AW169" t="str">
        <f t="shared" si="59"/>
        <v/>
      </c>
      <c r="AX169" t="str">
        <f t="shared" si="59"/>
        <v/>
      </c>
      <c r="AY169" t="str">
        <f t="shared" si="59"/>
        <v/>
      </c>
      <c r="AZ169" t="str">
        <f t="shared" si="59"/>
        <v/>
      </c>
      <c r="BA169" t="str">
        <f t="shared" si="59"/>
        <v/>
      </c>
      <c r="BB169" t="str">
        <f t="shared" si="59"/>
        <v/>
      </c>
      <c r="BC169" t="str">
        <f t="shared" si="59"/>
        <v/>
      </c>
      <c r="BD169" t="str">
        <f t="shared" si="59"/>
        <v/>
      </c>
      <c r="BE169" t="str">
        <f t="shared" si="59"/>
        <v/>
      </c>
      <c r="BF169" t="str">
        <f t="shared" si="59"/>
        <v/>
      </c>
      <c r="BG169" t="str">
        <f t="shared" si="59"/>
        <v/>
      </c>
      <c r="BH169" t="str">
        <f t="shared" si="59"/>
        <v/>
      </c>
      <c r="BI169" t="str">
        <f t="shared" si="59"/>
        <v/>
      </c>
      <c r="BJ169" t="str">
        <f t="shared" si="59"/>
        <v/>
      </c>
      <c r="BK169" t="str">
        <f t="shared" si="59"/>
        <v/>
      </c>
      <c r="BL169" t="str">
        <f t="shared" si="59"/>
        <v/>
      </c>
      <c r="BM169" t="str">
        <f t="shared" si="59"/>
        <v/>
      </c>
      <c r="BN169" t="str">
        <f t="shared" si="59"/>
        <v/>
      </c>
      <c r="BO169" t="str">
        <f t="shared" si="59"/>
        <v/>
      </c>
      <c r="BP169" t="str">
        <f t="shared" si="59"/>
        <v/>
      </c>
      <c r="BQ169" t="str">
        <f t="shared" si="59"/>
        <v/>
      </c>
      <c r="BR169" t="str">
        <f t="shared" si="59"/>
        <v/>
      </c>
      <c r="BS169" t="str">
        <f t="shared" si="59"/>
        <v/>
      </c>
      <c r="BT169" t="str">
        <f t="shared" si="59"/>
        <v/>
      </c>
      <c r="BU169" t="str">
        <f t="shared" si="59"/>
        <v/>
      </c>
      <c r="BV169" t="str">
        <f t="shared" si="59"/>
        <v/>
      </c>
      <c r="BW169" t="str">
        <f t="shared" si="59"/>
        <v/>
      </c>
      <c r="BX169" t="str">
        <f t="shared" si="59"/>
        <v/>
      </c>
      <c r="BY169" t="str">
        <f t="shared" si="59"/>
        <v/>
      </c>
      <c r="BZ169" t="str">
        <f t="shared" si="59"/>
        <v/>
      </c>
      <c r="CA169" t="str">
        <f t="shared" si="59"/>
        <v/>
      </c>
      <c r="CB169" t="str">
        <f t="shared" si="59"/>
        <v/>
      </c>
      <c r="CC169" t="str">
        <f t="shared" si="59"/>
        <v/>
      </c>
      <c r="CD169" t="str">
        <f t="shared" si="59"/>
        <v/>
      </c>
      <c r="CE169" t="str">
        <f t="shared" si="59"/>
        <v/>
      </c>
      <c r="CF169" t="str">
        <f t="shared" si="59"/>
        <v/>
      </c>
      <c r="CG169" t="str">
        <f t="shared" si="59"/>
        <v/>
      </c>
      <c r="CH169" t="str">
        <f t="shared" si="59"/>
        <v/>
      </c>
    </row>
    <row r="170" spans="20:86" x14ac:dyDescent="0.3">
      <c r="T170" t="str">
        <f t="shared" si="48"/>
        <v/>
      </c>
      <c r="X170" t="str">
        <f t="shared" si="49"/>
        <v/>
      </c>
      <c r="Y170" t="str">
        <f t="shared" si="59"/>
        <v/>
      </c>
      <c r="Z170" t="str">
        <f t="shared" si="59"/>
        <v/>
      </c>
      <c r="AA170" t="str">
        <f t="shared" si="59"/>
        <v/>
      </c>
      <c r="AB170" t="str">
        <f t="shared" si="59"/>
        <v/>
      </c>
      <c r="AC170" t="str">
        <f t="shared" si="59"/>
        <v/>
      </c>
      <c r="AD170" t="str">
        <f t="shared" si="59"/>
        <v/>
      </c>
      <c r="AE170" t="str">
        <f t="shared" si="59"/>
        <v/>
      </c>
      <c r="AF170" t="str">
        <f t="shared" si="59"/>
        <v/>
      </c>
      <c r="AG170" t="str">
        <f t="shared" si="59"/>
        <v/>
      </c>
      <c r="AH170" t="str">
        <f t="shared" si="59"/>
        <v/>
      </c>
      <c r="AI170" t="str">
        <f t="shared" si="59"/>
        <v/>
      </c>
      <c r="AJ170" t="str">
        <f t="shared" si="59"/>
        <v/>
      </c>
      <c r="AK170" t="str">
        <f t="shared" si="59"/>
        <v/>
      </c>
      <c r="AL170" t="str">
        <f t="shared" si="59"/>
        <v/>
      </c>
      <c r="AM170" t="str">
        <f t="shared" si="59"/>
        <v/>
      </c>
      <c r="AN170" t="str">
        <f t="shared" si="59"/>
        <v/>
      </c>
      <c r="AO170" t="str">
        <f t="shared" si="59"/>
        <v/>
      </c>
      <c r="AP170" t="str">
        <f t="shared" si="59"/>
        <v/>
      </c>
      <c r="AQ170" t="str">
        <f t="shared" si="59"/>
        <v/>
      </c>
      <c r="AR170" t="str">
        <f t="shared" si="59"/>
        <v/>
      </c>
      <c r="AS170" t="str">
        <f t="shared" si="59"/>
        <v/>
      </c>
      <c r="AT170" t="str">
        <f t="shared" si="59"/>
        <v/>
      </c>
      <c r="AU170" t="str">
        <f t="shared" si="59"/>
        <v/>
      </c>
      <c r="AV170" t="str">
        <f t="shared" si="59"/>
        <v/>
      </c>
      <c r="AW170" t="str">
        <f t="shared" si="59"/>
        <v/>
      </c>
      <c r="AX170" t="str">
        <f t="shared" si="59"/>
        <v/>
      </c>
      <c r="AY170" t="str">
        <f t="shared" si="59"/>
        <v/>
      </c>
      <c r="AZ170" t="str">
        <f t="shared" si="59"/>
        <v/>
      </c>
      <c r="BA170" t="str">
        <f t="shared" si="59"/>
        <v/>
      </c>
      <c r="BB170" t="str">
        <f t="shared" si="59"/>
        <v/>
      </c>
      <c r="BC170" t="str">
        <f t="shared" si="59"/>
        <v/>
      </c>
      <c r="BD170" t="str">
        <f t="shared" si="59"/>
        <v/>
      </c>
      <c r="BE170" t="str">
        <f t="shared" si="59"/>
        <v/>
      </c>
      <c r="BF170" t="str">
        <f t="shared" si="59"/>
        <v/>
      </c>
      <c r="BG170" t="str">
        <f t="shared" si="59"/>
        <v/>
      </c>
      <c r="BH170" t="str">
        <f t="shared" si="59"/>
        <v/>
      </c>
      <c r="BI170" t="str">
        <f t="shared" si="59"/>
        <v/>
      </c>
      <c r="BJ170" t="str">
        <f t="shared" si="59"/>
        <v/>
      </c>
      <c r="BK170" t="str">
        <f t="shared" si="59"/>
        <v/>
      </c>
      <c r="BL170" t="str">
        <f t="shared" si="59"/>
        <v/>
      </c>
      <c r="BM170" t="str">
        <f t="shared" si="59"/>
        <v/>
      </c>
      <c r="BN170" t="str">
        <f t="shared" si="59"/>
        <v/>
      </c>
      <c r="BO170" t="str">
        <f t="shared" si="59"/>
        <v/>
      </c>
      <c r="BP170" t="str">
        <f t="shared" si="59"/>
        <v/>
      </c>
      <c r="BQ170" t="str">
        <f t="shared" si="59"/>
        <v/>
      </c>
      <c r="BR170" t="str">
        <f t="shared" si="59"/>
        <v/>
      </c>
      <c r="BS170" t="str">
        <f t="shared" si="59"/>
        <v/>
      </c>
      <c r="BT170" t="str">
        <f t="shared" si="59"/>
        <v/>
      </c>
      <c r="BU170" t="str">
        <f t="shared" si="59"/>
        <v/>
      </c>
      <c r="BV170" t="str">
        <f t="shared" si="59"/>
        <v/>
      </c>
      <c r="BW170" t="str">
        <f t="shared" si="59"/>
        <v/>
      </c>
      <c r="BX170" t="str">
        <f t="shared" si="59"/>
        <v/>
      </c>
      <c r="BY170" t="str">
        <f t="shared" si="59"/>
        <v/>
      </c>
      <c r="BZ170" t="str">
        <f t="shared" si="59"/>
        <v/>
      </c>
      <c r="CA170" t="str">
        <f t="shared" si="59"/>
        <v/>
      </c>
      <c r="CB170" t="str">
        <f t="shared" si="59"/>
        <v/>
      </c>
      <c r="CC170" t="str">
        <f t="shared" si="59"/>
        <v/>
      </c>
      <c r="CD170" t="str">
        <f t="shared" si="59"/>
        <v/>
      </c>
      <c r="CE170" t="str">
        <f t="shared" si="59"/>
        <v/>
      </c>
      <c r="CF170" t="str">
        <f t="shared" si="59"/>
        <v/>
      </c>
      <c r="CG170" t="str">
        <f t="shared" si="59"/>
        <v/>
      </c>
      <c r="CH170" t="str">
        <f t="shared" si="59"/>
        <v/>
      </c>
    </row>
    <row r="171" spans="20:86" x14ac:dyDescent="0.3">
      <c r="T171" t="str">
        <f t="shared" si="48"/>
        <v/>
      </c>
      <c r="X171" t="str">
        <f t="shared" si="49"/>
        <v/>
      </c>
      <c r="Y171" t="str">
        <f t="shared" si="59"/>
        <v/>
      </c>
      <c r="Z171" t="str">
        <f t="shared" si="59"/>
        <v/>
      </c>
      <c r="AA171" t="str">
        <f t="shared" si="59"/>
        <v/>
      </c>
      <c r="AB171" t="str">
        <f t="shared" si="59"/>
        <v/>
      </c>
      <c r="AC171" t="str">
        <f t="shared" si="59"/>
        <v/>
      </c>
      <c r="AD171" t="str">
        <f t="shared" si="59"/>
        <v/>
      </c>
      <c r="AE171" t="str">
        <f t="shared" si="59"/>
        <v/>
      </c>
      <c r="AF171" t="str">
        <f t="shared" si="59"/>
        <v/>
      </c>
      <c r="AG171" t="str">
        <f t="shared" si="59"/>
        <v/>
      </c>
      <c r="AH171" t="str">
        <f t="shared" si="59"/>
        <v/>
      </c>
      <c r="AI171" t="str">
        <f t="shared" si="59"/>
        <v/>
      </c>
      <c r="AJ171" t="str">
        <f t="shared" si="59"/>
        <v/>
      </c>
      <c r="AK171" t="str">
        <f t="shared" si="59"/>
        <v/>
      </c>
      <c r="AL171" t="str">
        <f t="shared" si="59"/>
        <v/>
      </c>
      <c r="AM171" t="str">
        <f t="shared" si="59"/>
        <v/>
      </c>
      <c r="AN171" t="str">
        <f t="shared" si="59"/>
        <v/>
      </c>
      <c r="AO171" t="str">
        <f t="shared" si="59"/>
        <v/>
      </c>
      <c r="AP171" t="str">
        <f t="shared" si="59"/>
        <v/>
      </c>
      <c r="AQ171" t="str">
        <f t="shared" si="59"/>
        <v/>
      </c>
      <c r="AR171" t="str">
        <f t="shared" si="59"/>
        <v/>
      </c>
      <c r="AS171" t="str">
        <f t="shared" si="59"/>
        <v/>
      </c>
      <c r="AT171" t="str">
        <f t="shared" si="59"/>
        <v/>
      </c>
      <c r="AU171" t="str">
        <f t="shared" si="59"/>
        <v/>
      </c>
      <c r="AV171" t="str">
        <f t="shared" si="59"/>
        <v/>
      </c>
      <c r="AW171" t="str">
        <f t="shared" si="59"/>
        <v/>
      </c>
      <c r="AX171" t="str">
        <f t="shared" si="59"/>
        <v/>
      </c>
      <c r="AY171" t="str">
        <f t="shared" si="59"/>
        <v/>
      </c>
      <c r="AZ171" t="str">
        <f t="shared" si="59"/>
        <v/>
      </c>
      <c r="BA171" t="str">
        <f t="shared" si="59"/>
        <v/>
      </c>
      <c r="BB171" t="str">
        <f t="shared" si="59"/>
        <v/>
      </c>
      <c r="BC171" t="str">
        <f t="shared" si="59"/>
        <v/>
      </c>
      <c r="BD171" t="str">
        <f t="shared" si="59"/>
        <v/>
      </c>
      <c r="BE171" t="str">
        <f t="shared" si="59"/>
        <v/>
      </c>
      <c r="BF171" t="str">
        <f t="shared" si="59"/>
        <v/>
      </c>
      <c r="BG171" t="str">
        <f t="shared" si="59"/>
        <v/>
      </c>
      <c r="BH171" t="str">
        <f t="shared" si="59"/>
        <v/>
      </c>
      <c r="BI171" t="str">
        <f t="shared" si="59"/>
        <v/>
      </c>
      <c r="BJ171" t="str">
        <f t="shared" si="59"/>
        <v/>
      </c>
      <c r="BK171" t="str">
        <f t="shared" si="59"/>
        <v/>
      </c>
      <c r="BL171" t="str">
        <f t="shared" si="59"/>
        <v/>
      </c>
      <c r="BM171" t="str">
        <f t="shared" si="59"/>
        <v/>
      </c>
      <c r="BN171" t="str">
        <f t="shared" si="59"/>
        <v/>
      </c>
      <c r="BO171" t="str">
        <f t="shared" si="59"/>
        <v/>
      </c>
      <c r="BP171" t="str">
        <f t="shared" si="59"/>
        <v/>
      </c>
      <c r="BQ171" t="str">
        <f t="shared" si="59"/>
        <v/>
      </c>
      <c r="BR171" t="str">
        <f t="shared" si="59"/>
        <v/>
      </c>
      <c r="BS171" t="str">
        <f t="shared" si="59"/>
        <v/>
      </c>
      <c r="BT171" t="str">
        <f t="shared" si="59"/>
        <v/>
      </c>
      <c r="BU171" t="str">
        <f t="shared" si="59"/>
        <v/>
      </c>
      <c r="BV171" t="str">
        <f t="shared" si="59"/>
        <v/>
      </c>
      <c r="BW171" t="str">
        <f t="shared" si="59"/>
        <v/>
      </c>
      <c r="BX171" t="str">
        <f t="shared" si="59"/>
        <v/>
      </c>
      <c r="BY171" t="str">
        <f t="shared" si="59"/>
        <v/>
      </c>
      <c r="BZ171" t="str">
        <f t="shared" si="59"/>
        <v/>
      </c>
      <c r="CA171" t="str">
        <f t="shared" si="59"/>
        <v/>
      </c>
      <c r="CB171" t="str">
        <f t="shared" si="59"/>
        <v/>
      </c>
      <c r="CC171" t="str">
        <f t="shared" si="59"/>
        <v/>
      </c>
      <c r="CD171" t="str">
        <f t="shared" si="59"/>
        <v/>
      </c>
      <c r="CE171" t="str">
        <f t="shared" si="59"/>
        <v/>
      </c>
      <c r="CF171" t="str">
        <f t="shared" si="59"/>
        <v/>
      </c>
      <c r="CG171" t="str">
        <f t="shared" si="59"/>
        <v/>
      </c>
      <c r="CH171" t="str">
        <f t="shared" si="59"/>
        <v/>
      </c>
    </row>
    <row r="172" spans="20:86" x14ac:dyDescent="0.3">
      <c r="T172" t="str">
        <f t="shared" si="48"/>
        <v/>
      </c>
      <c r="X172" t="str">
        <f t="shared" si="49"/>
        <v/>
      </c>
      <c r="Y172" t="str">
        <f t="shared" si="59"/>
        <v/>
      </c>
      <c r="Z172" t="str">
        <f t="shared" si="59"/>
        <v/>
      </c>
      <c r="AA172" t="str">
        <f t="shared" si="59"/>
        <v/>
      </c>
      <c r="AB172" t="str">
        <f t="shared" si="59"/>
        <v/>
      </c>
      <c r="AC172" t="str">
        <f t="shared" si="59"/>
        <v/>
      </c>
      <c r="AD172" t="str">
        <f t="shared" si="59"/>
        <v/>
      </c>
      <c r="AE172" t="str">
        <f t="shared" si="59"/>
        <v/>
      </c>
      <c r="AF172" t="str">
        <f t="shared" si="59"/>
        <v/>
      </c>
      <c r="AG172" t="str">
        <f t="shared" si="59"/>
        <v/>
      </c>
      <c r="AH172" t="str">
        <f t="shared" si="59"/>
        <v/>
      </c>
      <c r="AI172" t="str">
        <f t="shared" si="59"/>
        <v/>
      </c>
      <c r="AJ172" t="str">
        <f t="shared" si="59"/>
        <v/>
      </c>
      <c r="AK172" t="str">
        <f t="shared" si="59"/>
        <v/>
      </c>
      <c r="AL172" t="str">
        <f t="shared" si="59"/>
        <v/>
      </c>
      <c r="AM172" t="str">
        <f t="shared" si="59"/>
        <v/>
      </c>
      <c r="AN172" t="str">
        <f t="shared" si="59"/>
        <v/>
      </c>
      <c r="AO172" t="str">
        <f t="shared" si="59"/>
        <v/>
      </c>
      <c r="AP172" t="str">
        <f t="shared" si="59"/>
        <v/>
      </c>
      <c r="AQ172" t="str">
        <f t="shared" si="59"/>
        <v/>
      </c>
      <c r="AR172" t="str">
        <f t="shared" si="59"/>
        <v/>
      </c>
      <c r="AS172" t="str">
        <f t="shared" si="59"/>
        <v/>
      </c>
      <c r="AT172" t="str">
        <f t="shared" si="59"/>
        <v/>
      </c>
      <c r="AU172" t="str">
        <f t="shared" si="59"/>
        <v/>
      </c>
      <c r="AV172" t="str">
        <f t="shared" si="59"/>
        <v/>
      </c>
      <c r="AW172" t="str">
        <f t="shared" si="59"/>
        <v/>
      </c>
      <c r="AX172" t="str">
        <f t="shared" si="59"/>
        <v/>
      </c>
      <c r="AY172" t="str">
        <f t="shared" si="59"/>
        <v/>
      </c>
      <c r="AZ172" t="str">
        <f t="shared" si="59"/>
        <v/>
      </c>
      <c r="BA172" t="str">
        <f t="shared" si="59"/>
        <v/>
      </c>
      <c r="BB172" t="str">
        <f t="shared" si="59"/>
        <v/>
      </c>
      <c r="BC172" t="str">
        <f t="shared" si="59"/>
        <v/>
      </c>
      <c r="BD172" t="str">
        <f t="shared" si="59"/>
        <v/>
      </c>
      <c r="BE172" t="str">
        <f t="shared" si="59"/>
        <v/>
      </c>
      <c r="BF172" t="str">
        <f t="shared" si="59"/>
        <v/>
      </c>
      <c r="BG172" t="str">
        <f t="shared" si="59"/>
        <v/>
      </c>
      <c r="BH172" t="str">
        <f t="shared" si="59"/>
        <v/>
      </c>
      <c r="BI172" t="str">
        <f t="shared" si="59"/>
        <v/>
      </c>
      <c r="BJ172" t="str">
        <f t="shared" si="59"/>
        <v/>
      </c>
      <c r="BK172" t="str">
        <f t="shared" si="59"/>
        <v/>
      </c>
      <c r="BL172" t="str">
        <f t="shared" si="59"/>
        <v/>
      </c>
      <c r="BM172" t="str">
        <f t="shared" si="59"/>
        <v/>
      </c>
      <c r="BN172" t="str">
        <f t="shared" si="59"/>
        <v/>
      </c>
      <c r="BO172" t="str">
        <f t="shared" si="59"/>
        <v/>
      </c>
      <c r="BP172" t="str">
        <f t="shared" si="59"/>
        <v/>
      </c>
      <c r="BQ172" t="str">
        <f t="shared" ref="Y172:CH176" si="60">IF(BQ$1=$A172,$D172,"")</f>
        <v/>
      </c>
      <c r="BR172" t="str">
        <f t="shared" si="60"/>
        <v/>
      </c>
      <c r="BS172" t="str">
        <f t="shared" si="60"/>
        <v/>
      </c>
      <c r="BT172" t="str">
        <f t="shared" si="60"/>
        <v/>
      </c>
      <c r="BU172" t="str">
        <f t="shared" si="60"/>
        <v/>
      </c>
      <c r="BV172" t="str">
        <f t="shared" si="60"/>
        <v/>
      </c>
      <c r="BW172" t="str">
        <f t="shared" si="60"/>
        <v/>
      </c>
      <c r="BX172" t="str">
        <f t="shared" si="60"/>
        <v/>
      </c>
      <c r="BY172" t="str">
        <f t="shared" si="60"/>
        <v/>
      </c>
      <c r="BZ172" t="str">
        <f t="shared" si="60"/>
        <v/>
      </c>
      <c r="CA172" t="str">
        <f t="shared" si="60"/>
        <v/>
      </c>
      <c r="CB172" t="str">
        <f t="shared" si="60"/>
        <v/>
      </c>
      <c r="CC172" t="str">
        <f t="shared" si="60"/>
        <v/>
      </c>
      <c r="CD172" t="str">
        <f t="shared" si="60"/>
        <v/>
      </c>
      <c r="CE172" t="str">
        <f t="shared" si="60"/>
        <v/>
      </c>
      <c r="CF172" t="str">
        <f t="shared" si="60"/>
        <v/>
      </c>
      <c r="CG172" t="str">
        <f t="shared" si="60"/>
        <v/>
      </c>
      <c r="CH172" t="str">
        <f t="shared" si="60"/>
        <v/>
      </c>
    </row>
    <row r="173" spans="20:86" x14ac:dyDescent="0.3">
      <c r="T173" t="str">
        <f t="shared" si="48"/>
        <v/>
      </c>
      <c r="X173" t="str">
        <f t="shared" si="49"/>
        <v/>
      </c>
      <c r="Y173" t="str">
        <f t="shared" si="60"/>
        <v/>
      </c>
      <c r="Z173" t="str">
        <f t="shared" si="60"/>
        <v/>
      </c>
      <c r="AA173" t="str">
        <f t="shared" si="60"/>
        <v/>
      </c>
      <c r="AB173" t="str">
        <f t="shared" si="60"/>
        <v/>
      </c>
      <c r="AC173" t="str">
        <f t="shared" si="60"/>
        <v/>
      </c>
      <c r="AD173" t="str">
        <f t="shared" si="60"/>
        <v/>
      </c>
      <c r="AE173" t="str">
        <f t="shared" si="60"/>
        <v/>
      </c>
      <c r="AF173" t="str">
        <f t="shared" si="60"/>
        <v/>
      </c>
      <c r="AG173" t="str">
        <f t="shared" si="60"/>
        <v/>
      </c>
      <c r="AH173" t="str">
        <f t="shared" si="60"/>
        <v/>
      </c>
      <c r="AI173" t="str">
        <f t="shared" si="60"/>
        <v/>
      </c>
      <c r="AJ173" t="str">
        <f t="shared" si="60"/>
        <v/>
      </c>
      <c r="AK173" t="str">
        <f t="shared" si="60"/>
        <v/>
      </c>
      <c r="AL173" t="str">
        <f t="shared" si="60"/>
        <v/>
      </c>
      <c r="AM173" t="str">
        <f t="shared" si="60"/>
        <v/>
      </c>
      <c r="AN173" t="str">
        <f t="shared" si="60"/>
        <v/>
      </c>
      <c r="AO173" t="str">
        <f t="shared" si="60"/>
        <v/>
      </c>
      <c r="AP173" t="str">
        <f t="shared" si="60"/>
        <v/>
      </c>
      <c r="AQ173" t="str">
        <f t="shared" si="60"/>
        <v/>
      </c>
      <c r="AR173" t="str">
        <f t="shared" si="60"/>
        <v/>
      </c>
      <c r="AS173" t="str">
        <f t="shared" si="60"/>
        <v/>
      </c>
      <c r="AT173" t="str">
        <f t="shared" si="60"/>
        <v/>
      </c>
      <c r="AU173" t="str">
        <f t="shared" si="60"/>
        <v/>
      </c>
      <c r="AV173" t="str">
        <f t="shared" si="60"/>
        <v/>
      </c>
      <c r="AW173" t="str">
        <f t="shared" si="60"/>
        <v/>
      </c>
      <c r="AX173" t="str">
        <f t="shared" si="60"/>
        <v/>
      </c>
      <c r="AY173" t="str">
        <f t="shared" si="60"/>
        <v/>
      </c>
      <c r="AZ173" t="str">
        <f t="shared" si="60"/>
        <v/>
      </c>
      <c r="BA173" t="str">
        <f t="shared" si="60"/>
        <v/>
      </c>
      <c r="BB173" t="str">
        <f t="shared" si="60"/>
        <v/>
      </c>
      <c r="BC173" t="str">
        <f t="shared" si="60"/>
        <v/>
      </c>
      <c r="BD173" t="str">
        <f t="shared" si="60"/>
        <v/>
      </c>
      <c r="BE173" t="str">
        <f t="shared" si="60"/>
        <v/>
      </c>
      <c r="BF173" t="str">
        <f t="shared" si="60"/>
        <v/>
      </c>
      <c r="BG173" t="str">
        <f t="shared" si="60"/>
        <v/>
      </c>
      <c r="BH173" t="str">
        <f t="shared" si="60"/>
        <v/>
      </c>
      <c r="BI173" t="str">
        <f t="shared" si="60"/>
        <v/>
      </c>
      <c r="BJ173" t="str">
        <f t="shared" si="60"/>
        <v/>
      </c>
      <c r="BK173" t="str">
        <f t="shared" si="60"/>
        <v/>
      </c>
      <c r="BL173" t="str">
        <f t="shared" si="60"/>
        <v/>
      </c>
      <c r="BM173" t="str">
        <f t="shared" si="60"/>
        <v/>
      </c>
      <c r="BN173" t="str">
        <f t="shared" si="60"/>
        <v/>
      </c>
      <c r="BO173" t="str">
        <f t="shared" si="60"/>
        <v/>
      </c>
      <c r="BP173" t="str">
        <f t="shared" si="60"/>
        <v/>
      </c>
      <c r="BQ173" t="str">
        <f t="shared" si="60"/>
        <v/>
      </c>
      <c r="BR173" t="str">
        <f t="shared" si="60"/>
        <v/>
      </c>
      <c r="BS173" t="str">
        <f t="shared" si="60"/>
        <v/>
      </c>
      <c r="BT173" t="str">
        <f t="shared" si="60"/>
        <v/>
      </c>
      <c r="BU173" t="str">
        <f t="shared" si="60"/>
        <v/>
      </c>
      <c r="BV173" t="str">
        <f t="shared" si="60"/>
        <v/>
      </c>
      <c r="BW173" t="str">
        <f t="shared" si="60"/>
        <v/>
      </c>
      <c r="BX173" t="str">
        <f t="shared" si="60"/>
        <v/>
      </c>
      <c r="BY173" t="str">
        <f t="shared" si="60"/>
        <v/>
      </c>
      <c r="BZ173" t="str">
        <f t="shared" si="60"/>
        <v/>
      </c>
      <c r="CA173" t="str">
        <f t="shared" si="60"/>
        <v/>
      </c>
      <c r="CB173" t="str">
        <f t="shared" si="60"/>
        <v/>
      </c>
      <c r="CC173" t="str">
        <f t="shared" si="60"/>
        <v/>
      </c>
      <c r="CD173" t="str">
        <f t="shared" si="60"/>
        <v/>
      </c>
      <c r="CE173" t="str">
        <f t="shared" si="60"/>
        <v/>
      </c>
      <c r="CF173" t="str">
        <f t="shared" si="60"/>
        <v/>
      </c>
      <c r="CG173" t="str">
        <f t="shared" si="60"/>
        <v/>
      </c>
      <c r="CH173" t="str">
        <f t="shared" si="60"/>
        <v/>
      </c>
    </row>
    <row r="174" spans="20:86" x14ac:dyDescent="0.3">
      <c r="T174" t="str">
        <f t="shared" si="48"/>
        <v/>
      </c>
      <c r="X174" t="str">
        <f t="shared" si="49"/>
        <v/>
      </c>
      <c r="Y174" t="str">
        <f t="shared" si="60"/>
        <v/>
      </c>
      <c r="Z174" t="str">
        <f t="shared" si="60"/>
        <v/>
      </c>
      <c r="AA174" t="str">
        <f t="shared" si="60"/>
        <v/>
      </c>
      <c r="AB174" t="str">
        <f t="shared" si="60"/>
        <v/>
      </c>
      <c r="AC174" t="str">
        <f t="shared" si="60"/>
        <v/>
      </c>
      <c r="AD174" t="str">
        <f t="shared" si="60"/>
        <v/>
      </c>
      <c r="AE174" t="str">
        <f t="shared" si="60"/>
        <v/>
      </c>
      <c r="AF174" t="str">
        <f t="shared" si="60"/>
        <v/>
      </c>
      <c r="AG174" t="str">
        <f t="shared" si="60"/>
        <v/>
      </c>
      <c r="AH174" t="str">
        <f t="shared" si="60"/>
        <v/>
      </c>
      <c r="AI174" t="str">
        <f t="shared" si="60"/>
        <v/>
      </c>
      <c r="AJ174" t="str">
        <f t="shared" si="60"/>
        <v/>
      </c>
      <c r="AK174" t="str">
        <f t="shared" si="60"/>
        <v/>
      </c>
      <c r="AL174" t="str">
        <f t="shared" si="60"/>
        <v/>
      </c>
      <c r="AM174" t="str">
        <f t="shared" si="60"/>
        <v/>
      </c>
      <c r="AN174" t="str">
        <f t="shared" si="60"/>
        <v/>
      </c>
      <c r="AO174" t="str">
        <f t="shared" si="60"/>
        <v/>
      </c>
      <c r="AP174" t="str">
        <f t="shared" si="60"/>
        <v/>
      </c>
      <c r="AQ174" t="str">
        <f t="shared" si="60"/>
        <v/>
      </c>
      <c r="AR174" t="str">
        <f t="shared" si="60"/>
        <v/>
      </c>
      <c r="AS174" t="str">
        <f t="shared" si="60"/>
        <v/>
      </c>
      <c r="AT174" t="str">
        <f t="shared" si="60"/>
        <v/>
      </c>
      <c r="AU174" t="str">
        <f t="shared" si="60"/>
        <v/>
      </c>
      <c r="AV174" t="str">
        <f t="shared" si="60"/>
        <v/>
      </c>
      <c r="AW174" t="str">
        <f t="shared" si="60"/>
        <v/>
      </c>
      <c r="AX174" t="str">
        <f t="shared" si="60"/>
        <v/>
      </c>
      <c r="AY174" t="str">
        <f t="shared" si="60"/>
        <v/>
      </c>
      <c r="AZ174" t="str">
        <f t="shared" si="60"/>
        <v/>
      </c>
      <c r="BA174" t="str">
        <f t="shared" si="60"/>
        <v/>
      </c>
      <c r="BB174" t="str">
        <f t="shared" si="60"/>
        <v/>
      </c>
      <c r="BC174" t="str">
        <f t="shared" si="60"/>
        <v/>
      </c>
      <c r="BD174" t="str">
        <f t="shared" si="60"/>
        <v/>
      </c>
      <c r="BE174" t="str">
        <f t="shared" si="60"/>
        <v/>
      </c>
      <c r="BF174" t="str">
        <f t="shared" si="60"/>
        <v/>
      </c>
      <c r="BG174" t="str">
        <f t="shared" si="60"/>
        <v/>
      </c>
      <c r="BH174" t="str">
        <f t="shared" si="60"/>
        <v/>
      </c>
      <c r="BI174" t="str">
        <f t="shared" si="60"/>
        <v/>
      </c>
      <c r="BJ174" t="str">
        <f t="shared" si="60"/>
        <v/>
      </c>
      <c r="BK174" t="str">
        <f t="shared" si="60"/>
        <v/>
      </c>
      <c r="BL174" t="str">
        <f t="shared" si="60"/>
        <v/>
      </c>
      <c r="BM174" t="str">
        <f t="shared" si="60"/>
        <v/>
      </c>
      <c r="BN174" t="str">
        <f t="shared" si="60"/>
        <v/>
      </c>
      <c r="BO174" t="str">
        <f t="shared" si="60"/>
        <v/>
      </c>
      <c r="BP174" t="str">
        <f t="shared" si="60"/>
        <v/>
      </c>
      <c r="BQ174" t="str">
        <f t="shared" si="60"/>
        <v/>
      </c>
      <c r="BR174" t="str">
        <f t="shared" si="60"/>
        <v/>
      </c>
      <c r="BS174" t="str">
        <f t="shared" si="60"/>
        <v/>
      </c>
      <c r="BT174" t="str">
        <f t="shared" si="60"/>
        <v/>
      </c>
      <c r="BU174" t="str">
        <f t="shared" si="60"/>
        <v/>
      </c>
      <c r="BV174" t="str">
        <f t="shared" si="60"/>
        <v/>
      </c>
      <c r="BW174" t="str">
        <f t="shared" si="60"/>
        <v/>
      </c>
      <c r="BX174" t="str">
        <f t="shared" si="60"/>
        <v/>
      </c>
      <c r="BY174" t="str">
        <f t="shared" si="60"/>
        <v/>
      </c>
      <c r="BZ174" t="str">
        <f t="shared" si="60"/>
        <v/>
      </c>
      <c r="CA174" t="str">
        <f t="shared" si="60"/>
        <v/>
      </c>
      <c r="CB174" t="str">
        <f t="shared" si="60"/>
        <v/>
      </c>
      <c r="CC174" t="str">
        <f t="shared" si="60"/>
        <v/>
      </c>
      <c r="CD174" t="str">
        <f t="shared" si="60"/>
        <v/>
      </c>
      <c r="CE174" t="str">
        <f t="shared" si="60"/>
        <v/>
      </c>
      <c r="CF174" t="str">
        <f t="shared" si="60"/>
        <v/>
      </c>
      <c r="CG174" t="str">
        <f t="shared" si="60"/>
        <v/>
      </c>
      <c r="CH174" t="str">
        <f t="shared" si="60"/>
        <v/>
      </c>
    </row>
    <row r="175" spans="20:86" x14ac:dyDescent="0.3">
      <c r="T175" t="str">
        <f t="shared" si="48"/>
        <v/>
      </c>
      <c r="X175" t="str">
        <f t="shared" si="49"/>
        <v/>
      </c>
      <c r="Y175" t="str">
        <f t="shared" si="60"/>
        <v/>
      </c>
      <c r="Z175" t="str">
        <f t="shared" si="60"/>
        <v/>
      </c>
      <c r="AA175" t="str">
        <f t="shared" si="60"/>
        <v/>
      </c>
      <c r="AB175" t="str">
        <f t="shared" si="60"/>
        <v/>
      </c>
      <c r="AC175" t="str">
        <f t="shared" si="60"/>
        <v/>
      </c>
      <c r="AD175" t="str">
        <f t="shared" si="60"/>
        <v/>
      </c>
      <c r="AE175" t="str">
        <f t="shared" si="60"/>
        <v/>
      </c>
      <c r="AF175" t="str">
        <f t="shared" si="60"/>
        <v/>
      </c>
      <c r="AG175" t="str">
        <f t="shared" si="60"/>
        <v/>
      </c>
      <c r="AH175" t="str">
        <f t="shared" si="60"/>
        <v/>
      </c>
      <c r="AI175" t="str">
        <f t="shared" si="60"/>
        <v/>
      </c>
      <c r="AJ175" t="str">
        <f t="shared" si="60"/>
        <v/>
      </c>
      <c r="AK175" t="str">
        <f t="shared" si="60"/>
        <v/>
      </c>
      <c r="AL175" t="str">
        <f t="shared" si="60"/>
        <v/>
      </c>
      <c r="AM175" t="str">
        <f t="shared" si="60"/>
        <v/>
      </c>
      <c r="AN175" t="str">
        <f t="shared" si="60"/>
        <v/>
      </c>
      <c r="AO175" t="str">
        <f t="shared" si="60"/>
        <v/>
      </c>
      <c r="AP175" t="str">
        <f t="shared" si="60"/>
        <v/>
      </c>
      <c r="AQ175" t="str">
        <f t="shared" si="60"/>
        <v/>
      </c>
      <c r="AR175" t="str">
        <f t="shared" si="60"/>
        <v/>
      </c>
      <c r="AS175" t="str">
        <f t="shared" si="60"/>
        <v/>
      </c>
      <c r="AT175" t="str">
        <f t="shared" si="60"/>
        <v/>
      </c>
      <c r="AU175" t="str">
        <f t="shared" si="60"/>
        <v/>
      </c>
      <c r="AV175" t="str">
        <f t="shared" si="60"/>
        <v/>
      </c>
      <c r="AW175" t="str">
        <f t="shared" si="60"/>
        <v/>
      </c>
      <c r="AX175" t="str">
        <f t="shared" si="60"/>
        <v/>
      </c>
      <c r="AY175" t="str">
        <f t="shared" si="60"/>
        <v/>
      </c>
      <c r="AZ175" t="str">
        <f t="shared" si="60"/>
        <v/>
      </c>
      <c r="BA175" t="str">
        <f t="shared" si="60"/>
        <v/>
      </c>
      <c r="BB175" t="str">
        <f t="shared" si="60"/>
        <v/>
      </c>
      <c r="BC175" t="str">
        <f t="shared" si="60"/>
        <v/>
      </c>
      <c r="BD175" t="str">
        <f t="shared" si="60"/>
        <v/>
      </c>
      <c r="BE175" t="str">
        <f t="shared" si="60"/>
        <v/>
      </c>
      <c r="BF175" t="str">
        <f t="shared" si="60"/>
        <v/>
      </c>
      <c r="BG175" t="str">
        <f t="shared" si="60"/>
        <v/>
      </c>
      <c r="BH175" t="str">
        <f t="shared" si="60"/>
        <v/>
      </c>
      <c r="BI175" t="str">
        <f t="shared" si="60"/>
        <v/>
      </c>
      <c r="BJ175" t="str">
        <f t="shared" si="60"/>
        <v/>
      </c>
      <c r="BK175" t="str">
        <f t="shared" si="60"/>
        <v/>
      </c>
      <c r="BL175" t="str">
        <f t="shared" si="60"/>
        <v/>
      </c>
      <c r="BM175" t="str">
        <f t="shared" si="60"/>
        <v/>
      </c>
      <c r="BN175" t="str">
        <f t="shared" si="60"/>
        <v/>
      </c>
      <c r="BO175" t="str">
        <f t="shared" si="60"/>
        <v/>
      </c>
      <c r="BP175" t="str">
        <f t="shared" si="60"/>
        <v/>
      </c>
      <c r="BQ175" t="str">
        <f t="shared" si="60"/>
        <v/>
      </c>
      <c r="BR175" t="str">
        <f t="shared" si="60"/>
        <v/>
      </c>
      <c r="BS175" t="str">
        <f t="shared" si="60"/>
        <v/>
      </c>
      <c r="BT175" t="str">
        <f t="shared" si="60"/>
        <v/>
      </c>
      <c r="BU175" t="str">
        <f t="shared" si="60"/>
        <v/>
      </c>
      <c r="BV175" t="str">
        <f t="shared" si="60"/>
        <v/>
      </c>
      <c r="BW175" t="str">
        <f t="shared" si="60"/>
        <v/>
      </c>
      <c r="BX175" t="str">
        <f t="shared" si="60"/>
        <v/>
      </c>
      <c r="BY175" t="str">
        <f t="shared" si="60"/>
        <v/>
      </c>
      <c r="BZ175" t="str">
        <f t="shared" si="60"/>
        <v/>
      </c>
      <c r="CA175" t="str">
        <f t="shared" si="60"/>
        <v/>
      </c>
      <c r="CB175" t="str">
        <f t="shared" si="60"/>
        <v/>
      </c>
      <c r="CC175" t="str">
        <f t="shared" si="60"/>
        <v/>
      </c>
      <c r="CD175" t="str">
        <f t="shared" si="60"/>
        <v/>
      </c>
      <c r="CE175" t="str">
        <f t="shared" si="60"/>
        <v/>
      </c>
      <c r="CF175" t="str">
        <f t="shared" si="60"/>
        <v/>
      </c>
      <c r="CG175" t="str">
        <f t="shared" si="60"/>
        <v/>
      </c>
      <c r="CH175" t="str">
        <f t="shared" si="60"/>
        <v/>
      </c>
    </row>
    <row r="176" spans="20:86" x14ac:dyDescent="0.3">
      <c r="T176" t="str">
        <f t="shared" si="48"/>
        <v/>
      </c>
      <c r="X176" t="str">
        <f t="shared" si="49"/>
        <v/>
      </c>
      <c r="Y176" t="str">
        <f t="shared" si="60"/>
        <v/>
      </c>
      <c r="Z176" t="str">
        <f t="shared" si="60"/>
        <v/>
      </c>
      <c r="AA176" t="str">
        <f t="shared" si="60"/>
        <v/>
      </c>
      <c r="AB176" t="str">
        <f t="shared" si="60"/>
        <v/>
      </c>
      <c r="AC176" t="str">
        <f t="shared" si="60"/>
        <v/>
      </c>
      <c r="AD176" t="str">
        <f t="shared" si="60"/>
        <v/>
      </c>
      <c r="AE176" t="str">
        <f t="shared" si="60"/>
        <v/>
      </c>
      <c r="AF176" t="str">
        <f t="shared" si="60"/>
        <v/>
      </c>
      <c r="AG176" t="str">
        <f t="shared" si="60"/>
        <v/>
      </c>
      <c r="AH176" t="str">
        <f t="shared" si="60"/>
        <v/>
      </c>
      <c r="AI176" t="str">
        <f t="shared" si="60"/>
        <v/>
      </c>
      <c r="AJ176" t="str">
        <f t="shared" si="60"/>
        <v/>
      </c>
      <c r="AK176" t="str">
        <f t="shared" si="60"/>
        <v/>
      </c>
      <c r="AL176" t="str">
        <f t="shared" si="60"/>
        <v/>
      </c>
      <c r="AM176" t="str">
        <f t="shared" si="60"/>
        <v/>
      </c>
      <c r="AN176" t="str">
        <f t="shared" si="60"/>
        <v/>
      </c>
      <c r="AO176" t="str">
        <f t="shared" si="60"/>
        <v/>
      </c>
      <c r="AP176" t="str">
        <f t="shared" si="60"/>
        <v/>
      </c>
      <c r="AQ176" t="str">
        <f t="shared" si="60"/>
        <v/>
      </c>
      <c r="AR176" t="str">
        <f t="shared" si="60"/>
        <v/>
      </c>
      <c r="AS176" t="str">
        <f t="shared" si="60"/>
        <v/>
      </c>
      <c r="AT176" t="str">
        <f t="shared" si="60"/>
        <v/>
      </c>
      <c r="AU176" t="str">
        <f t="shared" si="60"/>
        <v/>
      </c>
      <c r="AV176" t="str">
        <f t="shared" si="60"/>
        <v/>
      </c>
      <c r="AW176" t="str">
        <f t="shared" si="60"/>
        <v/>
      </c>
      <c r="AX176" t="str">
        <f t="shared" si="60"/>
        <v/>
      </c>
      <c r="AY176" t="str">
        <f t="shared" si="60"/>
        <v/>
      </c>
      <c r="AZ176" t="str">
        <f t="shared" si="60"/>
        <v/>
      </c>
      <c r="BA176" t="str">
        <f t="shared" si="60"/>
        <v/>
      </c>
      <c r="BB176" t="str">
        <f t="shared" si="60"/>
        <v/>
      </c>
      <c r="BC176" t="str">
        <f t="shared" si="60"/>
        <v/>
      </c>
      <c r="BD176" t="str">
        <f t="shared" si="60"/>
        <v/>
      </c>
      <c r="BE176" t="str">
        <f t="shared" si="60"/>
        <v/>
      </c>
      <c r="BF176" t="str">
        <f t="shared" si="60"/>
        <v/>
      </c>
      <c r="BG176" t="str">
        <f t="shared" si="60"/>
        <v/>
      </c>
      <c r="BH176" t="str">
        <f t="shared" si="60"/>
        <v/>
      </c>
      <c r="BI176" t="str">
        <f t="shared" si="60"/>
        <v/>
      </c>
      <c r="BJ176" t="str">
        <f t="shared" si="60"/>
        <v/>
      </c>
      <c r="BK176" t="str">
        <f t="shared" si="60"/>
        <v/>
      </c>
      <c r="BL176" t="str">
        <f t="shared" si="60"/>
        <v/>
      </c>
      <c r="BM176" t="str">
        <f t="shared" si="60"/>
        <v/>
      </c>
      <c r="BN176" t="str">
        <f t="shared" si="60"/>
        <v/>
      </c>
      <c r="BO176" t="str">
        <f t="shared" si="60"/>
        <v/>
      </c>
      <c r="BP176" t="str">
        <f t="shared" si="60"/>
        <v/>
      </c>
      <c r="BQ176" t="str">
        <f t="shared" si="60"/>
        <v/>
      </c>
      <c r="BR176" t="str">
        <f t="shared" si="60"/>
        <v/>
      </c>
      <c r="BS176" t="str">
        <f t="shared" si="60"/>
        <v/>
      </c>
      <c r="BT176" t="str">
        <f t="shared" ref="Y176:CH180" si="61">IF(BT$1=$A176,$D176,"")</f>
        <v/>
      </c>
      <c r="BU176" t="str">
        <f t="shared" si="61"/>
        <v/>
      </c>
      <c r="BV176" t="str">
        <f t="shared" si="61"/>
        <v/>
      </c>
      <c r="BW176" t="str">
        <f t="shared" si="61"/>
        <v/>
      </c>
      <c r="BX176" t="str">
        <f t="shared" si="61"/>
        <v/>
      </c>
      <c r="BY176" t="str">
        <f t="shared" si="61"/>
        <v/>
      </c>
      <c r="BZ176" t="str">
        <f t="shared" si="61"/>
        <v/>
      </c>
      <c r="CA176" t="str">
        <f t="shared" si="61"/>
        <v/>
      </c>
      <c r="CB176" t="str">
        <f t="shared" si="61"/>
        <v/>
      </c>
      <c r="CC176" t="str">
        <f t="shared" si="61"/>
        <v/>
      </c>
      <c r="CD176" t="str">
        <f t="shared" si="61"/>
        <v/>
      </c>
      <c r="CE176" t="str">
        <f t="shared" si="61"/>
        <v/>
      </c>
      <c r="CF176" t="str">
        <f t="shared" si="61"/>
        <v/>
      </c>
      <c r="CG176" t="str">
        <f t="shared" si="61"/>
        <v/>
      </c>
      <c r="CH176" t="str">
        <f t="shared" si="61"/>
        <v/>
      </c>
    </row>
    <row r="177" spans="20:86" x14ac:dyDescent="0.3">
      <c r="T177" t="str">
        <f t="shared" si="48"/>
        <v/>
      </c>
      <c r="X177" t="str">
        <f t="shared" si="49"/>
        <v/>
      </c>
      <c r="Y177" t="str">
        <f t="shared" si="61"/>
        <v/>
      </c>
      <c r="Z177" t="str">
        <f t="shared" si="61"/>
        <v/>
      </c>
      <c r="AA177" t="str">
        <f t="shared" si="61"/>
        <v/>
      </c>
      <c r="AB177" t="str">
        <f t="shared" si="61"/>
        <v/>
      </c>
      <c r="AC177" t="str">
        <f t="shared" si="61"/>
        <v/>
      </c>
      <c r="AD177" t="str">
        <f t="shared" si="61"/>
        <v/>
      </c>
      <c r="AE177" t="str">
        <f t="shared" si="61"/>
        <v/>
      </c>
      <c r="AF177" t="str">
        <f t="shared" si="61"/>
        <v/>
      </c>
      <c r="AG177" t="str">
        <f t="shared" si="61"/>
        <v/>
      </c>
      <c r="AH177" t="str">
        <f t="shared" si="61"/>
        <v/>
      </c>
      <c r="AI177" t="str">
        <f t="shared" si="61"/>
        <v/>
      </c>
      <c r="AJ177" t="str">
        <f t="shared" si="61"/>
        <v/>
      </c>
      <c r="AK177" t="str">
        <f t="shared" si="61"/>
        <v/>
      </c>
      <c r="AL177" t="str">
        <f t="shared" si="61"/>
        <v/>
      </c>
      <c r="AM177" t="str">
        <f t="shared" si="61"/>
        <v/>
      </c>
      <c r="AN177" t="str">
        <f t="shared" si="61"/>
        <v/>
      </c>
      <c r="AO177" t="str">
        <f t="shared" si="61"/>
        <v/>
      </c>
      <c r="AP177" t="str">
        <f t="shared" si="61"/>
        <v/>
      </c>
      <c r="AQ177" t="str">
        <f t="shared" si="61"/>
        <v/>
      </c>
      <c r="AR177" t="str">
        <f t="shared" si="61"/>
        <v/>
      </c>
      <c r="AS177" t="str">
        <f t="shared" si="61"/>
        <v/>
      </c>
      <c r="AT177" t="str">
        <f t="shared" si="61"/>
        <v/>
      </c>
      <c r="AU177" t="str">
        <f t="shared" si="61"/>
        <v/>
      </c>
      <c r="AV177" t="str">
        <f t="shared" si="61"/>
        <v/>
      </c>
      <c r="AW177" t="str">
        <f t="shared" si="61"/>
        <v/>
      </c>
      <c r="AX177" t="str">
        <f t="shared" si="61"/>
        <v/>
      </c>
      <c r="AY177" t="str">
        <f t="shared" si="61"/>
        <v/>
      </c>
      <c r="AZ177" t="str">
        <f t="shared" si="61"/>
        <v/>
      </c>
      <c r="BA177" t="str">
        <f t="shared" si="61"/>
        <v/>
      </c>
      <c r="BB177" t="str">
        <f t="shared" si="61"/>
        <v/>
      </c>
      <c r="BC177" t="str">
        <f t="shared" si="61"/>
        <v/>
      </c>
      <c r="BD177" t="str">
        <f t="shared" si="61"/>
        <v/>
      </c>
      <c r="BE177" t="str">
        <f t="shared" si="61"/>
        <v/>
      </c>
      <c r="BF177" t="str">
        <f t="shared" si="61"/>
        <v/>
      </c>
      <c r="BG177" t="str">
        <f t="shared" si="61"/>
        <v/>
      </c>
      <c r="BH177" t="str">
        <f t="shared" si="61"/>
        <v/>
      </c>
      <c r="BI177" t="str">
        <f t="shared" si="61"/>
        <v/>
      </c>
      <c r="BJ177" t="str">
        <f t="shared" si="61"/>
        <v/>
      </c>
      <c r="BK177" t="str">
        <f t="shared" si="61"/>
        <v/>
      </c>
      <c r="BL177" t="str">
        <f t="shared" si="61"/>
        <v/>
      </c>
      <c r="BM177" t="str">
        <f t="shared" si="61"/>
        <v/>
      </c>
      <c r="BN177" t="str">
        <f t="shared" si="61"/>
        <v/>
      </c>
      <c r="BO177" t="str">
        <f t="shared" si="61"/>
        <v/>
      </c>
      <c r="BP177" t="str">
        <f t="shared" si="61"/>
        <v/>
      </c>
      <c r="BQ177" t="str">
        <f t="shared" si="61"/>
        <v/>
      </c>
      <c r="BR177" t="str">
        <f t="shared" si="61"/>
        <v/>
      </c>
      <c r="BS177" t="str">
        <f t="shared" si="61"/>
        <v/>
      </c>
      <c r="BT177" t="str">
        <f t="shared" si="61"/>
        <v/>
      </c>
      <c r="BU177" t="str">
        <f t="shared" si="61"/>
        <v/>
      </c>
      <c r="BV177" t="str">
        <f t="shared" si="61"/>
        <v/>
      </c>
      <c r="BW177" t="str">
        <f t="shared" si="61"/>
        <v/>
      </c>
      <c r="BX177" t="str">
        <f t="shared" si="61"/>
        <v/>
      </c>
      <c r="BY177" t="str">
        <f t="shared" si="61"/>
        <v/>
      </c>
      <c r="BZ177" t="str">
        <f t="shared" si="61"/>
        <v/>
      </c>
      <c r="CA177" t="str">
        <f t="shared" si="61"/>
        <v/>
      </c>
      <c r="CB177" t="str">
        <f t="shared" si="61"/>
        <v/>
      </c>
      <c r="CC177" t="str">
        <f t="shared" si="61"/>
        <v/>
      </c>
      <c r="CD177" t="str">
        <f t="shared" si="61"/>
        <v/>
      </c>
      <c r="CE177" t="str">
        <f t="shared" si="61"/>
        <v/>
      </c>
      <c r="CF177" t="str">
        <f t="shared" si="61"/>
        <v/>
      </c>
      <c r="CG177" t="str">
        <f t="shared" si="61"/>
        <v/>
      </c>
      <c r="CH177" t="str">
        <f t="shared" si="61"/>
        <v/>
      </c>
    </row>
    <row r="178" spans="20:86" x14ac:dyDescent="0.3">
      <c r="T178" t="str">
        <f t="shared" si="48"/>
        <v/>
      </c>
      <c r="X178" t="str">
        <f t="shared" si="49"/>
        <v/>
      </c>
      <c r="Y178" t="str">
        <f t="shared" si="61"/>
        <v/>
      </c>
      <c r="Z178" t="str">
        <f t="shared" si="61"/>
        <v/>
      </c>
      <c r="AA178" t="str">
        <f t="shared" si="61"/>
        <v/>
      </c>
      <c r="AB178" t="str">
        <f t="shared" si="61"/>
        <v/>
      </c>
      <c r="AC178" t="str">
        <f t="shared" si="61"/>
        <v/>
      </c>
      <c r="AD178" t="str">
        <f t="shared" si="61"/>
        <v/>
      </c>
      <c r="AE178" t="str">
        <f t="shared" si="61"/>
        <v/>
      </c>
      <c r="AF178" t="str">
        <f t="shared" si="61"/>
        <v/>
      </c>
      <c r="AG178" t="str">
        <f t="shared" si="61"/>
        <v/>
      </c>
      <c r="AH178" t="str">
        <f t="shared" si="61"/>
        <v/>
      </c>
      <c r="AI178" t="str">
        <f t="shared" si="61"/>
        <v/>
      </c>
      <c r="AJ178" t="str">
        <f t="shared" si="61"/>
        <v/>
      </c>
      <c r="AK178" t="str">
        <f t="shared" si="61"/>
        <v/>
      </c>
      <c r="AL178" t="str">
        <f t="shared" si="61"/>
        <v/>
      </c>
      <c r="AM178" t="str">
        <f t="shared" si="61"/>
        <v/>
      </c>
      <c r="AN178" t="str">
        <f t="shared" si="61"/>
        <v/>
      </c>
      <c r="AO178" t="str">
        <f t="shared" si="61"/>
        <v/>
      </c>
      <c r="AP178" t="str">
        <f t="shared" si="61"/>
        <v/>
      </c>
      <c r="AQ178" t="str">
        <f t="shared" si="61"/>
        <v/>
      </c>
      <c r="AR178" t="str">
        <f t="shared" si="61"/>
        <v/>
      </c>
      <c r="AS178" t="str">
        <f t="shared" si="61"/>
        <v/>
      </c>
      <c r="AT178" t="str">
        <f t="shared" si="61"/>
        <v/>
      </c>
      <c r="AU178" t="str">
        <f t="shared" si="61"/>
        <v/>
      </c>
      <c r="AV178" t="str">
        <f t="shared" si="61"/>
        <v/>
      </c>
      <c r="AW178" t="str">
        <f t="shared" si="61"/>
        <v/>
      </c>
      <c r="AX178" t="str">
        <f t="shared" si="61"/>
        <v/>
      </c>
      <c r="AY178" t="str">
        <f t="shared" si="61"/>
        <v/>
      </c>
      <c r="AZ178" t="str">
        <f t="shared" si="61"/>
        <v/>
      </c>
      <c r="BA178" t="str">
        <f t="shared" si="61"/>
        <v/>
      </c>
      <c r="BB178" t="str">
        <f t="shared" si="61"/>
        <v/>
      </c>
      <c r="BC178" t="str">
        <f t="shared" si="61"/>
        <v/>
      </c>
      <c r="BD178" t="str">
        <f t="shared" si="61"/>
        <v/>
      </c>
      <c r="BE178" t="str">
        <f t="shared" si="61"/>
        <v/>
      </c>
      <c r="BF178" t="str">
        <f t="shared" si="61"/>
        <v/>
      </c>
      <c r="BG178" t="str">
        <f t="shared" si="61"/>
        <v/>
      </c>
      <c r="BH178" t="str">
        <f t="shared" si="61"/>
        <v/>
      </c>
      <c r="BI178" t="str">
        <f t="shared" si="61"/>
        <v/>
      </c>
      <c r="BJ178" t="str">
        <f t="shared" si="61"/>
        <v/>
      </c>
      <c r="BK178" t="str">
        <f t="shared" si="61"/>
        <v/>
      </c>
      <c r="BL178" t="str">
        <f t="shared" si="61"/>
        <v/>
      </c>
      <c r="BM178" t="str">
        <f t="shared" si="61"/>
        <v/>
      </c>
      <c r="BN178" t="str">
        <f t="shared" si="61"/>
        <v/>
      </c>
      <c r="BO178" t="str">
        <f t="shared" si="61"/>
        <v/>
      </c>
      <c r="BP178" t="str">
        <f t="shared" si="61"/>
        <v/>
      </c>
      <c r="BQ178" t="str">
        <f t="shared" si="61"/>
        <v/>
      </c>
      <c r="BR178" t="str">
        <f t="shared" si="61"/>
        <v/>
      </c>
      <c r="BS178" t="str">
        <f t="shared" si="61"/>
        <v/>
      </c>
      <c r="BT178" t="str">
        <f t="shared" si="61"/>
        <v/>
      </c>
      <c r="BU178" t="str">
        <f t="shared" si="61"/>
        <v/>
      </c>
      <c r="BV178" t="str">
        <f t="shared" si="61"/>
        <v/>
      </c>
      <c r="BW178" t="str">
        <f t="shared" si="61"/>
        <v/>
      </c>
      <c r="BX178" t="str">
        <f t="shared" si="61"/>
        <v/>
      </c>
      <c r="BY178" t="str">
        <f t="shared" si="61"/>
        <v/>
      </c>
      <c r="BZ178" t="str">
        <f t="shared" si="61"/>
        <v/>
      </c>
      <c r="CA178" t="str">
        <f t="shared" si="61"/>
        <v/>
      </c>
      <c r="CB178" t="str">
        <f t="shared" si="61"/>
        <v/>
      </c>
      <c r="CC178" t="str">
        <f t="shared" si="61"/>
        <v/>
      </c>
      <c r="CD178" t="str">
        <f t="shared" si="61"/>
        <v/>
      </c>
      <c r="CE178" t="str">
        <f t="shared" si="61"/>
        <v/>
      </c>
      <c r="CF178" t="str">
        <f t="shared" si="61"/>
        <v/>
      </c>
      <c r="CG178" t="str">
        <f t="shared" si="61"/>
        <v/>
      </c>
      <c r="CH178" t="str">
        <f t="shared" si="61"/>
        <v/>
      </c>
    </row>
    <row r="179" spans="20:86" x14ac:dyDescent="0.3">
      <c r="T179" t="str">
        <f t="shared" si="48"/>
        <v/>
      </c>
      <c r="X179" t="str">
        <f t="shared" si="49"/>
        <v/>
      </c>
      <c r="Y179" t="str">
        <f t="shared" si="61"/>
        <v/>
      </c>
      <c r="Z179" t="str">
        <f t="shared" si="61"/>
        <v/>
      </c>
      <c r="AA179" t="str">
        <f t="shared" si="61"/>
        <v/>
      </c>
      <c r="AB179" t="str">
        <f t="shared" si="61"/>
        <v/>
      </c>
      <c r="AC179" t="str">
        <f t="shared" si="61"/>
        <v/>
      </c>
      <c r="AD179" t="str">
        <f t="shared" si="61"/>
        <v/>
      </c>
      <c r="AE179" t="str">
        <f t="shared" si="61"/>
        <v/>
      </c>
      <c r="AF179" t="str">
        <f t="shared" si="61"/>
        <v/>
      </c>
      <c r="AG179" t="str">
        <f t="shared" si="61"/>
        <v/>
      </c>
      <c r="AH179" t="str">
        <f t="shared" si="61"/>
        <v/>
      </c>
      <c r="AI179" t="str">
        <f t="shared" si="61"/>
        <v/>
      </c>
      <c r="AJ179" t="str">
        <f t="shared" si="61"/>
        <v/>
      </c>
      <c r="AK179" t="str">
        <f t="shared" si="61"/>
        <v/>
      </c>
      <c r="AL179" t="str">
        <f t="shared" si="61"/>
        <v/>
      </c>
      <c r="AM179" t="str">
        <f t="shared" si="61"/>
        <v/>
      </c>
      <c r="AN179" t="str">
        <f t="shared" si="61"/>
        <v/>
      </c>
      <c r="AO179" t="str">
        <f t="shared" si="61"/>
        <v/>
      </c>
      <c r="AP179" t="str">
        <f t="shared" si="61"/>
        <v/>
      </c>
      <c r="AQ179" t="str">
        <f t="shared" si="61"/>
        <v/>
      </c>
      <c r="AR179" t="str">
        <f t="shared" si="61"/>
        <v/>
      </c>
      <c r="AS179" t="str">
        <f t="shared" si="61"/>
        <v/>
      </c>
      <c r="AT179" t="str">
        <f t="shared" si="61"/>
        <v/>
      </c>
      <c r="AU179" t="str">
        <f t="shared" si="61"/>
        <v/>
      </c>
      <c r="AV179" t="str">
        <f t="shared" si="61"/>
        <v/>
      </c>
      <c r="AW179" t="str">
        <f t="shared" si="61"/>
        <v/>
      </c>
      <c r="AX179" t="str">
        <f t="shared" si="61"/>
        <v/>
      </c>
      <c r="AY179" t="str">
        <f t="shared" si="61"/>
        <v/>
      </c>
      <c r="AZ179" t="str">
        <f t="shared" si="61"/>
        <v/>
      </c>
      <c r="BA179" t="str">
        <f t="shared" si="61"/>
        <v/>
      </c>
      <c r="BB179" t="str">
        <f t="shared" si="61"/>
        <v/>
      </c>
      <c r="BC179" t="str">
        <f t="shared" si="61"/>
        <v/>
      </c>
      <c r="BD179" t="str">
        <f t="shared" si="61"/>
        <v/>
      </c>
      <c r="BE179" t="str">
        <f t="shared" si="61"/>
        <v/>
      </c>
      <c r="BF179" t="str">
        <f t="shared" si="61"/>
        <v/>
      </c>
      <c r="BG179" t="str">
        <f t="shared" si="61"/>
        <v/>
      </c>
      <c r="BH179" t="str">
        <f t="shared" si="61"/>
        <v/>
      </c>
      <c r="BI179" t="str">
        <f t="shared" si="61"/>
        <v/>
      </c>
      <c r="BJ179" t="str">
        <f t="shared" si="61"/>
        <v/>
      </c>
      <c r="BK179" t="str">
        <f t="shared" si="61"/>
        <v/>
      </c>
      <c r="BL179" t="str">
        <f t="shared" si="61"/>
        <v/>
      </c>
      <c r="BM179" t="str">
        <f t="shared" si="61"/>
        <v/>
      </c>
      <c r="BN179" t="str">
        <f t="shared" si="61"/>
        <v/>
      </c>
      <c r="BO179" t="str">
        <f t="shared" si="61"/>
        <v/>
      </c>
      <c r="BP179" t="str">
        <f t="shared" si="61"/>
        <v/>
      </c>
      <c r="BQ179" t="str">
        <f t="shared" si="61"/>
        <v/>
      </c>
      <c r="BR179" t="str">
        <f t="shared" si="61"/>
        <v/>
      </c>
      <c r="BS179" t="str">
        <f t="shared" si="61"/>
        <v/>
      </c>
      <c r="BT179" t="str">
        <f t="shared" si="61"/>
        <v/>
      </c>
      <c r="BU179" t="str">
        <f t="shared" si="61"/>
        <v/>
      </c>
      <c r="BV179" t="str">
        <f t="shared" si="61"/>
        <v/>
      </c>
      <c r="BW179" t="str">
        <f t="shared" si="61"/>
        <v/>
      </c>
      <c r="BX179" t="str">
        <f t="shared" si="61"/>
        <v/>
      </c>
      <c r="BY179" t="str">
        <f t="shared" si="61"/>
        <v/>
      </c>
      <c r="BZ179" t="str">
        <f t="shared" si="61"/>
        <v/>
      </c>
      <c r="CA179" t="str">
        <f t="shared" si="61"/>
        <v/>
      </c>
      <c r="CB179" t="str">
        <f t="shared" si="61"/>
        <v/>
      </c>
      <c r="CC179" t="str">
        <f t="shared" si="61"/>
        <v/>
      </c>
      <c r="CD179" t="str">
        <f t="shared" si="61"/>
        <v/>
      </c>
      <c r="CE179" t="str">
        <f t="shared" si="61"/>
        <v/>
      </c>
      <c r="CF179" t="str">
        <f t="shared" si="61"/>
        <v/>
      </c>
      <c r="CG179" t="str">
        <f t="shared" si="61"/>
        <v/>
      </c>
      <c r="CH179" t="str">
        <f t="shared" si="61"/>
        <v/>
      </c>
    </row>
    <row r="180" spans="20:86" x14ac:dyDescent="0.3">
      <c r="T180" t="str">
        <f t="shared" si="48"/>
        <v/>
      </c>
      <c r="X180" t="str">
        <f t="shared" si="49"/>
        <v/>
      </c>
      <c r="Y180" t="str">
        <f t="shared" si="61"/>
        <v/>
      </c>
      <c r="Z180" t="str">
        <f t="shared" si="61"/>
        <v/>
      </c>
      <c r="AA180" t="str">
        <f t="shared" si="61"/>
        <v/>
      </c>
      <c r="AB180" t="str">
        <f t="shared" si="61"/>
        <v/>
      </c>
      <c r="AC180" t="str">
        <f t="shared" si="61"/>
        <v/>
      </c>
      <c r="AD180" t="str">
        <f t="shared" si="61"/>
        <v/>
      </c>
      <c r="AE180" t="str">
        <f t="shared" si="61"/>
        <v/>
      </c>
      <c r="AF180" t="str">
        <f t="shared" si="61"/>
        <v/>
      </c>
      <c r="AG180" t="str">
        <f t="shared" si="61"/>
        <v/>
      </c>
      <c r="AH180" t="str">
        <f t="shared" si="61"/>
        <v/>
      </c>
      <c r="AI180" t="str">
        <f t="shared" si="61"/>
        <v/>
      </c>
      <c r="AJ180" t="str">
        <f t="shared" si="61"/>
        <v/>
      </c>
      <c r="AK180" t="str">
        <f t="shared" si="61"/>
        <v/>
      </c>
      <c r="AL180" t="str">
        <f t="shared" si="61"/>
        <v/>
      </c>
      <c r="AM180" t="str">
        <f t="shared" si="61"/>
        <v/>
      </c>
      <c r="AN180" t="str">
        <f t="shared" si="61"/>
        <v/>
      </c>
      <c r="AO180" t="str">
        <f t="shared" si="61"/>
        <v/>
      </c>
      <c r="AP180" t="str">
        <f t="shared" si="61"/>
        <v/>
      </c>
      <c r="AQ180" t="str">
        <f t="shared" si="61"/>
        <v/>
      </c>
      <c r="AR180" t="str">
        <f t="shared" si="61"/>
        <v/>
      </c>
      <c r="AS180" t="str">
        <f t="shared" si="61"/>
        <v/>
      </c>
      <c r="AT180" t="str">
        <f t="shared" si="61"/>
        <v/>
      </c>
      <c r="AU180" t="str">
        <f t="shared" si="61"/>
        <v/>
      </c>
      <c r="AV180" t="str">
        <f t="shared" si="61"/>
        <v/>
      </c>
      <c r="AW180" t="str">
        <f t="shared" si="61"/>
        <v/>
      </c>
      <c r="AX180" t="str">
        <f t="shared" si="61"/>
        <v/>
      </c>
      <c r="AY180" t="str">
        <f t="shared" si="61"/>
        <v/>
      </c>
      <c r="AZ180" t="str">
        <f t="shared" si="61"/>
        <v/>
      </c>
      <c r="BA180" t="str">
        <f t="shared" si="61"/>
        <v/>
      </c>
      <c r="BB180" t="str">
        <f t="shared" si="61"/>
        <v/>
      </c>
      <c r="BC180" t="str">
        <f t="shared" si="61"/>
        <v/>
      </c>
      <c r="BD180" t="str">
        <f t="shared" si="61"/>
        <v/>
      </c>
      <c r="BE180" t="str">
        <f t="shared" si="61"/>
        <v/>
      </c>
      <c r="BF180" t="str">
        <f t="shared" si="61"/>
        <v/>
      </c>
      <c r="BG180" t="str">
        <f t="shared" si="61"/>
        <v/>
      </c>
      <c r="BH180" t="str">
        <f t="shared" si="61"/>
        <v/>
      </c>
      <c r="BI180" t="str">
        <f t="shared" si="61"/>
        <v/>
      </c>
      <c r="BJ180" t="str">
        <f t="shared" si="61"/>
        <v/>
      </c>
      <c r="BK180" t="str">
        <f t="shared" si="61"/>
        <v/>
      </c>
      <c r="BL180" t="str">
        <f t="shared" si="61"/>
        <v/>
      </c>
      <c r="BM180" t="str">
        <f t="shared" si="61"/>
        <v/>
      </c>
      <c r="BN180" t="str">
        <f t="shared" si="61"/>
        <v/>
      </c>
      <c r="BO180" t="str">
        <f t="shared" si="61"/>
        <v/>
      </c>
      <c r="BP180" t="str">
        <f t="shared" si="61"/>
        <v/>
      </c>
      <c r="BQ180" t="str">
        <f t="shared" si="61"/>
        <v/>
      </c>
      <c r="BR180" t="str">
        <f t="shared" si="61"/>
        <v/>
      </c>
      <c r="BS180" t="str">
        <f t="shared" si="61"/>
        <v/>
      </c>
      <c r="BT180" t="str">
        <f t="shared" si="61"/>
        <v/>
      </c>
      <c r="BU180" t="str">
        <f t="shared" si="61"/>
        <v/>
      </c>
      <c r="BV180" t="str">
        <f t="shared" si="61"/>
        <v/>
      </c>
      <c r="BW180" t="str">
        <f t="shared" ref="Y180:CH184" si="62">IF(BW$1=$A180,$D180,"")</f>
        <v/>
      </c>
      <c r="BX180" t="str">
        <f t="shared" si="62"/>
        <v/>
      </c>
      <c r="BY180" t="str">
        <f t="shared" si="62"/>
        <v/>
      </c>
      <c r="BZ180" t="str">
        <f t="shared" si="62"/>
        <v/>
      </c>
      <c r="CA180" t="str">
        <f t="shared" si="62"/>
        <v/>
      </c>
      <c r="CB180" t="str">
        <f t="shared" si="62"/>
        <v/>
      </c>
      <c r="CC180" t="str">
        <f t="shared" si="62"/>
        <v/>
      </c>
      <c r="CD180" t="str">
        <f t="shared" si="62"/>
        <v/>
      </c>
      <c r="CE180" t="str">
        <f t="shared" si="62"/>
        <v/>
      </c>
      <c r="CF180" t="str">
        <f t="shared" si="62"/>
        <v/>
      </c>
      <c r="CG180" t="str">
        <f t="shared" si="62"/>
        <v/>
      </c>
      <c r="CH180" t="str">
        <f t="shared" si="62"/>
        <v/>
      </c>
    </row>
    <row r="181" spans="20:86" x14ac:dyDescent="0.3">
      <c r="T181" t="str">
        <f t="shared" si="48"/>
        <v/>
      </c>
      <c r="X181" t="str">
        <f t="shared" si="49"/>
        <v/>
      </c>
      <c r="Y181" t="str">
        <f t="shared" si="62"/>
        <v/>
      </c>
      <c r="Z181" t="str">
        <f t="shared" si="62"/>
        <v/>
      </c>
      <c r="AA181" t="str">
        <f t="shared" si="62"/>
        <v/>
      </c>
      <c r="AB181" t="str">
        <f t="shared" si="62"/>
        <v/>
      </c>
      <c r="AC181" t="str">
        <f t="shared" si="62"/>
        <v/>
      </c>
      <c r="AD181" t="str">
        <f t="shared" si="62"/>
        <v/>
      </c>
      <c r="AE181" t="str">
        <f t="shared" si="62"/>
        <v/>
      </c>
      <c r="AF181" t="str">
        <f t="shared" si="62"/>
        <v/>
      </c>
      <c r="AG181" t="str">
        <f t="shared" si="62"/>
        <v/>
      </c>
      <c r="AH181" t="str">
        <f t="shared" si="62"/>
        <v/>
      </c>
      <c r="AI181" t="str">
        <f t="shared" si="62"/>
        <v/>
      </c>
      <c r="AJ181" t="str">
        <f t="shared" si="62"/>
        <v/>
      </c>
      <c r="AK181" t="str">
        <f t="shared" si="62"/>
        <v/>
      </c>
      <c r="AL181" t="str">
        <f t="shared" si="62"/>
        <v/>
      </c>
      <c r="AM181" t="str">
        <f t="shared" si="62"/>
        <v/>
      </c>
      <c r="AN181" t="str">
        <f t="shared" si="62"/>
        <v/>
      </c>
      <c r="AO181" t="str">
        <f t="shared" si="62"/>
        <v/>
      </c>
      <c r="AP181" t="str">
        <f t="shared" si="62"/>
        <v/>
      </c>
      <c r="AQ181" t="str">
        <f t="shared" si="62"/>
        <v/>
      </c>
      <c r="AR181" t="str">
        <f t="shared" si="62"/>
        <v/>
      </c>
      <c r="AS181" t="str">
        <f t="shared" si="62"/>
        <v/>
      </c>
      <c r="AT181" t="str">
        <f t="shared" si="62"/>
        <v/>
      </c>
      <c r="AU181" t="str">
        <f t="shared" si="62"/>
        <v/>
      </c>
      <c r="AV181" t="str">
        <f t="shared" si="62"/>
        <v/>
      </c>
      <c r="AW181" t="str">
        <f t="shared" si="62"/>
        <v/>
      </c>
      <c r="AX181" t="str">
        <f t="shared" si="62"/>
        <v/>
      </c>
      <c r="AY181" t="str">
        <f t="shared" si="62"/>
        <v/>
      </c>
      <c r="AZ181" t="str">
        <f t="shared" si="62"/>
        <v/>
      </c>
      <c r="BA181" t="str">
        <f t="shared" si="62"/>
        <v/>
      </c>
      <c r="BB181" t="str">
        <f t="shared" si="62"/>
        <v/>
      </c>
      <c r="BC181" t="str">
        <f t="shared" si="62"/>
        <v/>
      </c>
      <c r="BD181" t="str">
        <f t="shared" si="62"/>
        <v/>
      </c>
      <c r="BE181" t="str">
        <f t="shared" si="62"/>
        <v/>
      </c>
      <c r="BF181" t="str">
        <f t="shared" si="62"/>
        <v/>
      </c>
      <c r="BG181" t="str">
        <f t="shared" si="62"/>
        <v/>
      </c>
      <c r="BH181" t="str">
        <f t="shared" si="62"/>
        <v/>
      </c>
      <c r="BI181" t="str">
        <f t="shared" si="62"/>
        <v/>
      </c>
      <c r="BJ181" t="str">
        <f t="shared" si="62"/>
        <v/>
      </c>
      <c r="BK181" t="str">
        <f t="shared" si="62"/>
        <v/>
      </c>
      <c r="BL181" t="str">
        <f t="shared" si="62"/>
        <v/>
      </c>
      <c r="BM181" t="str">
        <f t="shared" si="62"/>
        <v/>
      </c>
      <c r="BN181" t="str">
        <f t="shared" si="62"/>
        <v/>
      </c>
      <c r="BO181" t="str">
        <f t="shared" si="62"/>
        <v/>
      </c>
      <c r="BP181" t="str">
        <f t="shared" si="62"/>
        <v/>
      </c>
      <c r="BQ181" t="str">
        <f t="shared" si="62"/>
        <v/>
      </c>
      <c r="BR181" t="str">
        <f t="shared" si="62"/>
        <v/>
      </c>
      <c r="BS181" t="str">
        <f t="shared" si="62"/>
        <v/>
      </c>
      <c r="BT181" t="str">
        <f t="shared" si="62"/>
        <v/>
      </c>
      <c r="BU181" t="str">
        <f t="shared" si="62"/>
        <v/>
      </c>
      <c r="BV181" t="str">
        <f t="shared" si="62"/>
        <v/>
      </c>
      <c r="BW181" t="str">
        <f t="shared" si="62"/>
        <v/>
      </c>
      <c r="BX181" t="str">
        <f t="shared" si="62"/>
        <v/>
      </c>
      <c r="BY181" t="str">
        <f t="shared" si="62"/>
        <v/>
      </c>
      <c r="BZ181" t="str">
        <f t="shared" si="62"/>
        <v/>
      </c>
      <c r="CA181" t="str">
        <f t="shared" si="62"/>
        <v/>
      </c>
      <c r="CB181" t="str">
        <f t="shared" si="62"/>
        <v/>
      </c>
      <c r="CC181" t="str">
        <f t="shared" si="62"/>
        <v/>
      </c>
      <c r="CD181" t="str">
        <f t="shared" si="62"/>
        <v/>
      </c>
      <c r="CE181" t="str">
        <f t="shared" si="62"/>
        <v/>
      </c>
      <c r="CF181" t="str">
        <f t="shared" si="62"/>
        <v/>
      </c>
      <c r="CG181" t="str">
        <f t="shared" si="62"/>
        <v/>
      </c>
      <c r="CH181" t="str">
        <f t="shared" si="62"/>
        <v/>
      </c>
    </row>
    <row r="182" spans="20:86" x14ac:dyDescent="0.3">
      <c r="T182" t="str">
        <f t="shared" si="48"/>
        <v/>
      </c>
      <c r="X182" t="str">
        <f t="shared" si="49"/>
        <v/>
      </c>
      <c r="Y182" t="str">
        <f t="shared" si="62"/>
        <v/>
      </c>
      <c r="Z182" t="str">
        <f t="shared" si="62"/>
        <v/>
      </c>
      <c r="AA182" t="str">
        <f t="shared" si="62"/>
        <v/>
      </c>
      <c r="AB182" t="str">
        <f t="shared" si="62"/>
        <v/>
      </c>
      <c r="AC182" t="str">
        <f t="shared" si="62"/>
        <v/>
      </c>
      <c r="AD182" t="str">
        <f t="shared" si="62"/>
        <v/>
      </c>
      <c r="AE182" t="str">
        <f t="shared" si="62"/>
        <v/>
      </c>
      <c r="AF182" t="str">
        <f t="shared" si="62"/>
        <v/>
      </c>
      <c r="AG182" t="str">
        <f t="shared" si="62"/>
        <v/>
      </c>
      <c r="AH182" t="str">
        <f t="shared" si="62"/>
        <v/>
      </c>
      <c r="AI182" t="str">
        <f t="shared" si="62"/>
        <v/>
      </c>
      <c r="AJ182" t="str">
        <f t="shared" si="62"/>
        <v/>
      </c>
      <c r="AK182" t="str">
        <f t="shared" si="62"/>
        <v/>
      </c>
      <c r="AL182" t="str">
        <f t="shared" si="62"/>
        <v/>
      </c>
      <c r="AM182" t="str">
        <f t="shared" si="62"/>
        <v/>
      </c>
      <c r="AN182" t="str">
        <f t="shared" si="62"/>
        <v/>
      </c>
      <c r="AO182" t="str">
        <f t="shared" si="62"/>
        <v/>
      </c>
      <c r="AP182" t="str">
        <f t="shared" si="62"/>
        <v/>
      </c>
      <c r="AQ182" t="str">
        <f t="shared" si="62"/>
        <v/>
      </c>
      <c r="AR182" t="str">
        <f t="shared" si="62"/>
        <v/>
      </c>
      <c r="AS182" t="str">
        <f t="shared" si="62"/>
        <v/>
      </c>
      <c r="AT182" t="str">
        <f t="shared" si="62"/>
        <v/>
      </c>
      <c r="AU182" t="str">
        <f t="shared" si="62"/>
        <v/>
      </c>
      <c r="AV182" t="str">
        <f t="shared" si="62"/>
        <v/>
      </c>
      <c r="AW182" t="str">
        <f t="shared" si="62"/>
        <v/>
      </c>
      <c r="AX182" t="str">
        <f t="shared" si="62"/>
        <v/>
      </c>
      <c r="AY182" t="str">
        <f t="shared" si="62"/>
        <v/>
      </c>
      <c r="AZ182" t="str">
        <f t="shared" si="62"/>
        <v/>
      </c>
      <c r="BA182" t="str">
        <f t="shared" si="62"/>
        <v/>
      </c>
      <c r="BB182" t="str">
        <f t="shared" si="62"/>
        <v/>
      </c>
      <c r="BC182" t="str">
        <f t="shared" si="62"/>
        <v/>
      </c>
      <c r="BD182" t="str">
        <f t="shared" si="62"/>
        <v/>
      </c>
      <c r="BE182" t="str">
        <f t="shared" si="62"/>
        <v/>
      </c>
      <c r="BF182" t="str">
        <f t="shared" si="62"/>
        <v/>
      </c>
      <c r="BG182" t="str">
        <f t="shared" si="62"/>
        <v/>
      </c>
      <c r="BH182" t="str">
        <f t="shared" si="62"/>
        <v/>
      </c>
      <c r="BI182" t="str">
        <f t="shared" si="62"/>
        <v/>
      </c>
      <c r="BJ182" t="str">
        <f t="shared" si="62"/>
        <v/>
      </c>
      <c r="BK182" t="str">
        <f t="shared" si="62"/>
        <v/>
      </c>
      <c r="BL182" t="str">
        <f t="shared" si="62"/>
        <v/>
      </c>
      <c r="BM182" t="str">
        <f t="shared" si="62"/>
        <v/>
      </c>
      <c r="BN182" t="str">
        <f t="shared" si="62"/>
        <v/>
      </c>
      <c r="BO182" t="str">
        <f t="shared" si="62"/>
        <v/>
      </c>
      <c r="BP182" t="str">
        <f t="shared" si="62"/>
        <v/>
      </c>
      <c r="BQ182" t="str">
        <f t="shared" si="62"/>
        <v/>
      </c>
      <c r="BR182" t="str">
        <f t="shared" si="62"/>
        <v/>
      </c>
      <c r="BS182" t="str">
        <f t="shared" si="62"/>
        <v/>
      </c>
      <c r="BT182" t="str">
        <f t="shared" si="62"/>
        <v/>
      </c>
      <c r="BU182" t="str">
        <f t="shared" si="62"/>
        <v/>
      </c>
      <c r="BV182" t="str">
        <f t="shared" si="62"/>
        <v/>
      </c>
      <c r="BW182" t="str">
        <f t="shared" si="62"/>
        <v/>
      </c>
      <c r="BX182" t="str">
        <f t="shared" si="62"/>
        <v/>
      </c>
      <c r="BY182" t="str">
        <f t="shared" si="62"/>
        <v/>
      </c>
      <c r="BZ182" t="str">
        <f t="shared" si="62"/>
        <v/>
      </c>
      <c r="CA182" t="str">
        <f t="shared" si="62"/>
        <v/>
      </c>
      <c r="CB182" t="str">
        <f t="shared" si="62"/>
        <v/>
      </c>
      <c r="CC182" t="str">
        <f t="shared" si="62"/>
        <v/>
      </c>
      <c r="CD182" t="str">
        <f t="shared" si="62"/>
        <v/>
      </c>
      <c r="CE182" t="str">
        <f t="shared" si="62"/>
        <v/>
      </c>
      <c r="CF182" t="str">
        <f t="shared" si="62"/>
        <v/>
      </c>
      <c r="CG182" t="str">
        <f t="shared" si="62"/>
        <v/>
      </c>
      <c r="CH182" t="str">
        <f t="shared" si="62"/>
        <v/>
      </c>
    </row>
    <row r="183" spans="20:86" x14ac:dyDescent="0.3">
      <c r="T183" t="str">
        <f t="shared" si="48"/>
        <v/>
      </c>
      <c r="X183" t="str">
        <f t="shared" si="49"/>
        <v/>
      </c>
      <c r="Y183" t="str">
        <f t="shared" si="62"/>
        <v/>
      </c>
      <c r="Z183" t="str">
        <f t="shared" si="62"/>
        <v/>
      </c>
      <c r="AA183" t="str">
        <f t="shared" si="62"/>
        <v/>
      </c>
      <c r="AB183" t="str">
        <f t="shared" si="62"/>
        <v/>
      </c>
      <c r="AC183" t="str">
        <f t="shared" si="62"/>
        <v/>
      </c>
      <c r="AD183" t="str">
        <f t="shared" si="62"/>
        <v/>
      </c>
      <c r="AE183" t="str">
        <f t="shared" si="62"/>
        <v/>
      </c>
      <c r="AF183" t="str">
        <f t="shared" si="62"/>
        <v/>
      </c>
      <c r="AG183" t="str">
        <f t="shared" si="62"/>
        <v/>
      </c>
      <c r="AH183" t="str">
        <f t="shared" si="62"/>
        <v/>
      </c>
      <c r="AI183" t="str">
        <f t="shared" si="62"/>
        <v/>
      </c>
      <c r="AJ183" t="str">
        <f t="shared" si="62"/>
        <v/>
      </c>
      <c r="AK183" t="str">
        <f t="shared" si="62"/>
        <v/>
      </c>
      <c r="AL183" t="str">
        <f t="shared" si="62"/>
        <v/>
      </c>
      <c r="AM183" t="str">
        <f t="shared" si="62"/>
        <v/>
      </c>
      <c r="AN183" t="str">
        <f t="shared" si="62"/>
        <v/>
      </c>
      <c r="AO183" t="str">
        <f t="shared" si="62"/>
        <v/>
      </c>
      <c r="AP183" t="str">
        <f t="shared" si="62"/>
        <v/>
      </c>
      <c r="AQ183" t="str">
        <f t="shared" si="62"/>
        <v/>
      </c>
      <c r="AR183" t="str">
        <f t="shared" si="62"/>
        <v/>
      </c>
      <c r="AS183" t="str">
        <f t="shared" si="62"/>
        <v/>
      </c>
      <c r="AT183" t="str">
        <f t="shared" si="62"/>
        <v/>
      </c>
      <c r="AU183" t="str">
        <f t="shared" si="62"/>
        <v/>
      </c>
      <c r="AV183" t="str">
        <f t="shared" si="62"/>
        <v/>
      </c>
      <c r="AW183" t="str">
        <f t="shared" si="62"/>
        <v/>
      </c>
      <c r="AX183" t="str">
        <f t="shared" si="62"/>
        <v/>
      </c>
      <c r="AY183" t="str">
        <f t="shared" si="62"/>
        <v/>
      </c>
      <c r="AZ183" t="str">
        <f t="shared" si="62"/>
        <v/>
      </c>
      <c r="BA183" t="str">
        <f t="shared" si="62"/>
        <v/>
      </c>
      <c r="BB183" t="str">
        <f t="shared" si="62"/>
        <v/>
      </c>
      <c r="BC183" t="str">
        <f t="shared" si="62"/>
        <v/>
      </c>
      <c r="BD183" t="str">
        <f t="shared" si="62"/>
        <v/>
      </c>
      <c r="BE183" t="str">
        <f t="shared" si="62"/>
        <v/>
      </c>
      <c r="BF183" t="str">
        <f t="shared" si="62"/>
        <v/>
      </c>
      <c r="BG183" t="str">
        <f t="shared" si="62"/>
        <v/>
      </c>
      <c r="BH183" t="str">
        <f t="shared" si="62"/>
        <v/>
      </c>
      <c r="BI183" t="str">
        <f t="shared" si="62"/>
        <v/>
      </c>
      <c r="BJ183" t="str">
        <f t="shared" si="62"/>
        <v/>
      </c>
      <c r="BK183" t="str">
        <f t="shared" si="62"/>
        <v/>
      </c>
      <c r="BL183" t="str">
        <f t="shared" si="62"/>
        <v/>
      </c>
      <c r="BM183" t="str">
        <f t="shared" si="62"/>
        <v/>
      </c>
      <c r="BN183" t="str">
        <f t="shared" si="62"/>
        <v/>
      </c>
      <c r="BO183" t="str">
        <f t="shared" si="62"/>
        <v/>
      </c>
      <c r="BP183" t="str">
        <f t="shared" si="62"/>
        <v/>
      </c>
      <c r="BQ183" t="str">
        <f t="shared" si="62"/>
        <v/>
      </c>
      <c r="BR183" t="str">
        <f t="shared" si="62"/>
        <v/>
      </c>
      <c r="BS183" t="str">
        <f t="shared" si="62"/>
        <v/>
      </c>
      <c r="BT183" t="str">
        <f t="shared" si="62"/>
        <v/>
      </c>
      <c r="BU183" t="str">
        <f t="shared" si="62"/>
        <v/>
      </c>
      <c r="BV183" t="str">
        <f t="shared" si="62"/>
        <v/>
      </c>
      <c r="BW183" t="str">
        <f t="shared" si="62"/>
        <v/>
      </c>
      <c r="BX183" t="str">
        <f t="shared" si="62"/>
        <v/>
      </c>
      <c r="BY183" t="str">
        <f t="shared" si="62"/>
        <v/>
      </c>
      <c r="BZ183" t="str">
        <f t="shared" si="62"/>
        <v/>
      </c>
      <c r="CA183" t="str">
        <f t="shared" si="62"/>
        <v/>
      </c>
      <c r="CB183" t="str">
        <f t="shared" si="62"/>
        <v/>
      </c>
      <c r="CC183" t="str">
        <f t="shared" si="62"/>
        <v/>
      </c>
      <c r="CD183" t="str">
        <f t="shared" si="62"/>
        <v/>
      </c>
      <c r="CE183" t="str">
        <f t="shared" si="62"/>
        <v/>
      </c>
      <c r="CF183" t="str">
        <f t="shared" si="62"/>
        <v/>
      </c>
      <c r="CG183" t="str">
        <f t="shared" si="62"/>
        <v/>
      </c>
      <c r="CH183" t="str">
        <f t="shared" si="62"/>
        <v/>
      </c>
    </row>
    <row r="184" spans="20:86" x14ac:dyDescent="0.3">
      <c r="T184" t="str">
        <f t="shared" si="48"/>
        <v/>
      </c>
      <c r="X184" t="str">
        <f t="shared" si="49"/>
        <v/>
      </c>
      <c r="Y184" t="str">
        <f t="shared" si="62"/>
        <v/>
      </c>
      <c r="Z184" t="str">
        <f t="shared" si="62"/>
        <v/>
      </c>
      <c r="AA184" t="str">
        <f t="shared" si="62"/>
        <v/>
      </c>
      <c r="AB184" t="str">
        <f t="shared" si="62"/>
        <v/>
      </c>
      <c r="AC184" t="str">
        <f t="shared" si="62"/>
        <v/>
      </c>
      <c r="AD184" t="str">
        <f t="shared" si="62"/>
        <v/>
      </c>
      <c r="AE184" t="str">
        <f t="shared" si="62"/>
        <v/>
      </c>
      <c r="AF184" t="str">
        <f t="shared" si="62"/>
        <v/>
      </c>
      <c r="AG184" t="str">
        <f t="shared" si="62"/>
        <v/>
      </c>
      <c r="AH184" t="str">
        <f t="shared" si="62"/>
        <v/>
      </c>
      <c r="AI184" t="str">
        <f t="shared" si="62"/>
        <v/>
      </c>
      <c r="AJ184" t="str">
        <f t="shared" si="62"/>
        <v/>
      </c>
      <c r="AK184" t="str">
        <f t="shared" si="62"/>
        <v/>
      </c>
      <c r="AL184" t="str">
        <f t="shared" si="62"/>
        <v/>
      </c>
      <c r="AM184" t="str">
        <f t="shared" si="62"/>
        <v/>
      </c>
      <c r="AN184" t="str">
        <f t="shared" si="62"/>
        <v/>
      </c>
      <c r="AO184" t="str">
        <f t="shared" si="62"/>
        <v/>
      </c>
      <c r="AP184" t="str">
        <f t="shared" si="62"/>
        <v/>
      </c>
      <c r="AQ184" t="str">
        <f t="shared" si="62"/>
        <v/>
      </c>
      <c r="AR184" t="str">
        <f t="shared" si="62"/>
        <v/>
      </c>
      <c r="AS184" t="str">
        <f t="shared" si="62"/>
        <v/>
      </c>
      <c r="AT184" t="str">
        <f t="shared" si="62"/>
        <v/>
      </c>
      <c r="AU184" t="str">
        <f t="shared" si="62"/>
        <v/>
      </c>
      <c r="AV184" t="str">
        <f t="shared" si="62"/>
        <v/>
      </c>
      <c r="AW184" t="str">
        <f t="shared" si="62"/>
        <v/>
      </c>
      <c r="AX184" t="str">
        <f t="shared" si="62"/>
        <v/>
      </c>
      <c r="AY184" t="str">
        <f t="shared" si="62"/>
        <v/>
      </c>
      <c r="AZ184" t="str">
        <f t="shared" si="62"/>
        <v/>
      </c>
      <c r="BA184" t="str">
        <f t="shared" si="62"/>
        <v/>
      </c>
      <c r="BB184" t="str">
        <f t="shared" si="62"/>
        <v/>
      </c>
      <c r="BC184" t="str">
        <f t="shared" si="62"/>
        <v/>
      </c>
      <c r="BD184" t="str">
        <f t="shared" si="62"/>
        <v/>
      </c>
      <c r="BE184" t="str">
        <f t="shared" si="62"/>
        <v/>
      </c>
      <c r="BF184" t="str">
        <f t="shared" si="62"/>
        <v/>
      </c>
      <c r="BG184" t="str">
        <f t="shared" si="62"/>
        <v/>
      </c>
      <c r="BH184" t="str">
        <f t="shared" si="62"/>
        <v/>
      </c>
      <c r="BI184" t="str">
        <f t="shared" si="62"/>
        <v/>
      </c>
      <c r="BJ184" t="str">
        <f t="shared" si="62"/>
        <v/>
      </c>
      <c r="BK184" t="str">
        <f t="shared" si="62"/>
        <v/>
      </c>
      <c r="BL184" t="str">
        <f t="shared" si="62"/>
        <v/>
      </c>
      <c r="BM184" t="str">
        <f t="shared" si="62"/>
        <v/>
      </c>
      <c r="BN184" t="str">
        <f t="shared" si="62"/>
        <v/>
      </c>
      <c r="BO184" t="str">
        <f t="shared" si="62"/>
        <v/>
      </c>
      <c r="BP184" t="str">
        <f t="shared" si="62"/>
        <v/>
      </c>
      <c r="BQ184" t="str">
        <f t="shared" si="62"/>
        <v/>
      </c>
      <c r="BR184" t="str">
        <f t="shared" si="62"/>
        <v/>
      </c>
      <c r="BS184" t="str">
        <f t="shared" si="62"/>
        <v/>
      </c>
      <c r="BT184" t="str">
        <f t="shared" si="62"/>
        <v/>
      </c>
      <c r="BU184" t="str">
        <f t="shared" si="62"/>
        <v/>
      </c>
      <c r="BV184" t="str">
        <f t="shared" si="62"/>
        <v/>
      </c>
      <c r="BW184" t="str">
        <f t="shared" si="62"/>
        <v/>
      </c>
      <c r="BX184" t="str">
        <f t="shared" si="62"/>
        <v/>
      </c>
      <c r="BY184" t="str">
        <f t="shared" si="62"/>
        <v/>
      </c>
      <c r="BZ184" t="str">
        <f t="shared" ref="Y184:CH188" si="63">IF(BZ$1=$A184,$D184,"")</f>
        <v/>
      </c>
      <c r="CA184" t="str">
        <f t="shared" si="63"/>
        <v/>
      </c>
      <c r="CB184" t="str">
        <f t="shared" si="63"/>
        <v/>
      </c>
      <c r="CC184" t="str">
        <f t="shared" si="63"/>
        <v/>
      </c>
      <c r="CD184" t="str">
        <f t="shared" si="63"/>
        <v/>
      </c>
      <c r="CE184" t="str">
        <f t="shared" si="63"/>
        <v/>
      </c>
      <c r="CF184" t="str">
        <f t="shared" si="63"/>
        <v/>
      </c>
      <c r="CG184" t="str">
        <f t="shared" si="63"/>
        <v/>
      </c>
      <c r="CH184" t="str">
        <f t="shared" si="63"/>
        <v/>
      </c>
    </row>
    <row r="185" spans="20:86" x14ac:dyDescent="0.3">
      <c r="T185" t="str">
        <f t="shared" si="48"/>
        <v/>
      </c>
      <c r="X185" t="str">
        <f t="shared" si="49"/>
        <v/>
      </c>
      <c r="Y185" t="str">
        <f t="shared" si="63"/>
        <v/>
      </c>
      <c r="Z185" t="str">
        <f t="shared" si="63"/>
        <v/>
      </c>
      <c r="AA185" t="str">
        <f t="shared" si="63"/>
        <v/>
      </c>
      <c r="AB185" t="str">
        <f t="shared" si="63"/>
        <v/>
      </c>
      <c r="AC185" t="str">
        <f t="shared" si="63"/>
        <v/>
      </c>
      <c r="AD185" t="str">
        <f t="shared" si="63"/>
        <v/>
      </c>
      <c r="AE185" t="str">
        <f t="shared" si="63"/>
        <v/>
      </c>
      <c r="AF185" t="str">
        <f t="shared" si="63"/>
        <v/>
      </c>
      <c r="AG185" t="str">
        <f t="shared" si="63"/>
        <v/>
      </c>
      <c r="AH185" t="str">
        <f t="shared" si="63"/>
        <v/>
      </c>
      <c r="AI185" t="str">
        <f t="shared" si="63"/>
        <v/>
      </c>
      <c r="AJ185" t="str">
        <f t="shared" si="63"/>
        <v/>
      </c>
      <c r="AK185" t="str">
        <f t="shared" si="63"/>
        <v/>
      </c>
      <c r="AL185" t="str">
        <f t="shared" si="63"/>
        <v/>
      </c>
      <c r="AM185" t="str">
        <f t="shared" si="63"/>
        <v/>
      </c>
      <c r="AN185" t="str">
        <f t="shared" si="63"/>
        <v/>
      </c>
      <c r="AO185" t="str">
        <f t="shared" si="63"/>
        <v/>
      </c>
      <c r="AP185" t="str">
        <f t="shared" si="63"/>
        <v/>
      </c>
      <c r="AQ185" t="str">
        <f t="shared" si="63"/>
        <v/>
      </c>
      <c r="AR185" t="str">
        <f t="shared" si="63"/>
        <v/>
      </c>
      <c r="AS185" t="str">
        <f t="shared" si="63"/>
        <v/>
      </c>
      <c r="AT185" t="str">
        <f t="shared" si="63"/>
        <v/>
      </c>
      <c r="AU185" t="str">
        <f t="shared" si="63"/>
        <v/>
      </c>
      <c r="AV185" t="str">
        <f t="shared" si="63"/>
        <v/>
      </c>
      <c r="AW185" t="str">
        <f t="shared" si="63"/>
        <v/>
      </c>
      <c r="AX185" t="str">
        <f t="shared" si="63"/>
        <v/>
      </c>
      <c r="AY185" t="str">
        <f t="shared" si="63"/>
        <v/>
      </c>
      <c r="AZ185" t="str">
        <f t="shared" si="63"/>
        <v/>
      </c>
      <c r="BA185" t="str">
        <f t="shared" si="63"/>
        <v/>
      </c>
      <c r="BB185" t="str">
        <f t="shared" si="63"/>
        <v/>
      </c>
      <c r="BC185" t="str">
        <f t="shared" si="63"/>
        <v/>
      </c>
      <c r="BD185" t="str">
        <f t="shared" si="63"/>
        <v/>
      </c>
      <c r="BE185" t="str">
        <f t="shared" si="63"/>
        <v/>
      </c>
      <c r="BF185" t="str">
        <f t="shared" si="63"/>
        <v/>
      </c>
      <c r="BG185" t="str">
        <f t="shared" si="63"/>
        <v/>
      </c>
      <c r="BH185" t="str">
        <f t="shared" si="63"/>
        <v/>
      </c>
      <c r="BI185" t="str">
        <f t="shared" si="63"/>
        <v/>
      </c>
      <c r="BJ185" t="str">
        <f t="shared" si="63"/>
        <v/>
      </c>
      <c r="BK185" t="str">
        <f t="shared" si="63"/>
        <v/>
      </c>
      <c r="BL185" t="str">
        <f t="shared" si="63"/>
        <v/>
      </c>
      <c r="BM185" t="str">
        <f t="shared" si="63"/>
        <v/>
      </c>
      <c r="BN185" t="str">
        <f t="shared" si="63"/>
        <v/>
      </c>
      <c r="BO185" t="str">
        <f t="shared" si="63"/>
        <v/>
      </c>
      <c r="BP185" t="str">
        <f t="shared" si="63"/>
        <v/>
      </c>
      <c r="BQ185" t="str">
        <f t="shared" si="63"/>
        <v/>
      </c>
      <c r="BR185" t="str">
        <f t="shared" si="63"/>
        <v/>
      </c>
      <c r="BS185" t="str">
        <f t="shared" si="63"/>
        <v/>
      </c>
      <c r="BT185" t="str">
        <f t="shared" si="63"/>
        <v/>
      </c>
      <c r="BU185" t="str">
        <f t="shared" si="63"/>
        <v/>
      </c>
      <c r="BV185" t="str">
        <f t="shared" si="63"/>
        <v/>
      </c>
      <c r="BW185" t="str">
        <f t="shared" si="63"/>
        <v/>
      </c>
      <c r="BX185" t="str">
        <f t="shared" si="63"/>
        <v/>
      </c>
      <c r="BY185" t="str">
        <f t="shared" si="63"/>
        <v/>
      </c>
      <c r="BZ185" t="str">
        <f t="shared" si="63"/>
        <v/>
      </c>
      <c r="CA185" t="str">
        <f t="shared" si="63"/>
        <v/>
      </c>
      <c r="CB185" t="str">
        <f t="shared" si="63"/>
        <v/>
      </c>
      <c r="CC185" t="str">
        <f t="shared" si="63"/>
        <v/>
      </c>
      <c r="CD185" t="str">
        <f t="shared" si="63"/>
        <v/>
      </c>
      <c r="CE185" t="str">
        <f t="shared" si="63"/>
        <v/>
      </c>
      <c r="CF185" t="str">
        <f t="shared" si="63"/>
        <v/>
      </c>
      <c r="CG185" t="str">
        <f t="shared" si="63"/>
        <v/>
      </c>
      <c r="CH185" t="str">
        <f t="shared" si="63"/>
        <v/>
      </c>
    </row>
    <row r="186" spans="20:86" x14ac:dyDescent="0.3">
      <c r="T186" t="str">
        <f t="shared" si="48"/>
        <v/>
      </c>
      <c r="X186" t="str">
        <f t="shared" si="49"/>
        <v/>
      </c>
      <c r="Y186" t="str">
        <f t="shared" si="63"/>
        <v/>
      </c>
      <c r="Z186" t="str">
        <f t="shared" si="63"/>
        <v/>
      </c>
      <c r="AA186" t="str">
        <f t="shared" si="63"/>
        <v/>
      </c>
      <c r="AB186" t="str">
        <f t="shared" si="63"/>
        <v/>
      </c>
      <c r="AC186" t="str">
        <f t="shared" si="63"/>
        <v/>
      </c>
      <c r="AD186" t="str">
        <f t="shared" si="63"/>
        <v/>
      </c>
      <c r="AE186" t="str">
        <f t="shared" si="63"/>
        <v/>
      </c>
      <c r="AF186" t="str">
        <f t="shared" si="63"/>
        <v/>
      </c>
      <c r="AG186" t="str">
        <f t="shared" si="63"/>
        <v/>
      </c>
      <c r="AH186" t="str">
        <f t="shared" si="63"/>
        <v/>
      </c>
      <c r="AI186" t="str">
        <f t="shared" si="63"/>
        <v/>
      </c>
      <c r="AJ186" t="str">
        <f t="shared" si="63"/>
        <v/>
      </c>
      <c r="AK186" t="str">
        <f t="shared" si="63"/>
        <v/>
      </c>
      <c r="AL186" t="str">
        <f t="shared" si="63"/>
        <v/>
      </c>
      <c r="AM186" t="str">
        <f t="shared" si="63"/>
        <v/>
      </c>
      <c r="AN186" t="str">
        <f t="shared" si="63"/>
        <v/>
      </c>
      <c r="AO186" t="str">
        <f t="shared" si="63"/>
        <v/>
      </c>
      <c r="AP186" t="str">
        <f t="shared" si="63"/>
        <v/>
      </c>
      <c r="AQ186" t="str">
        <f t="shared" si="63"/>
        <v/>
      </c>
      <c r="AR186" t="str">
        <f t="shared" si="63"/>
        <v/>
      </c>
      <c r="AS186" t="str">
        <f t="shared" si="63"/>
        <v/>
      </c>
      <c r="AT186" t="str">
        <f t="shared" si="63"/>
        <v/>
      </c>
      <c r="AU186" t="str">
        <f t="shared" si="63"/>
        <v/>
      </c>
      <c r="AV186" t="str">
        <f t="shared" si="63"/>
        <v/>
      </c>
      <c r="AW186" t="str">
        <f t="shared" si="63"/>
        <v/>
      </c>
      <c r="AX186" t="str">
        <f t="shared" si="63"/>
        <v/>
      </c>
      <c r="AY186" t="str">
        <f t="shared" si="63"/>
        <v/>
      </c>
      <c r="AZ186" t="str">
        <f t="shared" si="63"/>
        <v/>
      </c>
      <c r="BA186" t="str">
        <f t="shared" si="63"/>
        <v/>
      </c>
      <c r="BB186" t="str">
        <f t="shared" si="63"/>
        <v/>
      </c>
      <c r="BC186" t="str">
        <f t="shared" si="63"/>
        <v/>
      </c>
      <c r="BD186" t="str">
        <f t="shared" si="63"/>
        <v/>
      </c>
      <c r="BE186" t="str">
        <f t="shared" si="63"/>
        <v/>
      </c>
      <c r="BF186" t="str">
        <f t="shared" si="63"/>
        <v/>
      </c>
      <c r="BG186" t="str">
        <f t="shared" si="63"/>
        <v/>
      </c>
      <c r="BH186" t="str">
        <f t="shared" si="63"/>
        <v/>
      </c>
      <c r="BI186" t="str">
        <f t="shared" si="63"/>
        <v/>
      </c>
      <c r="BJ186" t="str">
        <f t="shared" si="63"/>
        <v/>
      </c>
      <c r="BK186" t="str">
        <f t="shared" si="63"/>
        <v/>
      </c>
      <c r="BL186" t="str">
        <f t="shared" si="63"/>
        <v/>
      </c>
      <c r="BM186" t="str">
        <f t="shared" si="63"/>
        <v/>
      </c>
      <c r="BN186" t="str">
        <f t="shared" si="63"/>
        <v/>
      </c>
      <c r="BO186" t="str">
        <f t="shared" si="63"/>
        <v/>
      </c>
      <c r="BP186" t="str">
        <f t="shared" si="63"/>
        <v/>
      </c>
      <c r="BQ186" t="str">
        <f t="shared" si="63"/>
        <v/>
      </c>
      <c r="BR186" t="str">
        <f t="shared" si="63"/>
        <v/>
      </c>
      <c r="BS186" t="str">
        <f t="shared" si="63"/>
        <v/>
      </c>
      <c r="BT186" t="str">
        <f t="shared" si="63"/>
        <v/>
      </c>
      <c r="BU186" t="str">
        <f t="shared" si="63"/>
        <v/>
      </c>
      <c r="BV186" t="str">
        <f t="shared" si="63"/>
        <v/>
      </c>
      <c r="BW186" t="str">
        <f t="shared" si="63"/>
        <v/>
      </c>
      <c r="BX186" t="str">
        <f t="shared" si="63"/>
        <v/>
      </c>
      <c r="BY186" t="str">
        <f t="shared" si="63"/>
        <v/>
      </c>
      <c r="BZ186" t="str">
        <f t="shared" si="63"/>
        <v/>
      </c>
      <c r="CA186" t="str">
        <f t="shared" si="63"/>
        <v/>
      </c>
      <c r="CB186" t="str">
        <f t="shared" si="63"/>
        <v/>
      </c>
      <c r="CC186" t="str">
        <f t="shared" si="63"/>
        <v/>
      </c>
      <c r="CD186" t="str">
        <f t="shared" si="63"/>
        <v/>
      </c>
      <c r="CE186" t="str">
        <f t="shared" si="63"/>
        <v/>
      </c>
      <c r="CF186" t="str">
        <f t="shared" si="63"/>
        <v/>
      </c>
      <c r="CG186" t="str">
        <f t="shared" si="63"/>
        <v/>
      </c>
      <c r="CH186" t="str">
        <f t="shared" si="63"/>
        <v/>
      </c>
    </row>
    <row r="187" spans="20:86" x14ac:dyDescent="0.3">
      <c r="T187" t="str">
        <f t="shared" si="48"/>
        <v/>
      </c>
      <c r="X187" t="str">
        <f t="shared" si="49"/>
        <v/>
      </c>
      <c r="Y187" t="str">
        <f t="shared" si="63"/>
        <v/>
      </c>
      <c r="Z187" t="str">
        <f t="shared" si="63"/>
        <v/>
      </c>
      <c r="AA187" t="str">
        <f t="shared" si="63"/>
        <v/>
      </c>
      <c r="AB187" t="str">
        <f t="shared" si="63"/>
        <v/>
      </c>
      <c r="AC187" t="str">
        <f t="shared" si="63"/>
        <v/>
      </c>
      <c r="AD187" t="str">
        <f t="shared" si="63"/>
        <v/>
      </c>
      <c r="AE187" t="str">
        <f t="shared" si="63"/>
        <v/>
      </c>
      <c r="AF187" t="str">
        <f t="shared" si="63"/>
        <v/>
      </c>
      <c r="AG187" t="str">
        <f t="shared" si="63"/>
        <v/>
      </c>
      <c r="AH187" t="str">
        <f t="shared" si="63"/>
        <v/>
      </c>
      <c r="AI187" t="str">
        <f t="shared" si="63"/>
        <v/>
      </c>
      <c r="AJ187" t="str">
        <f t="shared" si="63"/>
        <v/>
      </c>
      <c r="AK187" t="str">
        <f t="shared" si="63"/>
        <v/>
      </c>
      <c r="AL187" t="str">
        <f t="shared" si="63"/>
        <v/>
      </c>
      <c r="AM187" t="str">
        <f t="shared" si="63"/>
        <v/>
      </c>
      <c r="AN187" t="str">
        <f t="shared" si="63"/>
        <v/>
      </c>
      <c r="AO187" t="str">
        <f t="shared" si="63"/>
        <v/>
      </c>
      <c r="AP187" t="str">
        <f t="shared" si="63"/>
        <v/>
      </c>
      <c r="AQ187" t="str">
        <f t="shared" si="63"/>
        <v/>
      </c>
      <c r="AR187" t="str">
        <f t="shared" si="63"/>
        <v/>
      </c>
      <c r="AS187" t="str">
        <f t="shared" si="63"/>
        <v/>
      </c>
      <c r="AT187" t="str">
        <f t="shared" si="63"/>
        <v/>
      </c>
      <c r="AU187" t="str">
        <f t="shared" si="63"/>
        <v/>
      </c>
      <c r="AV187" t="str">
        <f t="shared" si="63"/>
        <v/>
      </c>
      <c r="AW187" t="str">
        <f t="shared" si="63"/>
        <v/>
      </c>
      <c r="AX187" t="str">
        <f t="shared" si="63"/>
        <v/>
      </c>
      <c r="AY187" t="str">
        <f t="shared" si="63"/>
        <v/>
      </c>
      <c r="AZ187" t="str">
        <f t="shared" si="63"/>
        <v/>
      </c>
      <c r="BA187" t="str">
        <f t="shared" si="63"/>
        <v/>
      </c>
      <c r="BB187" t="str">
        <f t="shared" si="63"/>
        <v/>
      </c>
      <c r="BC187" t="str">
        <f t="shared" si="63"/>
        <v/>
      </c>
      <c r="BD187" t="str">
        <f t="shared" si="63"/>
        <v/>
      </c>
      <c r="BE187" t="str">
        <f t="shared" si="63"/>
        <v/>
      </c>
      <c r="BF187" t="str">
        <f t="shared" si="63"/>
        <v/>
      </c>
      <c r="BG187" t="str">
        <f t="shared" si="63"/>
        <v/>
      </c>
      <c r="BH187" t="str">
        <f t="shared" si="63"/>
        <v/>
      </c>
      <c r="BI187" t="str">
        <f t="shared" si="63"/>
        <v/>
      </c>
      <c r="BJ187" t="str">
        <f t="shared" si="63"/>
        <v/>
      </c>
      <c r="BK187" t="str">
        <f t="shared" si="63"/>
        <v/>
      </c>
      <c r="BL187" t="str">
        <f t="shared" si="63"/>
        <v/>
      </c>
      <c r="BM187" t="str">
        <f t="shared" si="63"/>
        <v/>
      </c>
      <c r="BN187" t="str">
        <f t="shared" si="63"/>
        <v/>
      </c>
      <c r="BO187" t="str">
        <f t="shared" si="63"/>
        <v/>
      </c>
      <c r="BP187" t="str">
        <f t="shared" si="63"/>
        <v/>
      </c>
      <c r="BQ187" t="str">
        <f t="shared" si="63"/>
        <v/>
      </c>
      <c r="BR187" t="str">
        <f t="shared" si="63"/>
        <v/>
      </c>
      <c r="BS187" t="str">
        <f t="shared" si="63"/>
        <v/>
      </c>
      <c r="BT187" t="str">
        <f t="shared" si="63"/>
        <v/>
      </c>
      <c r="BU187" t="str">
        <f t="shared" si="63"/>
        <v/>
      </c>
      <c r="BV187" t="str">
        <f t="shared" si="63"/>
        <v/>
      </c>
      <c r="BW187" t="str">
        <f t="shared" si="63"/>
        <v/>
      </c>
      <c r="BX187" t="str">
        <f t="shared" si="63"/>
        <v/>
      </c>
      <c r="BY187" t="str">
        <f t="shared" si="63"/>
        <v/>
      </c>
      <c r="BZ187" t="str">
        <f t="shared" si="63"/>
        <v/>
      </c>
      <c r="CA187" t="str">
        <f t="shared" si="63"/>
        <v/>
      </c>
      <c r="CB187" t="str">
        <f t="shared" si="63"/>
        <v/>
      </c>
      <c r="CC187" t="str">
        <f t="shared" si="63"/>
        <v/>
      </c>
      <c r="CD187" t="str">
        <f t="shared" si="63"/>
        <v/>
      </c>
      <c r="CE187" t="str">
        <f t="shared" si="63"/>
        <v/>
      </c>
      <c r="CF187" t="str">
        <f t="shared" si="63"/>
        <v/>
      </c>
      <c r="CG187" t="str">
        <f t="shared" si="63"/>
        <v/>
      </c>
      <c r="CH187" t="str">
        <f t="shared" si="63"/>
        <v/>
      </c>
    </row>
    <row r="188" spans="20:86" x14ac:dyDescent="0.3">
      <c r="T188" t="str">
        <f t="shared" si="48"/>
        <v/>
      </c>
      <c r="X188" t="str">
        <f t="shared" si="49"/>
        <v/>
      </c>
      <c r="Y188" t="str">
        <f t="shared" si="63"/>
        <v/>
      </c>
      <c r="Z188" t="str">
        <f t="shared" si="63"/>
        <v/>
      </c>
      <c r="AA188" t="str">
        <f t="shared" si="63"/>
        <v/>
      </c>
      <c r="AB188" t="str">
        <f t="shared" si="63"/>
        <v/>
      </c>
      <c r="AC188" t="str">
        <f t="shared" si="63"/>
        <v/>
      </c>
      <c r="AD188" t="str">
        <f t="shared" si="63"/>
        <v/>
      </c>
      <c r="AE188" t="str">
        <f t="shared" si="63"/>
        <v/>
      </c>
      <c r="AF188" t="str">
        <f t="shared" si="63"/>
        <v/>
      </c>
      <c r="AG188" t="str">
        <f t="shared" si="63"/>
        <v/>
      </c>
      <c r="AH188" t="str">
        <f t="shared" si="63"/>
        <v/>
      </c>
      <c r="AI188" t="str">
        <f t="shared" si="63"/>
        <v/>
      </c>
      <c r="AJ188" t="str">
        <f t="shared" si="63"/>
        <v/>
      </c>
      <c r="AK188" t="str">
        <f t="shared" si="63"/>
        <v/>
      </c>
      <c r="AL188" t="str">
        <f t="shared" si="63"/>
        <v/>
      </c>
      <c r="AM188" t="str">
        <f t="shared" si="63"/>
        <v/>
      </c>
      <c r="AN188" t="str">
        <f t="shared" si="63"/>
        <v/>
      </c>
      <c r="AO188" t="str">
        <f t="shared" si="63"/>
        <v/>
      </c>
      <c r="AP188" t="str">
        <f t="shared" si="63"/>
        <v/>
      </c>
      <c r="AQ188" t="str">
        <f t="shared" si="63"/>
        <v/>
      </c>
      <c r="AR188" t="str">
        <f t="shared" si="63"/>
        <v/>
      </c>
      <c r="AS188" t="str">
        <f t="shared" si="63"/>
        <v/>
      </c>
      <c r="AT188" t="str">
        <f t="shared" si="63"/>
        <v/>
      </c>
      <c r="AU188" t="str">
        <f t="shared" si="63"/>
        <v/>
      </c>
      <c r="AV188" t="str">
        <f t="shared" si="63"/>
        <v/>
      </c>
      <c r="AW188" t="str">
        <f t="shared" si="63"/>
        <v/>
      </c>
      <c r="AX188" t="str">
        <f t="shared" si="63"/>
        <v/>
      </c>
      <c r="AY188" t="str">
        <f t="shared" si="63"/>
        <v/>
      </c>
      <c r="AZ188" t="str">
        <f t="shared" si="63"/>
        <v/>
      </c>
      <c r="BA188" t="str">
        <f t="shared" si="63"/>
        <v/>
      </c>
      <c r="BB188" t="str">
        <f t="shared" si="63"/>
        <v/>
      </c>
      <c r="BC188" t="str">
        <f t="shared" si="63"/>
        <v/>
      </c>
      <c r="BD188" t="str">
        <f t="shared" si="63"/>
        <v/>
      </c>
      <c r="BE188" t="str">
        <f t="shared" si="63"/>
        <v/>
      </c>
      <c r="BF188" t="str">
        <f t="shared" si="63"/>
        <v/>
      </c>
      <c r="BG188" t="str">
        <f t="shared" si="63"/>
        <v/>
      </c>
      <c r="BH188" t="str">
        <f t="shared" si="63"/>
        <v/>
      </c>
      <c r="BI188" t="str">
        <f t="shared" si="63"/>
        <v/>
      </c>
      <c r="BJ188" t="str">
        <f t="shared" si="63"/>
        <v/>
      </c>
      <c r="BK188" t="str">
        <f t="shared" si="63"/>
        <v/>
      </c>
      <c r="BL188" t="str">
        <f t="shared" si="63"/>
        <v/>
      </c>
      <c r="BM188" t="str">
        <f t="shared" si="63"/>
        <v/>
      </c>
      <c r="BN188" t="str">
        <f t="shared" si="63"/>
        <v/>
      </c>
      <c r="BO188" t="str">
        <f t="shared" si="63"/>
        <v/>
      </c>
      <c r="BP188" t="str">
        <f t="shared" si="63"/>
        <v/>
      </c>
      <c r="BQ188" t="str">
        <f t="shared" si="63"/>
        <v/>
      </c>
      <c r="BR188" t="str">
        <f t="shared" si="63"/>
        <v/>
      </c>
      <c r="BS188" t="str">
        <f t="shared" si="63"/>
        <v/>
      </c>
      <c r="BT188" t="str">
        <f t="shared" si="63"/>
        <v/>
      </c>
      <c r="BU188" t="str">
        <f t="shared" si="63"/>
        <v/>
      </c>
      <c r="BV188" t="str">
        <f t="shared" si="63"/>
        <v/>
      </c>
      <c r="BW188" t="str">
        <f t="shared" si="63"/>
        <v/>
      </c>
      <c r="BX188" t="str">
        <f t="shared" si="63"/>
        <v/>
      </c>
      <c r="BY188" t="str">
        <f t="shared" si="63"/>
        <v/>
      </c>
      <c r="BZ188" t="str">
        <f t="shared" si="63"/>
        <v/>
      </c>
      <c r="CA188" t="str">
        <f t="shared" si="63"/>
        <v/>
      </c>
      <c r="CB188" t="str">
        <f t="shared" si="63"/>
        <v/>
      </c>
      <c r="CC188" t="str">
        <f t="shared" ref="Y188:CH192" si="64">IF(CC$1=$A188,$D188,"")</f>
        <v/>
      </c>
      <c r="CD188" t="str">
        <f t="shared" si="64"/>
        <v/>
      </c>
      <c r="CE188" t="str">
        <f t="shared" si="64"/>
        <v/>
      </c>
      <c r="CF188" t="str">
        <f t="shared" si="64"/>
        <v/>
      </c>
      <c r="CG188" t="str">
        <f t="shared" si="64"/>
        <v/>
      </c>
      <c r="CH188" t="str">
        <f t="shared" si="64"/>
        <v/>
      </c>
    </row>
    <row r="189" spans="20:86" x14ac:dyDescent="0.3">
      <c r="T189" t="str">
        <f t="shared" si="48"/>
        <v/>
      </c>
      <c r="X189" t="str">
        <f t="shared" si="49"/>
        <v/>
      </c>
      <c r="Y189" t="str">
        <f t="shared" si="64"/>
        <v/>
      </c>
      <c r="Z189" t="str">
        <f t="shared" si="64"/>
        <v/>
      </c>
      <c r="AA189" t="str">
        <f t="shared" si="64"/>
        <v/>
      </c>
      <c r="AB189" t="str">
        <f t="shared" si="64"/>
        <v/>
      </c>
      <c r="AC189" t="str">
        <f t="shared" si="64"/>
        <v/>
      </c>
      <c r="AD189" t="str">
        <f t="shared" si="64"/>
        <v/>
      </c>
      <c r="AE189" t="str">
        <f t="shared" si="64"/>
        <v/>
      </c>
      <c r="AF189" t="str">
        <f t="shared" si="64"/>
        <v/>
      </c>
      <c r="AG189" t="str">
        <f t="shared" si="64"/>
        <v/>
      </c>
      <c r="AH189" t="str">
        <f t="shared" si="64"/>
        <v/>
      </c>
      <c r="AI189" t="str">
        <f t="shared" si="64"/>
        <v/>
      </c>
      <c r="AJ189" t="str">
        <f t="shared" si="64"/>
        <v/>
      </c>
      <c r="AK189" t="str">
        <f t="shared" si="64"/>
        <v/>
      </c>
      <c r="AL189" t="str">
        <f t="shared" si="64"/>
        <v/>
      </c>
      <c r="AM189" t="str">
        <f t="shared" si="64"/>
        <v/>
      </c>
      <c r="AN189" t="str">
        <f t="shared" si="64"/>
        <v/>
      </c>
      <c r="AO189" t="str">
        <f t="shared" si="64"/>
        <v/>
      </c>
      <c r="AP189" t="str">
        <f t="shared" si="64"/>
        <v/>
      </c>
      <c r="AQ189" t="str">
        <f t="shared" si="64"/>
        <v/>
      </c>
      <c r="AR189" t="str">
        <f t="shared" si="64"/>
        <v/>
      </c>
      <c r="AS189" t="str">
        <f t="shared" si="64"/>
        <v/>
      </c>
      <c r="AT189" t="str">
        <f t="shared" si="64"/>
        <v/>
      </c>
      <c r="AU189" t="str">
        <f t="shared" si="64"/>
        <v/>
      </c>
      <c r="AV189" t="str">
        <f t="shared" si="64"/>
        <v/>
      </c>
      <c r="AW189" t="str">
        <f t="shared" si="64"/>
        <v/>
      </c>
      <c r="AX189" t="str">
        <f t="shared" si="64"/>
        <v/>
      </c>
      <c r="AY189" t="str">
        <f t="shared" si="64"/>
        <v/>
      </c>
      <c r="AZ189" t="str">
        <f t="shared" si="64"/>
        <v/>
      </c>
      <c r="BA189" t="str">
        <f t="shared" si="64"/>
        <v/>
      </c>
      <c r="BB189" t="str">
        <f t="shared" si="64"/>
        <v/>
      </c>
      <c r="BC189" t="str">
        <f t="shared" si="64"/>
        <v/>
      </c>
      <c r="BD189" t="str">
        <f t="shared" si="64"/>
        <v/>
      </c>
      <c r="BE189" t="str">
        <f t="shared" si="64"/>
        <v/>
      </c>
      <c r="BF189" t="str">
        <f t="shared" si="64"/>
        <v/>
      </c>
      <c r="BG189" t="str">
        <f t="shared" si="64"/>
        <v/>
      </c>
      <c r="BH189" t="str">
        <f t="shared" si="64"/>
        <v/>
      </c>
      <c r="BI189" t="str">
        <f t="shared" si="64"/>
        <v/>
      </c>
      <c r="BJ189" t="str">
        <f t="shared" si="64"/>
        <v/>
      </c>
      <c r="BK189" t="str">
        <f t="shared" si="64"/>
        <v/>
      </c>
      <c r="BL189" t="str">
        <f t="shared" si="64"/>
        <v/>
      </c>
      <c r="BM189" t="str">
        <f t="shared" si="64"/>
        <v/>
      </c>
      <c r="BN189" t="str">
        <f t="shared" si="64"/>
        <v/>
      </c>
      <c r="BO189" t="str">
        <f t="shared" si="64"/>
        <v/>
      </c>
      <c r="BP189" t="str">
        <f t="shared" si="64"/>
        <v/>
      </c>
      <c r="BQ189" t="str">
        <f t="shared" si="64"/>
        <v/>
      </c>
      <c r="BR189" t="str">
        <f t="shared" si="64"/>
        <v/>
      </c>
      <c r="BS189" t="str">
        <f t="shared" si="64"/>
        <v/>
      </c>
      <c r="BT189" t="str">
        <f t="shared" si="64"/>
        <v/>
      </c>
      <c r="BU189" t="str">
        <f t="shared" si="64"/>
        <v/>
      </c>
      <c r="BV189" t="str">
        <f t="shared" si="64"/>
        <v/>
      </c>
      <c r="BW189" t="str">
        <f t="shared" si="64"/>
        <v/>
      </c>
      <c r="BX189" t="str">
        <f t="shared" si="64"/>
        <v/>
      </c>
      <c r="BY189" t="str">
        <f t="shared" si="64"/>
        <v/>
      </c>
      <c r="BZ189" t="str">
        <f t="shared" si="64"/>
        <v/>
      </c>
      <c r="CA189" t="str">
        <f t="shared" si="64"/>
        <v/>
      </c>
      <c r="CB189" t="str">
        <f t="shared" si="64"/>
        <v/>
      </c>
      <c r="CC189" t="str">
        <f t="shared" si="64"/>
        <v/>
      </c>
      <c r="CD189" t="str">
        <f t="shared" si="64"/>
        <v/>
      </c>
      <c r="CE189" t="str">
        <f t="shared" si="64"/>
        <v/>
      </c>
      <c r="CF189" t="str">
        <f t="shared" si="64"/>
        <v/>
      </c>
      <c r="CG189" t="str">
        <f t="shared" si="64"/>
        <v/>
      </c>
      <c r="CH189" t="str">
        <f t="shared" si="64"/>
        <v/>
      </c>
    </row>
    <row r="190" spans="20:86" x14ac:dyDescent="0.3">
      <c r="T190" t="str">
        <f t="shared" si="48"/>
        <v/>
      </c>
      <c r="X190" t="str">
        <f t="shared" si="49"/>
        <v/>
      </c>
      <c r="Y190" t="str">
        <f t="shared" si="64"/>
        <v/>
      </c>
      <c r="Z190" t="str">
        <f t="shared" si="64"/>
        <v/>
      </c>
      <c r="AA190" t="str">
        <f t="shared" si="64"/>
        <v/>
      </c>
      <c r="AB190" t="str">
        <f t="shared" si="64"/>
        <v/>
      </c>
      <c r="AC190" t="str">
        <f t="shared" si="64"/>
        <v/>
      </c>
      <c r="AD190" t="str">
        <f t="shared" si="64"/>
        <v/>
      </c>
      <c r="AE190" t="str">
        <f t="shared" si="64"/>
        <v/>
      </c>
      <c r="AF190" t="str">
        <f t="shared" si="64"/>
        <v/>
      </c>
      <c r="AG190" t="str">
        <f t="shared" si="64"/>
        <v/>
      </c>
      <c r="AH190" t="str">
        <f t="shared" si="64"/>
        <v/>
      </c>
      <c r="AI190" t="str">
        <f t="shared" si="64"/>
        <v/>
      </c>
      <c r="AJ190" t="str">
        <f t="shared" si="64"/>
        <v/>
      </c>
      <c r="AK190" t="str">
        <f t="shared" si="64"/>
        <v/>
      </c>
      <c r="AL190" t="str">
        <f t="shared" si="64"/>
        <v/>
      </c>
      <c r="AM190" t="str">
        <f t="shared" si="64"/>
        <v/>
      </c>
      <c r="AN190" t="str">
        <f t="shared" si="64"/>
        <v/>
      </c>
      <c r="AO190" t="str">
        <f t="shared" si="64"/>
        <v/>
      </c>
      <c r="AP190" t="str">
        <f t="shared" si="64"/>
        <v/>
      </c>
      <c r="AQ190" t="str">
        <f t="shared" si="64"/>
        <v/>
      </c>
      <c r="AR190" t="str">
        <f t="shared" si="64"/>
        <v/>
      </c>
      <c r="AS190" t="str">
        <f t="shared" si="64"/>
        <v/>
      </c>
      <c r="AT190" t="str">
        <f t="shared" si="64"/>
        <v/>
      </c>
      <c r="AU190" t="str">
        <f t="shared" si="64"/>
        <v/>
      </c>
      <c r="AV190" t="str">
        <f t="shared" si="64"/>
        <v/>
      </c>
      <c r="AW190" t="str">
        <f t="shared" si="64"/>
        <v/>
      </c>
      <c r="AX190" t="str">
        <f t="shared" si="64"/>
        <v/>
      </c>
      <c r="AY190" t="str">
        <f t="shared" si="64"/>
        <v/>
      </c>
      <c r="AZ190" t="str">
        <f t="shared" si="64"/>
        <v/>
      </c>
      <c r="BA190" t="str">
        <f t="shared" si="64"/>
        <v/>
      </c>
      <c r="BB190" t="str">
        <f t="shared" si="64"/>
        <v/>
      </c>
      <c r="BC190" t="str">
        <f t="shared" si="64"/>
        <v/>
      </c>
      <c r="BD190" t="str">
        <f t="shared" si="64"/>
        <v/>
      </c>
      <c r="BE190" t="str">
        <f t="shared" si="64"/>
        <v/>
      </c>
      <c r="BF190" t="str">
        <f t="shared" si="64"/>
        <v/>
      </c>
      <c r="BG190" t="str">
        <f t="shared" si="64"/>
        <v/>
      </c>
      <c r="BH190" t="str">
        <f t="shared" si="64"/>
        <v/>
      </c>
      <c r="BI190" t="str">
        <f t="shared" si="64"/>
        <v/>
      </c>
      <c r="BJ190" t="str">
        <f t="shared" si="64"/>
        <v/>
      </c>
      <c r="BK190" t="str">
        <f t="shared" si="64"/>
        <v/>
      </c>
      <c r="BL190" t="str">
        <f t="shared" si="64"/>
        <v/>
      </c>
      <c r="BM190" t="str">
        <f t="shared" si="64"/>
        <v/>
      </c>
      <c r="BN190" t="str">
        <f t="shared" si="64"/>
        <v/>
      </c>
      <c r="BO190" t="str">
        <f t="shared" si="64"/>
        <v/>
      </c>
      <c r="BP190" t="str">
        <f t="shared" si="64"/>
        <v/>
      </c>
      <c r="BQ190" t="str">
        <f t="shared" si="64"/>
        <v/>
      </c>
      <c r="BR190" t="str">
        <f t="shared" si="64"/>
        <v/>
      </c>
      <c r="BS190" t="str">
        <f t="shared" si="64"/>
        <v/>
      </c>
      <c r="BT190" t="str">
        <f t="shared" si="64"/>
        <v/>
      </c>
      <c r="BU190" t="str">
        <f t="shared" si="64"/>
        <v/>
      </c>
      <c r="BV190" t="str">
        <f t="shared" si="64"/>
        <v/>
      </c>
      <c r="BW190" t="str">
        <f t="shared" si="64"/>
        <v/>
      </c>
      <c r="BX190" t="str">
        <f t="shared" si="64"/>
        <v/>
      </c>
      <c r="BY190" t="str">
        <f t="shared" si="64"/>
        <v/>
      </c>
      <c r="BZ190" t="str">
        <f t="shared" si="64"/>
        <v/>
      </c>
      <c r="CA190" t="str">
        <f t="shared" si="64"/>
        <v/>
      </c>
      <c r="CB190" t="str">
        <f t="shared" si="64"/>
        <v/>
      </c>
      <c r="CC190" t="str">
        <f t="shared" si="64"/>
        <v/>
      </c>
      <c r="CD190" t="str">
        <f t="shared" si="64"/>
        <v/>
      </c>
      <c r="CE190" t="str">
        <f t="shared" si="64"/>
        <v/>
      </c>
      <c r="CF190" t="str">
        <f t="shared" si="64"/>
        <v/>
      </c>
      <c r="CG190" t="str">
        <f t="shared" si="64"/>
        <v/>
      </c>
      <c r="CH190" t="str">
        <f t="shared" si="64"/>
        <v/>
      </c>
    </row>
    <row r="191" spans="20:86" x14ac:dyDescent="0.3">
      <c r="T191" t="str">
        <f t="shared" si="48"/>
        <v/>
      </c>
      <c r="X191" t="str">
        <f t="shared" si="49"/>
        <v/>
      </c>
      <c r="Y191" t="str">
        <f t="shared" si="64"/>
        <v/>
      </c>
      <c r="Z191" t="str">
        <f t="shared" si="64"/>
        <v/>
      </c>
      <c r="AA191" t="str">
        <f t="shared" si="64"/>
        <v/>
      </c>
      <c r="AB191" t="str">
        <f t="shared" si="64"/>
        <v/>
      </c>
      <c r="AC191" t="str">
        <f t="shared" si="64"/>
        <v/>
      </c>
      <c r="AD191" t="str">
        <f t="shared" si="64"/>
        <v/>
      </c>
      <c r="AE191" t="str">
        <f t="shared" si="64"/>
        <v/>
      </c>
      <c r="AF191" t="str">
        <f t="shared" si="64"/>
        <v/>
      </c>
      <c r="AG191" t="str">
        <f t="shared" si="64"/>
        <v/>
      </c>
      <c r="AH191" t="str">
        <f t="shared" si="64"/>
        <v/>
      </c>
      <c r="AI191" t="str">
        <f t="shared" si="64"/>
        <v/>
      </c>
      <c r="AJ191" t="str">
        <f t="shared" si="64"/>
        <v/>
      </c>
      <c r="AK191" t="str">
        <f t="shared" si="64"/>
        <v/>
      </c>
      <c r="AL191" t="str">
        <f t="shared" si="64"/>
        <v/>
      </c>
      <c r="AM191" t="str">
        <f t="shared" si="64"/>
        <v/>
      </c>
      <c r="AN191" t="str">
        <f t="shared" si="64"/>
        <v/>
      </c>
      <c r="AO191" t="str">
        <f t="shared" si="64"/>
        <v/>
      </c>
      <c r="AP191" t="str">
        <f t="shared" si="64"/>
        <v/>
      </c>
      <c r="AQ191" t="str">
        <f t="shared" si="64"/>
        <v/>
      </c>
      <c r="AR191" t="str">
        <f t="shared" si="64"/>
        <v/>
      </c>
      <c r="AS191" t="str">
        <f t="shared" si="64"/>
        <v/>
      </c>
      <c r="AT191" t="str">
        <f t="shared" si="64"/>
        <v/>
      </c>
      <c r="AU191" t="str">
        <f t="shared" si="64"/>
        <v/>
      </c>
      <c r="AV191" t="str">
        <f t="shared" si="64"/>
        <v/>
      </c>
      <c r="AW191" t="str">
        <f t="shared" si="64"/>
        <v/>
      </c>
      <c r="AX191" t="str">
        <f t="shared" si="64"/>
        <v/>
      </c>
      <c r="AY191" t="str">
        <f t="shared" si="64"/>
        <v/>
      </c>
      <c r="AZ191" t="str">
        <f t="shared" si="64"/>
        <v/>
      </c>
      <c r="BA191" t="str">
        <f t="shared" si="64"/>
        <v/>
      </c>
      <c r="BB191" t="str">
        <f t="shared" si="64"/>
        <v/>
      </c>
      <c r="BC191" t="str">
        <f t="shared" si="64"/>
        <v/>
      </c>
      <c r="BD191" t="str">
        <f t="shared" si="64"/>
        <v/>
      </c>
      <c r="BE191" t="str">
        <f t="shared" si="64"/>
        <v/>
      </c>
      <c r="BF191" t="str">
        <f t="shared" si="64"/>
        <v/>
      </c>
      <c r="BG191" t="str">
        <f t="shared" si="64"/>
        <v/>
      </c>
      <c r="BH191" t="str">
        <f t="shared" si="64"/>
        <v/>
      </c>
      <c r="BI191" t="str">
        <f t="shared" si="64"/>
        <v/>
      </c>
      <c r="BJ191" t="str">
        <f t="shared" si="64"/>
        <v/>
      </c>
      <c r="BK191" t="str">
        <f t="shared" si="64"/>
        <v/>
      </c>
      <c r="BL191" t="str">
        <f t="shared" si="64"/>
        <v/>
      </c>
      <c r="BM191" t="str">
        <f t="shared" si="64"/>
        <v/>
      </c>
      <c r="BN191" t="str">
        <f t="shared" si="64"/>
        <v/>
      </c>
      <c r="BO191" t="str">
        <f t="shared" si="64"/>
        <v/>
      </c>
      <c r="BP191" t="str">
        <f t="shared" si="64"/>
        <v/>
      </c>
      <c r="BQ191" t="str">
        <f t="shared" si="64"/>
        <v/>
      </c>
      <c r="BR191" t="str">
        <f t="shared" si="64"/>
        <v/>
      </c>
      <c r="BS191" t="str">
        <f t="shared" si="64"/>
        <v/>
      </c>
      <c r="BT191" t="str">
        <f t="shared" si="64"/>
        <v/>
      </c>
      <c r="BU191" t="str">
        <f t="shared" si="64"/>
        <v/>
      </c>
      <c r="BV191" t="str">
        <f t="shared" si="64"/>
        <v/>
      </c>
      <c r="BW191" t="str">
        <f t="shared" si="64"/>
        <v/>
      </c>
      <c r="BX191" t="str">
        <f t="shared" si="64"/>
        <v/>
      </c>
      <c r="BY191" t="str">
        <f t="shared" si="64"/>
        <v/>
      </c>
      <c r="BZ191" t="str">
        <f t="shared" si="64"/>
        <v/>
      </c>
      <c r="CA191" t="str">
        <f t="shared" si="64"/>
        <v/>
      </c>
      <c r="CB191" t="str">
        <f t="shared" si="64"/>
        <v/>
      </c>
      <c r="CC191" t="str">
        <f t="shared" si="64"/>
        <v/>
      </c>
      <c r="CD191" t="str">
        <f t="shared" si="64"/>
        <v/>
      </c>
      <c r="CE191" t="str">
        <f t="shared" si="64"/>
        <v/>
      </c>
      <c r="CF191" t="str">
        <f t="shared" si="64"/>
        <v/>
      </c>
      <c r="CG191" t="str">
        <f t="shared" si="64"/>
        <v/>
      </c>
      <c r="CH191" t="str">
        <f t="shared" si="64"/>
        <v/>
      </c>
    </row>
    <row r="192" spans="20:86" x14ac:dyDescent="0.3">
      <c r="T192" t="str">
        <f t="shared" si="48"/>
        <v/>
      </c>
      <c r="X192" t="str">
        <f t="shared" si="49"/>
        <v/>
      </c>
      <c r="Y192" t="str">
        <f t="shared" si="64"/>
        <v/>
      </c>
      <c r="Z192" t="str">
        <f t="shared" si="64"/>
        <v/>
      </c>
      <c r="AA192" t="str">
        <f t="shared" si="64"/>
        <v/>
      </c>
      <c r="AB192" t="str">
        <f t="shared" si="64"/>
        <v/>
      </c>
      <c r="AC192" t="str">
        <f t="shared" si="64"/>
        <v/>
      </c>
      <c r="AD192" t="str">
        <f t="shared" si="64"/>
        <v/>
      </c>
      <c r="AE192" t="str">
        <f t="shared" si="64"/>
        <v/>
      </c>
      <c r="AF192" t="str">
        <f t="shared" si="64"/>
        <v/>
      </c>
      <c r="AG192" t="str">
        <f t="shared" si="64"/>
        <v/>
      </c>
      <c r="AH192" t="str">
        <f t="shared" si="64"/>
        <v/>
      </c>
      <c r="AI192" t="str">
        <f t="shared" si="64"/>
        <v/>
      </c>
      <c r="AJ192" t="str">
        <f t="shared" si="64"/>
        <v/>
      </c>
      <c r="AK192" t="str">
        <f t="shared" si="64"/>
        <v/>
      </c>
      <c r="AL192" t="str">
        <f t="shared" si="64"/>
        <v/>
      </c>
      <c r="AM192" t="str">
        <f t="shared" si="64"/>
        <v/>
      </c>
      <c r="AN192" t="str">
        <f t="shared" si="64"/>
        <v/>
      </c>
      <c r="AO192" t="str">
        <f t="shared" si="64"/>
        <v/>
      </c>
      <c r="AP192" t="str">
        <f t="shared" si="64"/>
        <v/>
      </c>
      <c r="AQ192" t="str">
        <f t="shared" si="64"/>
        <v/>
      </c>
      <c r="AR192" t="str">
        <f t="shared" si="64"/>
        <v/>
      </c>
      <c r="AS192" t="str">
        <f t="shared" si="64"/>
        <v/>
      </c>
      <c r="AT192" t="str">
        <f t="shared" si="64"/>
        <v/>
      </c>
      <c r="AU192" t="str">
        <f t="shared" si="64"/>
        <v/>
      </c>
      <c r="AV192" t="str">
        <f t="shared" si="64"/>
        <v/>
      </c>
      <c r="AW192" t="str">
        <f t="shared" si="64"/>
        <v/>
      </c>
      <c r="AX192" t="str">
        <f t="shared" si="64"/>
        <v/>
      </c>
      <c r="AY192" t="str">
        <f t="shared" si="64"/>
        <v/>
      </c>
      <c r="AZ192" t="str">
        <f t="shared" si="64"/>
        <v/>
      </c>
      <c r="BA192" t="str">
        <f t="shared" si="64"/>
        <v/>
      </c>
      <c r="BB192" t="str">
        <f t="shared" si="64"/>
        <v/>
      </c>
      <c r="BC192" t="str">
        <f t="shared" si="64"/>
        <v/>
      </c>
      <c r="BD192" t="str">
        <f t="shared" si="64"/>
        <v/>
      </c>
      <c r="BE192" t="str">
        <f t="shared" si="64"/>
        <v/>
      </c>
      <c r="BF192" t="str">
        <f t="shared" si="64"/>
        <v/>
      </c>
      <c r="BG192" t="str">
        <f t="shared" si="64"/>
        <v/>
      </c>
      <c r="BH192" t="str">
        <f t="shared" si="64"/>
        <v/>
      </c>
      <c r="BI192" t="str">
        <f t="shared" si="64"/>
        <v/>
      </c>
      <c r="BJ192" t="str">
        <f t="shared" si="64"/>
        <v/>
      </c>
      <c r="BK192" t="str">
        <f t="shared" si="64"/>
        <v/>
      </c>
      <c r="BL192" t="str">
        <f t="shared" si="64"/>
        <v/>
      </c>
      <c r="BM192" t="str">
        <f t="shared" si="64"/>
        <v/>
      </c>
      <c r="BN192" t="str">
        <f t="shared" si="64"/>
        <v/>
      </c>
      <c r="BO192" t="str">
        <f t="shared" si="64"/>
        <v/>
      </c>
      <c r="BP192" t="str">
        <f t="shared" si="64"/>
        <v/>
      </c>
      <c r="BQ192" t="str">
        <f t="shared" si="64"/>
        <v/>
      </c>
      <c r="BR192" t="str">
        <f t="shared" si="64"/>
        <v/>
      </c>
      <c r="BS192" t="str">
        <f t="shared" si="64"/>
        <v/>
      </c>
      <c r="BT192" t="str">
        <f t="shared" si="64"/>
        <v/>
      </c>
      <c r="BU192" t="str">
        <f t="shared" si="64"/>
        <v/>
      </c>
      <c r="BV192" t="str">
        <f t="shared" si="64"/>
        <v/>
      </c>
      <c r="BW192" t="str">
        <f t="shared" si="64"/>
        <v/>
      </c>
      <c r="BX192" t="str">
        <f t="shared" si="64"/>
        <v/>
      </c>
      <c r="BY192" t="str">
        <f t="shared" si="64"/>
        <v/>
      </c>
      <c r="BZ192" t="str">
        <f t="shared" si="64"/>
        <v/>
      </c>
      <c r="CA192" t="str">
        <f t="shared" si="64"/>
        <v/>
      </c>
      <c r="CB192" t="str">
        <f t="shared" si="64"/>
        <v/>
      </c>
      <c r="CC192" t="str">
        <f t="shared" si="64"/>
        <v/>
      </c>
      <c r="CD192" t="str">
        <f t="shared" si="64"/>
        <v/>
      </c>
      <c r="CE192" t="str">
        <f t="shared" si="64"/>
        <v/>
      </c>
      <c r="CF192" t="str">
        <f t="shared" ref="Y192:CH197" si="65">IF(CF$1=$A192,$D192,"")</f>
        <v/>
      </c>
      <c r="CG192" t="str">
        <f t="shared" si="65"/>
        <v/>
      </c>
      <c r="CH192" t="str">
        <f t="shared" si="65"/>
        <v/>
      </c>
    </row>
    <row r="193" spans="20:86" x14ac:dyDescent="0.3">
      <c r="T193" t="str">
        <f t="shared" si="48"/>
        <v/>
      </c>
      <c r="X193" t="str">
        <f t="shared" si="49"/>
        <v/>
      </c>
      <c r="Y193" t="str">
        <f t="shared" si="65"/>
        <v/>
      </c>
      <c r="Z193" t="str">
        <f t="shared" si="65"/>
        <v/>
      </c>
      <c r="AA193" t="str">
        <f t="shared" si="65"/>
        <v/>
      </c>
      <c r="AB193" t="str">
        <f t="shared" si="65"/>
        <v/>
      </c>
      <c r="AC193" t="str">
        <f t="shared" si="65"/>
        <v/>
      </c>
      <c r="AD193" t="str">
        <f t="shared" si="65"/>
        <v/>
      </c>
      <c r="AE193" t="str">
        <f t="shared" si="65"/>
        <v/>
      </c>
      <c r="AF193" t="str">
        <f t="shared" si="65"/>
        <v/>
      </c>
      <c r="AG193" t="str">
        <f t="shared" si="65"/>
        <v/>
      </c>
      <c r="AH193" t="str">
        <f t="shared" si="65"/>
        <v/>
      </c>
      <c r="AI193" t="str">
        <f t="shared" si="65"/>
        <v/>
      </c>
      <c r="AJ193" t="str">
        <f t="shared" si="65"/>
        <v/>
      </c>
      <c r="AK193" t="str">
        <f t="shared" si="65"/>
        <v/>
      </c>
      <c r="AL193" t="str">
        <f t="shared" si="65"/>
        <v/>
      </c>
      <c r="AM193" t="str">
        <f t="shared" si="65"/>
        <v/>
      </c>
      <c r="AN193" t="str">
        <f t="shared" si="65"/>
        <v/>
      </c>
      <c r="AO193" t="str">
        <f t="shared" si="65"/>
        <v/>
      </c>
      <c r="AP193" t="str">
        <f t="shared" si="65"/>
        <v/>
      </c>
      <c r="AQ193" t="str">
        <f t="shared" si="65"/>
        <v/>
      </c>
      <c r="AR193" t="str">
        <f t="shared" si="65"/>
        <v/>
      </c>
      <c r="AS193" t="str">
        <f t="shared" si="65"/>
        <v/>
      </c>
      <c r="AT193" t="str">
        <f t="shared" si="65"/>
        <v/>
      </c>
      <c r="AU193" t="str">
        <f t="shared" si="65"/>
        <v/>
      </c>
      <c r="AV193" t="str">
        <f t="shared" si="65"/>
        <v/>
      </c>
      <c r="AW193" t="str">
        <f t="shared" si="65"/>
        <v/>
      </c>
      <c r="AX193" t="str">
        <f t="shared" si="65"/>
        <v/>
      </c>
      <c r="AY193" t="str">
        <f t="shared" si="65"/>
        <v/>
      </c>
      <c r="AZ193" t="str">
        <f t="shared" si="65"/>
        <v/>
      </c>
      <c r="BA193" t="str">
        <f t="shared" si="65"/>
        <v/>
      </c>
      <c r="BB193" t="str">
        <f t="shared" si="65"/>
        <v/>
      </c>
      <c r="BC193" t="str">
        <f t="shared" si="65"/>
        <v/>
      </c>
      <c r="BD193" t="str">
        <f t="shared" si="65"/>
        <v/>
      </c>
      <c r="BE193" t="str">
        <f t="shared" si="65"/>
        <v/>
      </c>
      <c r="BF193" t="str">
        <f t="shared" si="65"/>
        <v/>
      </c>
      <c r="BG193" t="str">
        <f t="shared" si="65"/>
        <v/>
      </c>
      <c r="BH193" t="str">
        <f t="shared" si="65"/>
        <v/>
      </c>
      <c r="BI193" t="str">
        <f t="shared" si="65"/>
        <v/>
      </c>
      <c r="BJ193" t="str">
        <f t="shared" si="65"/>
        <v/>
      </c>
      <c r="BK193" t="str">
        <f t="shared" si="65"/>
        <v/>
      </c>
      <c r="BL193" t="str">
        <f t="shared" si="65"/>
        <v/>
      </c>
      <c r="BM193" t="str">
        <f t="shared" si="65"/>
        <v/>
      </c>
      <c r="BN193" t="str">
        <f t="shared" si="65"/>
        <v/>
      </c>
      <c r="BO193" t="str">
        <f t="shared" si="65"/>
        <v/>
      </c>
      <c r="BP193" t="str">
        <f t="shared" si="65"/>
        <v/>
      </c>
      <c r="BQ193" t="str">
        <f t="shared" si="65"/>
        <v/>
      </c>
      <c r="BR193" t="str">
        <f t="shared" si="65"/>
        <v/>
      </c>
      <c r="BS193" t="str">
        <f t="shared" si="65"/>
        <v/>
      </c>
      <c r="BT193" t="str">
        <f t="shared" si="65"/>
        <v/>
      </c>
      <c r="BU193" t="str">
        <f t="shared" si="65"/>
        <v/>
      </c>
      <c r="BV193" t="str">
        <f t="shared" si="65"/>
        <v/>
      </c>
      <c r="BW193" t="str">
        <f t="shared" si="65"/>
        <v/>
      </c>
      <c r="BX193" t="str">
        <f t="shared" si="65"/>
        <v/>
      </c>
      <c r="BY193" t="str">
        <f t="shared" si="65"/>
        <v/>
      </c>
      <c r="BZ193" t="str">
        <f t="shared" si="65"/>
        <v/>
      </c>
      <c r="CA193" t="str">
        <f t="shared" si="65"/>
        <v/>
      </c>
      <c r="CB193" t="str">
        <f t="shared" si="65"/>
        <v/>
      </c>
      <c r="CC193" t="str">
        <f t="shared" si="65"/>
        <v/>
      </c>
      <c r="CD193" t="str">
        <f t="shared" si="65"/>
        <v/>
      </c>
      <c r="CE193" t="str">
        <f t="shared" si="65"/>
        <v/>
      </c>
      <c r="CF193" t="str">
        <f t="shared" si="65"/>
        <v/>
      </c>
      <c r="CG193" t="str">
        <f t="shared" si="65"/>
        <v/>
      </c>
      <c r="CH193" t="str">
        <f t="shared" si="65"/>
        <v/>
      </c>
    </row>
    <row r="194" spans="20:86" x14ac:dyDescent="0.3">
      <c r="T194" t="str">
        <f t="shared" si="48"/>
        <v/>
      </c>
      <c r="X194" t="str">
        <f t="shared" si="49"/>
        <v/>
      </c>
      <c r="Y194" t="str">
        <f t="shared" si="65"/>
        <v/>
      </c>
      <c r="Z194" t="str">
        <f t="shared" si="65"/>
        <v/>
      </c>
      <c r="AA194" t="str">
        <f t="shared" si="65"/>
        <v/>
      </c>
      <c r="AB194" t="str">
        <f t="shared" si="65"/>
        <v/>
      </c>
      <c r="AC194" t="str">
        <f t="shared" si="65"/>
        <v/>
      </c>
      <c r="AD194" t="str">
        <f t="shared" si="65"/>
        <v/>
      </c>
      <c r="AE194" t="str">
        <f t="shared" si="65"/>
        <v/>
      </c>
      <c r="AF194" t="str">
        <f t="shared" si="65"/>
        <v/>
      </c>
      <c r="AG194" t="str">
        <f t="shared" si="65"/>
        <v/>
      </c>
      <c r="AH194" t="str">
        <f t="shared" si="65"/>
        <v/>
      </c>
      <c r="AI194" t="str">
        <f t="shared" si="65"/>
        <v/>
      </c>
      <c r="AJ194" t="str">
        <f t="shared" si="65"/>
        <v/>
      </c>
      <c r="AK194" t="str">
        <f t="shared" si="65"/>
        <v/>
      </c>
      <c r="AL194" t="str">
        <f t="shared" si="65"/>
        <v/>
      </c>
      <c r="AM194" t="str">
        <f t="shared" si="65"/>
        <v/>
      </c>
      <c r="AN194" t="str">
        <f t="shared" si="65"/>
        <v/>
      </c>
      <c r="AO194" t="str">
        <f t="shared" si="65"/>
        <v/>
      </c>
      <c r="AP194" t="str">
        <f t="shared" si="65"/>
        <v/>
      </c>
      <c r="AQ194" t="str">
        <f t="shared" si="65"/>
        <v/>
      </c>
      <c r="AR194" t="str">
        <f t="shared" si="65"/>
        <v/>
      </c>
      <c r="AS194" t="str">
        <f t="shared" si="65"/>
        <v/>
      </c>
      <c r="AT194" t="str">
        <f t="shared" si="65"/>
        <v/>
      </c>
      <c r="AU194" t="str">
        <f t="shared" si="65"/>
        <v/>
      </c>
      <c r="AV194" t="str">
        <f t="shared" si="65"/>
        <v/>
      </c>
      <c r="AW194" t="str">
        <f t="shared" si="65"/>
        <v/>
      </c>
      <c r="AX194" t="str">
        <f t="shared" si="65"/>
        <v/>
      </c>
      <c r="AY194" t="str">
        <f t="shared" si="65"/>
        <v/>
      </c>
      <c r="AZ194" t="str">
        <f t="shared" si="65"/>
        <v/>
      </c>
      <c r="BA194" t="str">
        <f t="shared" si="65"/>
        <v/>
      </c>
      <c r="BB194" t="str">
        <f t="shared" si="65"/>
        <v/>
      </c>
      <c r="BC194" t="str">
        <f t="shared" si="65"/>
        <v/>
      </c>
      <c r="BD194" t="str">
        <f t="shared" si="65"/>
        <v/>
      </c>
      <c r="BE194" t="str">
        <f t="shared" si="65"/>
        <v/>
      </c>
      <c r="BF194" t="str">
        <f t="shared" si="65"/>
        <v/>
      </c>
      <c r="BG194" t="str">
        <f t="shared" si="65"/>
        <v/>
      </c>
      <c r="BH194" t="str">
        <f t="shared" si="65"/>
        <v/>
      </c>
      <c r="BI194" t="str">
        <f t="shared" si="65"/>
        <v/>
      </c>
      <c r="BJ194" t="str">
        <f t="shared" si="65"/>
        <v/>
      </c>
      <c r="BK194" t="str">
        <f t="shared" si="65"/>
        <v/>
      </c>
      <c r="BL194" t="str">
        <f t="shared" si="65"/>
        <v/>
      </c>
      <c r="BM194" t="str">
        <f t="shared" si="65"/>
        <v/>
      </c>
      <c r="BN194" t="str">
        <f t="shared" si="65"/>
        <v/>
      </c>
      <c r="BO194" t="str">
        <f t="shared" si="65"/>
        <v/>
      </c>
      <c r="BP194" t="str">
        <f t="shared" si="65"/>
        <v/>
      </c>
      <c r="BQ194" t="str">
        <f t="shared" si="65"/>
        <v/>
      </c>
      <c r="BR194" t="str">
        <f t="shared" si="65"/>
        <v/>
      </c>
      <c r="BS194" t="str">
        <f t="shared" si="65"/>
        <v/>
      </c>
      <c r="BT194" t="str">
        <f t="shared" si="65"/>
        <v/>
      </c>
      <c r="BU194" t="str">
        <f t="shared" si="65"/>
        <v/>
      </c>
      <c r="BV194" t="str">
        <f t="shared" si="65"/>
        <v/>
      </c>
      <c r="BW194" t="str">
        <f t="shared" si="65"/>
        <v/>
      </c>
      <c r="BX194" t="str">
        <f t="shared" si="65"/>
        <v/>
      </c>
      <c r="BY194" t="str">
        <f t="shared" si="65"/>
        <v/>
      </c>
      <c r="BZ194" t="str">
        <f t="shared" si="65"/>
        <v/>
      </c>
      <c r="CA194" t="str">
        <f t="shared" si="65"/>
        <v/>
      </c>
      <c r="CB194" t="str">
        <f t="shared" si="65"/>
        <v/>
      </c>
      <c r="CC194" t="str">
        <f t="shared" si="65"/>
        <v/>
      </c>
      <c r="CD194" t="str">
        <f t="shared" si="65"/>
        <v/>
      </c>
      <c r="CE194" t="str">
        <f t="shared" si="65"/>
        <v/>
      </c>
      <c r="CF194" t="str">
        <f t="shared" si="65"/>
        <v/>
      </c>
      <c r="CG194" t="str">
        <f t="shared" si="65"/>
        <v/>
      </c>
      <c r="CH194" t="str">
        <f t="shared" si="65"/>
        <v/>
      </c>
    </row>
    <row r="195" spans="20:86" x14ac:dyDescent="0.3">
      <c r="T195" t="str">
        <f t="shared" ref="T195:T205" si="66">_xlfn.CONCAT(G195,H195)</f>
        <v/>
      </c>
      <c r="X195" t="str">
        <f t="shared" ref="X195:AM201" si="67">IF(X$1=$A195,$D195,"")</f>
        <v/>
      </c>
      <c r="Y195" t="str">
        <f t="shared" si="67"/>
        <v/>
      </c>
      <c r="Z195" t="str">
        <f t="shared" si="67"/>
        <v/>
      </c>
      <c r="AA195" t="str">
        <f t="shared" si="67"/>
        <v/>
      </c>
      <c r="AB195" t="str">
        <f t="shared" si="67"/>
        <v/>
      </c>
      <c r="AC195" t="str">
        <f t="shared" si="67"/>
        <v/>
      </c>
      <c r="AD195" t="str">
        <f t="shared" si="67"/>
        <v/>
      </c>
      <c r="AE195" t="str">
        <f t="shared" si="67"/>
        <v/>
      </c>
      <c r="AF195" t="str">
        <f t="shared" si="67"/>
        <v/>
      </c>
      <c r="AG195" t="str">
        <f t="shared" si="67"/>
        <v/>
      </c>
      <c r="AH195" t="str">
        <f t="shared" si="67"/>
        <v/>
      </c>
      <c r="AI195" t="str">
        <f t="shared" si="67"/>
        <v/>
      </c>
      <c r="AJ195" t="str">
        <f t="shared" si="67"/>
        <v/>
      </c>
      <c r="AK195" t="str">
        <f t="shared" si="67"/>
        <v/>
      </c>
      <c r="AL195" t="str">
        <f t="shared" si="67"/>
        <v/>
      </c>
      <c r="AM195" t="str">
        <f t="shared" si="67"/>
        <v/>
      </c>
      <c r="AN195" t="str">
        <f t="shared" si="65"/>
        <v/>
      </c>
      <c r="AO195" t="str">
        <f t="shared" si="65"/>
        <v/>
      </c>
      <c r="AP195" t="str">
        <f t="shared" si="65"/>
        <v/>
      </c>
      <c r="AQ195" t="str">
        <f t="shared" si="65"/>
        <v/>
      </c>
      <c r="AR195" t="str">
        <f t="shared" si="65"/>
        <v/>
      </c>
      <c r="AS195" t="str">
        <f t="shared" si="65"/>
        <v/>
      </c>
      <c r="AT195" t="str">
        <f t="shared" si="65"/>
        <v/>
      </c>
      <c r="AU195" t="str">
        <f t="shared" si="65"/>
        <v/>
      </c>
      <c r="AV195" t="str">
        <f t="shared" si="65"/>
        <v/>
      </c>
      <c r="AW195" t="str">
        <f t="shared" si="65"/>
        <v/>
      </c>
      <c r="AX195" t="str">
        <f t="shared" si="65"/>
        <v/>
      </c>
      <c r="AY195" t="str">
        <f t="shared" si="65"/>
        <v/>
      </c>
      <c r="AZ195" t="str">
        <f t="shared" si="65"/>
        <v/>
      </c>
      <c r="BA195" t="str">
        <f t="shared" si="65"/>
        <v/>
      </c>
      <c r="BB195" t="str">
        <f t="shared" si="65"/>
        <v/>
      </c>
      <c r="BC195" t="str">
        <f t="shared" si="65"/>
        <v/>
      </c>
      <c r="BD195" t="str">
        <f t="shared" si="65"/>
        <v/>
      </c>
      <c r="BE195" t="str">
        <f t="shared" si="65"/>
        <v/>
      </c>
      <c r="BF195" t="str">
        <f t="shared" si="65"/>
        <v/>
      </c>
      <c r="BG195" t="str">
        <f t="shared" si="65"/>
        <v/>
      </c>
      <c r="BH195" t="str">
        <f t="shared" si="65"/>
        <v/>
      </c>
      <c r="BI195" t="str">
        <f t="shared" si="65"/>
        <v/>
      </c>
      <c r="BJ195" t="str">
        <f t="shared" si="65"/>
        <v/>
      </c>
      <c r="BK195" t="str">
        <f t="shared" si="65"/>
        <v/>
      </c>
      <c r="BL195" t="str">
        <f t="shared" si="65"/>
        <v/>
      </c>
      <c r="BM195" t="str">
        <f t="shared" si="65"/>
        <v/>
      </c>
      <c r="BN195" t="str">
        <f t="shared" si="65"/>
        <v/>
      </c>
      <c r="BO195" t="str">
        <f t="shared" si="65"/>
        <v/>
      </c>
      <c r="BP195" t="str">
        <f t="shared" si="65"/>
        <v/>
      </c>
      <c r="BQ195" t="str">
        <f t="shared" si="65"/>
        <v/>
      </c>
      <c r="BR195" t="str">
        <f t="shared" si="65"/>
        <v/>
      </c>
      <c r="BS195" t="str">
        <f t="shared" si="65"/>
        <v/>
      </c>
      <c r="BT195" t="str">
        <f t="shared" si="65"/>
        <v/>
      </c>
      <c r="BU195" t="str">
        <f t="shared" si="65"/>
        <v/>
      </c>
      <c r="BV195" t="str">
        <f t="shared" si="65"/>
        <v/>
      </c>
      <c r="BW195" t="str">
        <f t="shared" si="65"/>
        <v/>
      </c>
      <c r="BX195" t="str">
        <f t="shared" si="65"/>
        <v/>
      </c>
      <c r="BY195" t="str">
        <f t="shared" si="65"/>
        <v/>
      </c>
      <c r="BZ195" t="str">
        <f t="shared" si="65"/>
        <v/>
      </c>
      <c r="CA195" t="str">
        <f t="shared" si="65"/>
        <v/>
      </c>
      <c r="CB195" t="str">
        <f t="shared" si="65"/>
        <v/>
      </c>
      <c r="CC195" t="str">
        <f t="shared" si="65"/>
        <v/>
      </c>
      <c r="CD195" t="str">
        <f t="shared" si="65"/>
        <v/>
      </c>
      <c r="CE195" t="str">
        <f t="shared" si="65"/>
        <v/>
      </c>
      <c r="CF195" t="str">
        <f t="shared" si="65"/>
        <v/>
      </c>
      <c r="CG195" t="str">
        <f t="shared" si="65"/>
        <v/>
      </c>
      <c r="CH195" t="str">
        <f t="shared" si="65"/>
        <v/>
      </c>
    </row>
    <row r="196" spans="20:86" x14ac:dyDescent="0.3">
      <c r="T196" t="str">
        <f t="shared" si="66"/>
        <v/>
      </c>
      <c r="X196" t="str">
        <f t="shared" si="67"/>
        <v/>
      </c>
      <c r="Y196" t="str">
        <f t="shared" si="65"/>
        <v/>
      </c>
      <c r="Z196" t="str">
        <f t="shared" si="65"/>
        <v/>
      </c>
      <c r="AA196" t="str">
        <f t="shared" si="65"/>
        <v/>
      </c>
      <c r="AB196" t="str">
        <f t="shared" si="65"/>
        <v/>
      </c>
      <c r="AC196" t="str">
        <f t="shared" si="65"/>
        <v/>
      </c>
      <c r="AD196" t="str">
        <f t="shared" si="65"/>
        <v/>
      </c>
      <c r="AE196" t="str">
        <f t="shared" si="65"/>
        <v/>
      </c>
      <c r="AF196" t="str">
        <f t="shared" si="65"/>
        <v/>
      </c>
      <c r="AG196" t="str">
        <f t="shared" si="65"/>
        <v/>
      </c>
      <c r="AH196" t="str">
        <f t="shared" si="65"/>
        <v/>
      </c>
      <c r="AI196" t="str">
        <f t="shared" si="65"/>
        <v/>
      </c>
      <c r="AJ196" t="str">
        <f t="shared" si="65"/>
        <v/>
      </c>
      <c r="AK196" t="str">
        <f t="shared" si="65"/>
        <v/>
      </c>
      <c r="AL196" t="str">
        <f t="shared" si="65"/>
        <v/>
      </c>
      <c r="AM196" t="str">
        <f t="shared" si="65"/>
        <v/>
      </c>
      <c r="AN196" t="str">
        <f t="shared" si="65"/>
        <v/>
      </c>
      <c r="AO196" t="str">
        <f t="shared" si="65"/>
        <v/>
      </c>
      <c r="AP196" t="str">
        <f t="shared" si="65"/>
        <v/>
      </c>
      <c r="AQ196" t="str">
        <f t="shared" si="65"/>
        <v/>
      </c>
      <c r="AR196" t="str">
        <f t="shared" si="65"/>
        <v/>
      </c>
      <c r="AS196" t="str">
        <f t="shared" si="65"/>
        <v/>
      </c>
      <c r="AT196" t="str">
        <f t="shared" si="65"/>
        <v/>
      </c>
      <c r="AU196" t="str">
        <f t="shared" si="65"/>
        <v/>
      </c>
      <c r="AV196" t="str">
        <f t="shared" si="65"/>
        <v/>
      </c>
      <c r="AW196" t="str">
        <f t="shared" si="65"/>
        <v/>
      </c>
      <c r="AX196" t="str">
        <f t="shared" si="65"/>
        <v/>
      </c>
      <c r="AY196" t="str">
        <f t="shared" si="65"/>
        <v/>
      </c>
      <c r="AZ196" t="str">
        <f t="shared" si="65"/>
        <v/>
      </c>
      <c r="BA196" t="str">
        <f t="shared" si="65"/>
        <v/>
      </c>
      <c r="BB196" t="str">
        <f t="shared" si="65"/>
        <v/>
      </c>
      <c r="BC196" t="str">
        <f t="shared" si="65"/>
        <v/>
      </c>
      <c r="BD196" t="str">
        <f t="shared" si="65"/>
        <v/>
      </c>
      <c r="BE196" t="str">
        <f t="shared" si="65"/>
        <v/>
      </c>
      <c r="BF196" t="str">
        <f t="shared" si="65"/>
        <v/>
      </c>
      <c r="BG196" t="str">
        <f t="shared" si="65"/>
        <v/>
      </c>
      <c r="BH196" t="str">
        <f t="shared" si="65"/>
        <v/>
      </c>
      <c r="BI196" t="str">
        <f t="shared" si="65"/>
        <v/>
      </c>
      <c r="BJ196" t="str">
        <f t="shared" si="65"/>
        <v/>
      </c>
      <c r="BK196" t="str">
        <f t="shared" si="65"/>
        <v/>
      </c>
      <c r="BL196" t="str">
        <f t="shared" si="65"/>
        <v/>
      </c>
      <c r="BM196" t="str">
        <f t="shared" si="65"/>
        <v/>
      </c>
      <c r="BN196" t="str">
        <f t="shared" si="65"/>
        <v/>
      </c>
      <c r="BO196" t="str">
        <f t="shared" si="65"/>
        <v/>
      </c>
      <c r="BP196" t="str">
        <f t="shared" si="65"/>
        <v/>
      </c>
      <c r="BQ196" t="str">
        <f t="shared" si="65"/>
        <v/>
      </c>
      <c r="BR196" t="str">
        <f t="shared" si="65"/>
        <v/>
      </c>
      <c r="BS196" t="str">
        <f t="shared" si="65"/>
        <v/>
      </c>
      <c r="BT196" t="str">
        <f t="shared" si="65"/>
        <v/>
      </c>
      <c r="BU196" t="str">
        <f t="shared" si="65"/>
        <v/>
      </c>
      <c r="BV196" t="str">
        <f t="shared" si="65"/>
        <v/>
      </c>
      <c r="BW196" t="str">
        <f t="shared" si="65"/>
        <v/>
      </c>
      <c r="BX196" t="str">
        <f t="shared" si="65"/>
        <v/>
      </c>
      <c r="BY196" t="str">
        <f t="shared" si="65"/>
        <v/>
      </c>
      <c r="BZ196" t="str">
        <f t="shared" si="65"/>
        <v/>
      </c>
      <c r="CA196" t="str">
        <f t="shared" si="65"/>
        <v/>
      </c>
      <c r="CB196" t="str">
        <f t="shared" si="65"/>
        <v/>
      </c>
      <c r="CC196" t="str">
        <f t="shared" si="65"/>
        <v/>
      </c>
      <c r="CD196" t="str">
        <f t="shared" si="65"/>
        <v/>
      </c>
      <c r="CE196" t="str">
        <f t="shared" si="65"/>
        <v/>
      </c>
      <c r="CF196" t="str">
        <f t="shared" si="65"/>
        <v/>
      </c>
      <c r="CG196" t="str">
        <f t="shared" si="65"/>
        <v/>
      </c>
      <c r="CH196" t="str">
        <f t="shared" si="65"/>
        <v/>
      </c>
    </row>
    <row r="197" spans="20:86" x14ac:dyDescent="0.3">
      <c r="T197" t="str">
        <f t="shared" si="66"/>
        <v/>
      </c>
      <c r="X197" t="str">
        <f t="shared" si="67"/>
        <v/>
      </c>
      <c r="Y197" t="str">
        <f t="shared" si="65"/>
        <v/>
      </c>
      <c r="Z197" t="str">
        <f t="shared" si="65"/>
        <v/>
      </c>
      <c r="AA197" t="str">
        <f t="shared" si="65"/>
        <v/>
      </c>
      <c r="AB197" t="str">
        <f t="shared" si="65"/>
        <v/>
      </c>
      <c r="AC197" t="str">
        <f t="shared" si="65"/>
        <v/>
      </c>
      <c r="AD197" t="str">
        <f t="shared" si="65"/>
        <v/>
      </c>
      <c r="AE197" t="str">
        <f t="shared" si="65"/>
        <v/>
      </c>
      <c r="AF197" t="str">
        <f t="shared" si="65"/>
        <v/>
      </c>
      <c r="AG197" t="str">
        <f t="shared" si="65"/>
        <v/>
      </c>
      <c r="AH197" t="str">
        <f t="shared" si="65"/>
        <v/>
      </c>
      <c r="AI197" t="str">
        <f t="shared" si="65"/>
        <v/>
      </c>
      <c r="AJ197" t="str">
        <f t="shared" si="65"/>
        <v/>
      </c>
      <c r="AK197" t="str">
        <f t="shared" si="65"/>
        <v/>
      </c>
      <c r="AL197" t="str">
        <f t="shared" si="65"/>
        <v/>
      </c>
      <c r="AM197" t="str">
        <f t="shared" si="65"/>
        <v/>
      </c>
      <c r="AN197" t="str">
        <f t="shared" ref="Y197:CH201" si="68">IF(AN$1=$A197,$D197,"")</f>
        <v/>
      </c>
      <c r="AO197" t="str">
        <f t="shared" si="68"/>
        <v/>
      </c>
      <c r="AP197" t="str">
        <f t="shared" si="68"/>
        <v/>
      </c>
      <c r="AQ197" t="str">
        <f t="shared" si="68"/>
        <v/>
      </c>
      <c r="AR197" t="str">
        <f t="shared" si="68"/>
        <v/>
      </c>
      <c r="AS197" t="str">
        <f t="shared" si="68"/>
        <v/>
      </c>
      <c r="AT197" t="str">
        <f t="shared" si="68"/>
        <v/>
      </c>
      <c r="AU197" t="str">
        <f t="shared" si="68"/>
        <v/>
      </c>
      <c r="AV197" t="str">
        <f t="shared" si="68"/>
        <v/>
      </c>
      <c r="AW197" t="str">
        <f t="shared" si="68"/>
        <v/>
      </c>
      <c r="AX197" t="str">
        <f t="shared" si="68"/>
        <v/>
      </c>
      <c r="AY197" t="str">
        <f t="shared" si="68"/>
        <v/>
      </c>
      <c r="AZ197" t="str">
        <f t="shared" si="68"/>
        <v/>
      </c>
      <c r="BA197" t="str">
        <f t="shared" si="68"/>
        <v/>
      </c>
      <c r="BB197" t="str">
        <f t="shared" si="68"/>
        <v/>
      </c>
      <c r="BC197" t="str">
        <f t="shared" si="68"/>
        <v/>
      </c>
      <c r="BD197" t="str">
        <f t="shared" si="68"/>
        <v/>
      </c>
      <c r="BE197" t="str">
        <f t="shared" si="68"/>
        <v/>
      </c>
      <c r="BF197" t="str">
        <f t="shared" si="68"/>
        <v/>
      </c>
      <c r="BG197" t="str">
        <f t="shared" si="68"/>
        <v/>
      </c>
      <c r="BH197" t="str">
        <f t="shared" si="68"/>
        <v/>
      </c>
      <c r="BI197" t="str">
        <f t="shared" si="68"/>
        <v/>
      </c>
      <c r="BJ197" t="str">
        <f t="shared" si="68"/>
        <v/>
      </c>
      <c r="BK197" t="str">
        <f t="shared" si="68"/>
        <v/>
      </c>
      <c r="BL197" t="str">
        <f t="shared" si="68"/>
        <v/>
      </c>
      <c r="BM197" t="str">
        <f t="shared" si="68"/>
        <v/>
      </c>
      <c r="BN197" t="str">
        <f t="shared" si="68"/>
        <v/>
      </c>
      <c r="BO197" t="str">
        <f t="shared" si="68"/>
        <v/>
      </c>
      <c r="BP197" t="str">
        <f t="shared" si="68"/>
        <v/>
      </c>
      <c r="BQ197" t="str">
        <f t="shared" si="68"/>
        <v/>
      </c>
      <c r="BR197" t="str">
        <f t="shared" si="68"/>
        <v/>
      </c>
      <c r="BS197" t="str">
        <f t="shared" si="68"/>
        <v/>
      </c>
      <c r="BT197" t="str">
        <f t="shared" si="68"/>
        <v/>
      </c>
      <c r="BU197" t="str">
        <f t="shared" si="68"/>
        <v/>
      </c>
      <c r="BV197" t="str">
        <f t="shared" si="68"/>
        <v/>
      </c>
      <c r="BW197" t="str">
        <f t="shared" si="68"/>
        <v/>
      </c>
      <c r="BX197" t="str">
        <f t="shared" si="68"/>
        <v/>
      </c>
      <c r="BY197" t="str">
        <f t="shared" si="68"/>
        <v/>
      </c>
      <c r="BZ197" t="str">
        <f t="shared" si="68"/>
        <v/>
      </c>
      <c r="CA197" t="str">
        <f t="shared" si="68"/>
        <v/>
      </c>
      <c r="CB197" t="str">
        <f t="shared" si="68"/>
        <v/>
      </c>
      <c r="CC197" t="str">
        <f t="shared" si="68"/>
        <v/>
      </c>
      <c r="CD197" t="str">
        <f t="shared" si="68"/>
        <v/>
      </c>
      <c r="CE197" t="str">
        <f t="shared" si="68"/>
        <v/>
      </c>
      <c r="CF197" t="str">
        <f t="shared" si="68"/>
        <v/>
      </c>
      <c r="CG197" t="str">
        <f t="shared" si="68"/>
        <v/>
      </c>
      <c r="CH197" t="str">
        <f t="shared" si="68"/>
        <v/>
      </c>
    </row>
    <row r="198" spans="20:86" x14ac:dyDescent="0.3">
      <c r="T198" t="str">
        <f t="shared" si="66"/>
        <v/>
      </c>
      <c r="X198" t="str">
        <f t="shared" si="67"/>
        <v/>
      </c>
      <c r="Y198" t="str">
        <f t="shared" si="68"/>
        <v/>
      </c>
      <c r="Z198" t="str">
        <f t="shared" si="68"/>
        <v/>
      </c>
      <c r="AA198" t="str">
        <f t="shared" si="68"/>
        <v/>
      </c>
      <c r="AB198" t="str">
        <f t="shared" si="68"/>
        <v/>
      </c>
      <c r="AC198" t="str">
        <f t="shared" si="68"/>
        <v/>
      </c>
      <c r="AD198" t="str">
        <f t="shared" si="68"/>
        <v/>
      </c>
      <c r="AE198" t="str">
        <f t="shared" si="68"/>
        <v/>
      </c>
      <c r="AF198" t="str">
        <f t="shared" si="68"/>
        <v/>
      </c>
      <c r="AG198" t="str">
        <f t="shared" si="68"/>
        <v/>
      </c>
      <c r="AH198" t="str">
        <f t="shared" si="68"/>
        <v/>
      </c>
      <c r="AI198" t="str">
        <f t="shared" si="68"/>
        <v/>
      </c>
      <c r="AJ198" t="str">
        <f t="shared" si="68"/>
        <v/>
      </c>
      <c r="AK198" t="str">
        <f t="shared" si="68"/>
        <v/>
      </c>
      <c r="AL198" t="str">
        <f t="shared" si="68"/>
        <v/>
      </c>
      <c r="AM198" t="str">
        <f t="shared" si="68"/>
        <v/>
      </c>
      <c r="AN198" t="str">
        <f t="shared" si="68"/>
        <v/>
      </c>
      <c r="AO198" t="str">
        <f t="shared" si="68"/>
        <v/>
      </c>
      <c r="AP198" t="str">
        <f t="shared" si="68"/>
        <v/>
      </c>
      <c r="AQ198" t="str">
        <f t="shared" si="68"/>
        <v/>
      </c>
      <c r="AR198" t="str">
        <f t="shared" si="68"/>
        <v/>
      </c>
      <c r="AS198" t="str">
        <f t="shared" si="68"/>
        <v/>
      </c>
      <c r="AT198" t="str">
        <f t="shared" si="68"/>
        <v/>
      </c>
      <c r="AU198" t="str">
        <f t="shared" si="68"/>
        <v/>
      </c>
      <c r="AV198" t="str">
        <f t="shared" si="68"/>
        <v/>
      </c>
      <c r="AW198" t="str">
        <f t="shared" si="68"/>
        <v/>
      </c>
      <c r="AX198" t="str">
        <f t="shared" si="68"/>
        <v/>
      </c>
      <c r="AY198" t="str">
        <f t="shared" si="68"/>
        <v/>
      </c>
      <c r="AZ198" t="str">
        <f t="shared" si="68"/>
        <v/>
      </c>
      <c r="BA198" t="str">
        <f t="shared" si="68"/>
        <v/>
      </c>
      <c r="BB198" t="str">
        <f t="shared" si="68"/>
        <v/>
      </c>
      <c r="BC198" t="str">
        <f t="shared" si="68"/>
        <v/>
      </c>
      <c r="BD198" t="str">
        <f t="shared" si="68"/>
        <v/>
      </c>
      <c r="BE198" t="str">
        <f t="shared" si="68"/>
        <v/>
      </c>
      <c r="BF198" t="str">
        <f t="shared" si="68"/>
        <v/>
      </c>
      <c r="BG198" t="str">
        <f t="shared" si="68"/>
        <v/>
      </c>
      <c r="BH198" t="str">
        <f t="shared" si="68"/>
        <v/>
      </c>
      <c r="BI198" t="str">
        <f t="shared" si="68"/>
        <v/>
      </c>
      <c r="BJ198" t="str">
        <f t="shared" si="68"/>
        <v/>
      </c>
      <c r="BK198" t="str">
        <f t="shared" si="68"/>
        <v/>
      </c>
      <c r="BL198" t="str">
        <f t="shared" si="68"/>
        <v/>
      </c>
      <c r="BM198" t="str">
        <f t="shared" si="68"/>
        <v/>
      </c>
      <c r="BN198" t="str">
        <f t="shared" si="68"/>
        <v/>
      </c>
      <c r="BO198" t="str">
        <f t="shared" si="68"/>
        <v/>
      </c>
      <c r="BP198" t="str">
        <f t="shared" si="68"/>
        <v/>
      </c>
      <c r="BQ198" t="str">
        <f t="shared" si="68"/>
        <v/>
      </c>
      <c r="BR198" t="str">
        <f t="shared" si="68"/>
        <v/>
      </c>
      <c r="BS198" t="str">
        <f t="shared" si="68"/>
        <v/>
      </c>
      <c r="BT198" t="str">
        <f t="shared" si="68"/>
        <v/>
      </c>
      <c r="BU198" t="str">
        <f t="shared" si="68"/>
        <v/>
      </c>
      <c r="BV198" t="str">
        <f t="shared" si="68"/>
        <v/>
      </c>
      <c r="BW198" t="str">
        <f t="shared" si="68"/>
        <v/>
      </c>
      <c r="BX198" t="str">
        <f t="shared" si="68"/>
        <v/>
      </c>
      <c r="BY198" t="str">
        <f t="shared" si="68"/>
        <v/>
      </c>
      <c r="BZ198" t="str">
        <f t="shared" si="68"/>
        <v/>
      </c>
      <c r="CA198" t="str">
        <f t="shared" si="68"/>
        <v/>
      </c>
      <c r="CB198" t="str">
        <f t="shared" si="68"/>
        <v/>
      </c>
      <c r="CC198" t="str">
        <f t="shared" si="68"/>
        <v/>
      </c>
      <c r="CD198" t="str">
        <f t="shared" si="68"/>
        <v/>
      </c>
      <c r="CE198" t="str">
        <f t="shared" si="68"/>
        <v/>
      </c>
      <c r="CF198" t="str">
        <f t="shared" si="68"/>
        <v/>
      </c>
      <c r="CG198" t="str">
        <f t="shared" si="68"/>
        <v/>
      </c>
      <c r="CH198" t="str">
        <f t="shared" si="68"/>
        <v/>
      </c>
    </row>
    <row r="199" spans="20:86" x14ac:dyDescent="0.3">
      <c r="T199" t="str">
        <f t="shared" si="66"/>
        <v/>
      </c>
      <c r="X199" t="str">
        <f t="shared" si="67"/>
        <v/>
      </c>
      <c r="Y199" t="str">
        <f t="shared" si="68"/>
        <v/>
      </c>
      <c r="Z199" t="str">
        <f t="shared" si="68"/>
        <v/>
      </c>
      <c r="AA199" t="str">
        <f t="shared" si="68"/>
        <v/>
      </c>
      <c r="AB199" t="str">
        <f t="shared" si="68"/>
        <v/>
      </c>
      <c r="AC199" t="str">
        <f t="shared" si="68"/>
        <v/>
      </c>
      <c r="AD199" t="str">
        <f t="shared" si="68"/>
        <v/>
      </c>
      <c r="AE199" t="str">
        <f t="shared" si="68"/>
        <v/>
      </c>
      <c r="AF199" t="str">
        <f t="shared" si="68"/>
        <v/>
      </c>
      <c r="AG199" t="str">
        <f t="shared" si="68"/>
        <v/>
      </c>
      <c r="AH199" t="str">
        <f t="shared" si="68"/>
        <v/>
      </c>
      <c r="AI199" t="str">
        <f t="shared" si="68"/>
        <v/>
      </c>
      <c r="AJ199" t="str">
        <f t="shared" si="68"/>
        <v/>
      </c>
      <c r="AK199" t="str">
        <f t="shared" si="68"/>
        <v/>
      </c>
      <c r="AL199" t="str">
        <f t="shared" si="68"/>
        <v/>
      </c>
      <c r="AM199" t="str">
        <f t="shared" si="68"/>
        <v/>
      </c>
      <c r="AN199" t="str">
        <f t="shared" si="68"/>
        <v/>
      </c>
      <c r="AO199" t="str">
        <f t="shared" si="68"/>
        <v/>
      </c>
      <c r="AP199" t="str">
        <f t="shared" si="68"/>
        <v/>
      </c>
      <c r="AQ199" t="str">
        <f t="shared" si="68"/>
        <v/>
      </c>
      <c r="AR199" t="str">
        <f t="shared" si="68"/>
        <v/>
      </c>
      <c r="AS199" t="str">
        <f t="shared" si="68"/>
        <v/>
      </c>
      <c r="AT199" t="str">
        <f t="shared" si="68"/>
        <v/>
      </c>
      <c r="AU199" t="str">
        <f t="shared" si="68"/>
        <v/>
      </c>
      <c r="AV199" t="str">
        <f t="shared" si="68"/>
        <v/>
      </c>
      <c r="AW199" t="str">
        <f t="shared" si="68"/>
        <v/>
      </c>
      <c r="AX199" t="str">
        <f t="shared" si="68"/>
        <v/>
      </c>
      <c r="AY199" t="str">
        <f t="shared" si="68"/>
        <v/>
      </c>
      <c r="AZ199" t="str">
        <f t="shared" si="68"/>
        <v/>
      </c>
      <c r="BA199" t="str">
        <f t="shared" si="68"/>
        <v/>
      </c>
      <c r="BB199" t="str">
        <f t="shared" si="68"/>
        <v/>
      </c>
      <c r="BC199" t="str">
        <f t="shared" si="68"/>
        <v/>
      </c>
      <c r="BD199" t="str">
        <f t="shared" si="68"/>
        <v/>
      </c>
      <c r="BE199" t="str">
        <f t="shared" si="68"/>
        <v/>
      </c>
      <c r="BF199" t="str">
        <f t="shared" si="68"/>
        <v/>
      </c>
      <c r="BG199" t="str">
        <f t="shared" si="68"/>
        <v/>
      </c>
      <c r="BH199" t="str">
        <f t="shared" si="68"/>
        <v/>
      </c>
      <c r="BI199" t="str">
        <f t="shared" si="68"/>
        <v/>
      </c>
      <c r="BJ199" t="str">
        <f t="shared" si="68"/>
        <v/>
      </c>
      <c r="BK199" t="str">
        <f t="shared" si="68"/>
        <v/>
      </c>
      <c r="BL199" t="str">
        <f t="shared" si="68"/>
        <v/>
      </c>
      <c r="BM199" t="str">
        <f t="shared" si="68"/>
        <v/>
      </c>
      <c r="BN199" t="str">
        <f t="shared" si="68"/>
        <v/>
      </c>
      <c r="BO199" t="str">
        <f t="shared" si="68"/>
        <v/>
      </c>
      <c r="BP199" t="str">
        <f t="shared" si="68"/>
        <v/>
      </c>
      <c r="BQ199" t="str">
        <f t="shared" si="68"/>
        <v/>
      </c>
      <c r="BR199" t="str">
        <f t="shared" si="68"/>
        <v/>
      </c>
      <c r="BS199" t="str">
        <f t="shared" si="68"/>
        <v/>
      </c>
      <c r="BT199" t="str">
        <f t="shared" si="68"/>
        <v/>
      </c>
      <c r="BU199" t="str">
        <f t="shared" si="68"/>
        <v/>
      </c>
      <c r="BV199" t="str">
        <f t="shared" si="68"/>
        <v/>
      </c>
      <c r="BW199" t="str">
        <f t="shared" si="68"/>
        <v/>
      </c>
      <c r="BX199" t="str">
        <f t="shared" si="68"/>
        <v/>
      </c>
      <c r="BY199" t="str">
        <f t="shared" si="68"/>
        <v/>
      </c>
      <c r="BZ199" t="str">
        <f t="shared" si="68"/>
        <v/>
      </c>
      <c r="CA199" t="str">
        <f t="shared" si="68"/>
        <v/>
      </c>
      <c r="CB199" t="str">
        <f t="shared" si="68"/>
        <v/>
      </c>
      <c r="CC199" t="str">
        <f t="shared" si="68"/>
        <v/>
      </c>
      <c r="CD199" t="str">
        <f t="shared" si="68"/>
        <v/>
      </c>
      <c r="CE199" t="str">
        <f t="shared" si="68"/>
        <v/>
      </c>
      <c r="CF199" t="str">
        <f t="shared" si="68"/>
        <v/>
      </c>
      <c r="CG199" t="str">
        <f t="shared" si="68"/>
        <v/>
      </c>
      <c r="CH199" t="str">
        <f t="shared" si="68"/>
        <v/>
      </c>
    </row>
    <row r="200" spans="20:86" x14ac:dyDescent="0.3">
      <c r="T200" t="str">
        <f t="shared" si="66"/>
        <v/>
      </c>
      <c r="X200" t="str">
        <f t="shared" si="67"/>
        <v/>
      </c>
      <c r="Y200" t="str">
        <f t="shared" si="68"/>
        <v/>
      </c>
      <c r="Z200" t="str">
        <f t="shared" si="68"/>
        <v/>
      </c>
      <c r="AA200" t="str">
        <f t="shared" si="68"/>
        <v/>
      </c>
      <c r="AB200" t="str">
        <f t="shared" si="68"/>
        <v/>
      </c>
      <c r="AC200" t="str">
        <f t="shared" si="68"/>
        <v/>
      </c>
      <c r="AD200" t="str">
        <f t="shared" si="68"/>
        <v/>
      </c>
      <c r="AE200" t="str">
        <f t="shared" si="68"/>
        <v/>
      </c>
      <c r="AF200" t="str">
        <f t="shared" si="68"/>
        <v/>
      </c>
      <c r="AG200" t="str">
        <f t="shared" si="68"/>
        <v/>
      </c>
      <c r="AH200" t="str">
        <f t="shared" si="68"/>
        <v/>
      </c>
      <c r="AI200" t="str">
        <f t="shared" si="68"/>
        <v/>
      </c>
      <c r="AJ200" t="str">
        <f t="shared" si="68"/>
        <v/>
      </c>
      <c r="AK200" t="str">
        <f t="shared" si="68"/>
        <v/>
      </c>
      <c r="AL200" t="str">
        <f t="shared" si="68"/>
        <v/>
      </c>
      <c r="AM200" t="str">
        <f t="shared" si="68"/>
        <v/>
      </c>
      <c r="AN200" t="str">
        <f t="shared" si="68"/>
        <v/>
      </c>
      <c r="AO200" t="str">
        <f t="shared" si="68"/>
        <v/>
      </c>
      <c r="AP200" t="str">
        <f t="shared" si="68"/>
        <v/>
      </c>
      <c r="AQ200" t="str">
        <f t="shared" si="68"/>
        <v/>
      </c>
      <c r="AR200" t="str">
        <f t="shared" si="68"/>
        <v/>
      </c>
      <c r="AS200" t="str">
        <f t="shared" si="68"/>
        <v/>
      </c>
      <c r="AT200" t="str">
        <f t="shared" si="68"/>
        <v/>
      </c>
      <c r="AU200" t="str">
        <f t="shared" si="68"/>
        <v/>
      </c>
      <c r="AV200" t="str">
        <f t="shared" si="68"/>
        <v/>
      </c>
      <c r="AW200" t="str">
        <f t="shared" si="68"/>
        <v/>
      </c>
      <c r="AX200" t="str">
        <f t="shared" si="68"/>
        <v/>
      </c>
      <c r="AY200" t="str">
        <f t="shared" si="68"/>
        <v/>
      </c>
      <c r="AZ200" t="str">
        <f t="shared" si="68"/>
        <v/>
      </c>
      <c r="BA200" t="str">
        <f t="shared" si="68"/>
        <v/>
      </c>
      <c r="BB200" t="str">
        <f t="shared" si="68"/>
        <v/>
      </c>
      <c r="BC200" t="str">
        <f t="shared" si="68"/>
        <v/>
      </c>
      <c r="BD200" t="str">
        <f t="shared" si="68"/>
        <v/>
      </c>
      <c r="BE200" t="str">
        <f t="shared" si="68"/>
        <v/>
      </c>
      <c r="BF200" t="str">
        <f t="shared" si="68"/>
        <v/>
      </c>
      <c r="BG200" t="str">
        <f t="shared" si="68"/>
        <v/>
      </c>
      <c r="BH200" t="str">
        <f t="shared" si="68"/>
        <v/>
      </c>
      <c r="BI200" t="str">
        <f t="shared" si="68"/>
        <v/>
      </c>
      <c r="BJ200" t="str">
        <f t="shared" si="68"/>
        <v/>
      </c>
      <c r="BK200" t="str">
        <f t="shared" si="68"/>
        <v/>
      </c>
      <c r="BL200" t="str">
        <f t="shared" si="68"/>
        <v/>
      </c>
      <c r="BM200" t="str">
        <f t="shared" si="68"/>
        <v/>
      </c>
      <c r="BN200" t="str">
        <f t="shared" si="68"/>
        <v/>
      </c>
      <c r="BO200" t="str">
        <f t="shared" si="68"/>
        <v/>
      </c>
      <c r="BP200" t="str">
        <f t="shared" si="68"/>
        <v/>
      </c>
      <c r="BQ200" t="str">
        <f t="shared" si="68"/>
        <v/>
      </c>
      <c r="BR200" t="str">
        <f t="shared" si="68"/>
        <v/>
      </c>
      <c r="BS200" t="str">
        <f t="shared" si="68"/>
        <v/>
      </c>
      <c r="BT200" t="str">
        <f t="shared" si="68"/>
        <v/>
      </c>
      <c r="BU200" t="str">
        <f t="shared" si="68"/>
        <v/>
      </c>
      <c r="BV200" t="str">
        <f t="shared" si="68"/>
        <v/>
      </c>
      <c r="BW200" t="str">
        <f t="shared" si="68"/>
        <v/>
      </c>
      <c r="BX200" t="str">
        <f t="shared" si="68"/>
        <v/>
      </c>
      <c r="BY200" t="str">
        <f t="shared" si="68"/>
        <v/>
      </c>
      <c r="BZ200" t="str">
        <f t="shared" si="68"/>
        <v/>
      </c>
      <c r="CA200" t="str">
        <f t="shared" si="68"/>
        <v/>
      </c>
      <c r="CB200" t="str">
        <f t="shared" si="68"/>
        <v/>
      </c>
      <c r="CC200" t="str">
        <f t="shared" si="68"/>
        <v/>
      </c>
      <c r="CD200" t="str">
        <f t="shared" si="68"/>
        <v/>
      </c>
      <c r="CE200" t="str">
        <f t="shared" si="68"/>
        <v/>
      </c>
      <c r="CF200" t="str">
        <f t="shared" si="68"/>
        <v/>
      </c>
      <c r="CG200" t="str">
        <f t="shared" si="68"/>
        <v/>
      </c>
      <c r="CH200" t="str">
        <f t="shared" si="68"/>
        <v/>
      </c>
    </row>
    <row r="201" spans="20:86" x14ac:dyDescent="0.3">
      <c r="T201" t="str">
        <f t="shared" si="66"/>
        <v/>
      </c>
      <c r="X201" t="str">
        <f t="shared" si="67"/>
        <v/>
      </c>
      <c r="Y201" t="str">
        <f t="shared" si="68"/>
        <v/>
      </c>
      <c r="Z201" t="str">
        <f t="shared" si="68"/>
        <v/>
      </c>
      <c r="AA201" t="str">
        <f t="shared" si="68"/>
        <v/>
      </c>
      <c r="AB201" t="str">
        <f t="shared" si="68"/>
        <v/>
      </c>
      <c r="AC201" t="str">
        <f t="shared" si="68"/>
        <v/>
      </c>
      <c r="AD201" t="str">
        <f t="shared" si="68"/>
        <v/>
      </c>
      <c r="AE201" t="str">
        <f t="shared" si="68"/>
        <v/>
      </c>
      <c r="AF201" t="str">
        <f t="shared" si="68"/>
        <v/>
      </c>
      <c r="AG201" t="str">
        <f t="shared" si="68"/>
        <v/>
      </c>
      <c r="AH201" t="str">
        <f t="shared" si="68"/>
        <v/>
      </c>
      <c r="AI201" t="str">
        <f t="shared" si="68"/>
        <v/>
      </c>
      <c r="AJ201" t="str">
        <f t="shared" si="68"/>
        <v/>
      </c>
      <c r="AK201" t="str">
        <f t="shared" si="68"/>
        <v/>
      </c>
      <c r="AL201" t="str">
        <f t="shared" si="68"/>
        <v/>
      </c>
      <c r="AM201" t="str">
        <f t="shared" si="68"/>
        <v/>
      </c>
      <c r="AN201" t="str">
        <f t="shared" si="68"/>
        <v/>
      </c>
      <c r="AO201" t="str">
        <f t="shared" si="68"/>
        <v/>
      </c>
      <c r="AP201" t="str">
        <f t="shared" si="68"/>
        <v/>
      </c>
      <c r="AQ201" t="str">
        <f t="shared" ref="AQ201:CH201" si="69">IF(AQ$1=$A201,$D201,"")</f>
        <v/>
      </c>
      <c r="AR201" t="str">
        <f t="shared" si="69"/>
        <v/>
      </c>
      <c r="AS201" t="str">
        <f t="shared" si="69"/>
        <v/>
      </c>
      <c r="AT201" t="str">
        <f t="shared" si="69"/>
        <v/>
      </c>
      <c r="AU201" t="str">
        <f t="shared" si="69"/>
        <v/>
      </c>
      <c r="AV201" t="str">
        <f t="shared" si="69"/>
        <v/>
      </c>
      <c r="AW201" t="str">
        <f t="shared" si="69"/>
        <v/>
      </c>
      <c r="AX201" t="str">
        <f t="shared" si="69"/>
        <v/>
      </c>
      <c r="AY201" t="str">
        <f t="shared" si="69"/>
        <v/>
      </c>
      <c r="AZ201" t="str">
        <f t="shared" si="69"/>
        <v/>
      </c>
      <c r="BA201" t="str">
        <f t="shared" si="69"/>
        <v/>
      </c>
      <c r="BB201" t="str">
        <f t="shared" si="69"/>
        <v/>
      </c>
      <c r="BC201" t="str">
        <f t="shared" si="69"/>
        <v/>
      </c>
      <c r="BD201" t="str">
        <f t="shared" si="69"/>
        <v/>
      </c>
      <c r="BE201" t="str">
        <f t="shared" si="69"/>
        <v/>
      </c>
      <c r="BF201" t="str">
        <f t="shared" si="69"/>
        <v/>
      </c>
      <c r="BG201" t="str">
        <f t="shared" si="69"/>
        <v/>
      </c>
      <c r="BH201" t="str">
        <f t="shared" si="69"/>
        <v/>
      </c>
      <c r="BI201" t="str">
        <f t="shared" si="69"/>
        <v/>
      </c>
      <c r="BJ201" t="str">
        <f t="shared" si="69"/>
        <v/>
      </c>
      <c r="BK201" t="str">
        <f t="shared" si="69"/>
        <v/>
      </c>
      <c r="BL201" t="str">
        <f t="shared" si="69"/>
        <v/>
      </c>
      <c r="BM201" t="str">
        <f t="shared" si="69"/>
        <v/>
      </c>
      <c r="BN201" t="str">
        <f t="shared" si="69"/>
        <v/>
      </c>
      <c r="BO201" t="str">
        <f t="shared" si="69"/>
        <v/>
      </c>
      <c r="BP201" t="str">
        <f t="shared" si="69"/>
        <v/>
      </c>
      <c r="BQ201" t="str">
        <f t="shared" si="69"/>
        <v/>
      </c>
      <c r="BR201" t="str">
        <f t="shared" si="69"/>
        <v/>
      </c>
      <c r="BS201" t="str">
        <f t="shared" si="69"/>
        <v/>
      </c>
      <c r="BT201" t="str">
        <f t="shared" si="69"/>
        <v/>
      </c>
      <c r="BU201" t="str">
        <f t="shared" si="69"/>
        <v/>
      </c>
      <c r="BV201" t="str">
        <f t="shared" si="69"/>
        <v/>
      </c>
      <c r="BW201" t="str">
        <f t="shared" si="69"/>
        <v/>
      </c>
      <c r="BX201" t="str">
        <f t="shared" si="69"/>
        <v/>
      </c>
      <c r="BY201" t="str">
        <f t="shared" si="69"/>
        <v/>
      </c>
      <c r="BZ201" t="str">
        <f t="shared" si="69"/>
        <v/>
      </c>
      <c r="CA201" t="str">
        <f t="shared" si="69"/>
        <v/>
      </c>
      <c r="CB201" t="str">
        <f t="shared" si="69"/>
        <v/>
      </c>
      <c r="CC201" t="str">
        <f t="shared" si="69"/>
        <v/>
      </c>
      <c r="CD201" t="str">
        <f t="shared" si="69"/>
        <v/>
      </c>
      <c r="CE201" t="str">
        <f t="shared" si="69"/>
        <v/>
      </c>
      <c r="CF201" t="str">
        <f t="shared" si="69"/>
        <v/>
      </c>
      <c r="CG201" t="str">
        <f t="shared" si="69"/>
        <v/>
      </c>
      <c r="CH201" t="str">
        <f t="shared" si="69"/>
        <v/>
      </c>
    </row>
    <row r="202" spans="20:86" s="95" customFormat="1" x14ac:dyDescent="0.3">
      <c r="T202" s="95" t="str">
        <f t="shared" si="66"/>
        <v/>
      </c>
      <c r="X202" s="95" t="str">
        <f>_xlfn.TEXTJOIN(", ",1,X2:X201)</f>
        <v>Iowa</v>
      </c>
      <c r="Y202" s="95" t="str">
        <f t="shared" ref="Y202:CH202" si="70">_xlfn.TEXTJOIN(", ",1,Y2:Y201)</f>
        <v>Indiana, Colorado, Colorado</v>
      </c>
      <c r="Z202" s="95" t="str">
        <f t="shared" si="70"/>
        <v>Michigan</v>
      </c>
      <c r="AA202" s="95" t="str">
        <f t="shared" si="70"/>
        <v>Pennsylvania</v>
      </c>
      <c r="AB202" s="95" t="str">
        <f t="shared" si="70"/>
        <v>Indiana</v>
      </c>
      <c r="AC202" s="95" t="str">
        <f t="shared" si="70"/>
        <v>Ohio</v>
      </c>
      <c r="AD202" s="95" t="str">
        <f t="shared" si="70"/>
        <v>New York</v>
      </c>
      <c r="AE202" s="95" t="str">
        <f t="shared" si="70"/>
        <v>Michigan, Oklahoma</v>
      </c>
      <c r="AF202" s="95" t="str">
        <f t="shared" si="70"/>
        <v>Michigan, Michigan, Indiana</v>
      </c>
      <c r="AG202" s="95" t="str">
        <f t="shared" si="70"/>
        <v>Michigan</v>
      </c>
      <c r="AH202" s="95" t="str">
        <f t="shared" si="70"/>
        <v>Massachusetts, New York, Texas, Texas</v>
      </c>
      <c r="AI202" s="95" t="str">
        <f t="shared" si="70"/>
        <v>Utah</v>
      </c>
      <c r="AJ202" s="95" t="str">
        <f t="shared" si="70"/>
        <v>Missouri</v>
      </c>
      <c r="AK202" s="95" t="str">
        <f t="shared" si="70"/>
        <v>Texas, Texas</v>
      </c>
      <c r="AL202" s="95" t="str">
        <f t="shared" si="70"/>
        <v>Illinois</v>
      </c>
      <c r="AM202" s="95" t="str">
        <f t="shared" si="70"/>
        <v>Ohio</v>
      </c>
      <c r="AN202" s="95" t="str">
        <f t="shared" si="70"/>
        <v>Ohio, Indiana, Connecticut</v>
      </c>
      <c r="AO202" s="95" t="str">
        <f t="shared" si="70"/>
        <v>Minnesota, Wisconsin</v>
      </c>
      <c r="AP202" s="95" t="str">
        <f t="shared" si="70"/>
        <v>New York, Texas, Louisiana</v>
      </c>
      <c r="AQ202" s="95" t="str">
        <f t="shared" si="70"/>
        <v>Utah</v>
      </c>
      <c r="AR202" s="95" t="str">
        <f t="shared" si="70"/>
        <v>Ohio</v>
      </c>
      <c r="AS202" s="95" t="str">
        <f t="shared" si="70"/>
        <v>Illinois</v>
      </c>
      <c r="AT202" s="95" t="str">
        <f t="shared" si="70"/>
        <v>Illinois</v>
      </c>
      <c r="AU202" s="95" t="str">
        <f t="shared" si="70"/>
        <v>New Hampshire, New Hampshire</v>
      </c>
      <c r="AV202" s="95" t="str">
        <f t="shared" si="70"/>
        <v>Utah</v>
      </c>
      <c r="AW202" s="95" t="str">
        <f t="shared" si="70"/>
        <v>Maine, Illinois, New York</v>
      </c>
      <c r="AX202" s="95" t="str">
        <f t="shared" si="70"/>
        <v>New York, New York, Connecticut, New Hampshire, Vermont, Wisconsin</v>
      </c>
      <c r="AY202" s="95" t="str">
        <f t="shared" si="70"/>
        <v>New Mexico</v>
      </c>
      <c r="AZ202" s="95" t="str">
        <f t="shared" si="70"/>
        <v>Kansas, Minnesota</v>
      </c>
      <c r="BA202" s="95" t="str">
        <f t="shared" si="70"/>
        <v>New Mexico</v>
      </c>
      <c r="BB202" s="95" t="str">
        <f t="shared" si="70"/>
        <v>Missouri</v>
      </c>
      <c r="BC202" s="95" t="str">
        <f t="shared" si="70"/>
        <v>New Hampshire</v>
      </c>
      <c r="BD202" s="95" t="str">
        <f t="shared" si="70"/>
        <v>Massachusetts</v>
      </c>
      <c r="BE202" s="95" t="str">
        <f t="shared" si="70"/>
        <v>Arizona</v>
      </c>
      <c r="BF202" s="95" t="str">
        <f t="shared" si="70"/>
        <v>Wyoming</v>
      </c>
      <c r="BG202" s="95" t="str">
        <f t="shared" si="70"/>
        <v>Louisiana, Louisiana</v>
      </c>
      <c r="BH202" s="95" t="str">
        <f t="shared" si="70"/>
        <v>0</v>
      </c>
      <c r="BI202" s="95" t="str">
        <f t="shared" si="70"/>
        <v>0</v>
      </c>
      <c r="BJ202" s="95" t="str">
        <f t="shared" si="70"/>
        <v>0</v>
      </c>
      <c r="BK202" s="95" t="str">
        <f t="shared" si="70"/>
        <v>0</v>
      </c>
      <c r="BL202" s="95" t="str">
        <f t="shared" si="70"/>
        <v>0</v>
      </c>
      <c r="BM202" s="95" t="str">
        <f t="shared" si="70"/>
        <v>0</v>
      </c>
      <c r="BN202" s="95" t="str">
        <f t="shared" si="70"/>
        <v>0, 0, 0, 0, 0, 0</v>
      </c>
      <c r="BO202" s="95" t="str">
        <f t="shared" si="70"/>
        <v>0, 0, 0, 0</v>
      </c>
      <c r="BP202" s="95" t="str">
        <f t="shared" si="70"/>
        <v>0, 0, 0, 0</v>
      </c>
      <c r="BQ202" s="95" t="str">
        <f t="shared" si="70"/>
        <v>0, 0, 0</v>
      </c>
      <c r="BR202" s="95" t="str">
        <f t="shared" si="70"/>
        <v>0</v>
      </c>
      <c r="BS202" s="95" t="str">
        <f t="shared" si="70"/>
        <v>0</v>
      </c>
      <c r="BT202" s="95" t="str">
        <f t="shared" si="70"/>
        <v>0</v>
      </c>
      <c r="BU202" s="95" t="str">
        <f t="shared" si="70"/>
        <v>0</v>
      </c>
      <c r="BV202" s="95" t="str">
        <f t="shared" si="70"/>
        <v>0</v>
      </c>
      <c r="BW202" s="95" t="str">
        <f t="shared" si="70"/>
        <v>0</v>
      </c>
      <c r="BX202" s="95" t="str">
        <f t="shared" si="70"/>
        <v>0, 0</v>
      </c>
      <c r="BY202" s="95" t="str">
        <f t="shared" si="70"/>
        <v>0, 0</v>
      </c>
      <c r="BZ202" s="95" t="str">
        <f t="shared" si="70"/>
        <v>0</v>
      </c>
      <c r="CA202" s="95" t="str">
        <f t="shared" si="70"/>
        <v>0</v>
      </c>
      <c r="CB202" s="95" t="str">
        <f t="shared" si="70"/>
        <v>0</v>
      </c>
      <c r="CC202" s="95" t="str">
        <f t="shared" si="70"/>
        <v>0</v>
      </c>
      <c r="CD202" s="95" t="str">
        <f t="shared" si="70"/>
        <v>0, 0</v>
      </c>
      <c r="CE202" s="95" t="str">
        <f t="shared" si="70"/>
        <v>0</v>
      </c>
      <c r="CF202" s="95" t="str">
        <f t="shared" si="70"/>
        <v>0</v>
      </c>
      <c r="CG202" s="95" t="str">
        <f t="shared" si="70"/>
        <v>0</v>
      </c>
      <c r="CH202" s="95" t="str">
        <f t="shared" si="70"/>
        <v>0</v>
      </c>
    </row>
    <row r="203" spans="20:86" x14ac:dyDescent="0.3">
      <c r="T203" t="str">
        <f t="shared" si="66"/>
        <v/>
      </c>
      <c r="X203" t="s">
        <v>53</v>
      </c>
      <c r="Y203" t="s">
        <v>498</v>
      </c>
      <c r="Z203" t="s">
        <v>74</v>
      </c>
      <c r="AA203" t="s">
        <v>121</v>
      </c>
      <c r="AB203" t="s">
        <v>50</v>
      </c>
      <c r="AC203" t="s">
        <v>112</v>
      </c>
      <c r="AD203" t="s">
        <v>103</v>
      </c>
      <c r="AE203" t="s">
        <v>499</v>
      </c>
      <c r="AF203" t="s">
        <v>500</v>
      </c>
      <c r="AG203" t="s">
        <v>74</v>
      </c>
      <c r="AH203" t="s">
        <v>501</v>
      </c>
      <c r="AI203" t="s">
        <v>139</v>
      </c>
      <c r="AJ203" t="s">
        <v>83</v>
      </c>
      <c r="AK203" t="s">
        <v>502</v>
      </c>
      <c r="AL203" t="s">
        <v>47</v>
      </c>
      <c r="AM203" t="s">
        <v>112</v>
      </c>
      <c r="AN203" t="s">
        <v>503</v>
      </c>
      <c r="AO203" t="s">
        <v>270</v>
      </c>
      <c r="AP203" t="s">
        <v>504</v>
      </c>
      <c r="AQ203" t="s">
        <v>139</v>
      </c>
      <c r="AR203" t="s">
        <v>112</v>
      </c>
      <c r="AS203" t="s">
        <v>47</v>
      </c>
      <c r="AT203" t="s">
        <v>47</v>
      </c>
      <c r="AU203" t="s">
        <v>505</v>
      </c>
      <c r="AV203" t="s">
        <v>139</v>
      </c>
      <c r="AW203" t="s">
        <v>506</v>
      </c>
      <c r="AX203" t="s">
        <v>507</v>
      </c>
      <c r="AY203" t="s">
        <v>100</v>
      </c>
      <c r="AZ203" t="s">
        <v>508</v>
      </c>
      <c r="BA203" t="s">
        <v>100</v>
      </c>
      <c r="BB203" t="s">
        <v>83</v>
      </c>
      <c r="BC203" t="s">
        <v>67</v>
      </c>
      <c r="BD203" t="s">
        <v>71</v>
      </c>
      <c r="BE203" t="s">
        <v>18</v>
      </c>
      <c r="BF203" t="s">
        <v>157</v>
      </c>
      <c r="BG203" t="s">
        <v>509</v>
      </c>
      <c r="BH203" t="s">
        <v>510</v>
      </c>
      <c r="BI203" t="s">
        <v>510</v>
      </c>
      <c r="BJ203" t="s">
        <v>510</v>
      </c>
      <c r="BK203" t="s">
        <v>510</v>
      </c>
      <c r="BL203" t="s">
        <v>510</v>
      </c>
      <c r="BM203" t="s">
        <v>510</v>
      </c>
      <c r="BN203" t="s">
        <v>510</v>
      </c>
      <c r="BO203" t="s">
        <v>510</v>
      </c>
      <c r="BP203" t="s">
        <v>510</v>
      </c>
      <c r="BQ203" t="s">
        <v>510</v>
      </c>
      <c r="BR203" t="s">
        <v>510</v>
      </c>
      <c r="BS203" t="s">
        <v>510</v>
      </c>
      <c r="BT203" t="s">
        <v>510</v>
      </c>
      <c r="BU203" t="s">
        <v>510</v>
      </c>
      <c r="BV203" t="s">
        <v>510</v>
      </c>
      <c r="BW203" t="s">
        <v>510</v>
      </c>
      <c r="BX203" t="s">
        <v>510</v>
      </c>
      <c r="BY203" t="s">
        <v>510</v>
      </c>
      <c r="BZ203" t="s">
        <v>510</v>
      </c>
      <c r="CA203" t="s">
        <v>510</v>
      </c>
      <c r="CB203" t="s">
        <v>510</v>
      </c>
      <c r="CC203" t="s">
        <v>510</v>
      </c>
      <c r="CD203" t="s">
        <v>510</v>
      </c>
      <c r="CE203" t="s">
        <v>510</v>
      </c>
      <c r="CF203" t="s">
        <v>510</v>
      </c>
      <c r="CG203" t="s">
        <v>510</v>
      </c>
      <c r="CH203" t="s">
        <v>510</v>
      </c>
    </row>
    <row r="204" spans="20:86" x14ac:dyDescent="0.3">
      <c r="T204" t="str">
        <f t="shared" si="66"/>
        <v/>
      </c>
    </row>
    <row r="205" spans="20:86" x14ac:dyDescent="0.3">
      <c r="T205" t="str">
        <f t="shared" si="66"/>
        <v/>
      </c>
      <c r="X205" t="s">
        <v>53</v>
      </c>
    </row>
    <row r="206" spans="20:86" x14ac:dyDescent="0.3">
      <c r="X206" t="s">
        <v>498</v>
      </c>
    </row>
    <row r="207" spans="20:86" x14ac:dyDescent="0.3">
      <c r="X207" t="s">
        <v>74</v>
      </c>
    </row>
    <row r="208" spans="20:86" x14ac:dyDescent="0.3">
      <c r="X208" t="s">
        <v>121</v>
      </c>
    </row>
    <row r="209" spans="24:24" x14ac:dyDescent="0.3">
      <c r="X209" t="s">
        <v>50</v>
      </c>
    </row>
    <row r="210" spans="24:24" x14ac:dyDescent="0.3">
      <c r="X210" t="s">
        <v>112</v>
      </c>
    </row>
    <row r="211" spans="24:24" x14ac:dyDescent="0.3">
      <c r="X211" t="s">
        <v>103</v>
      </c>
    </row>
    <row r="212" spans="24:24" x14ac:dyDescent="0.3">
      <c r="X212" t="s">
        <v>499</v>
      </c>
    </row>
    <row r="213" spans="24:24" x14ac:dyDescent="0.3">
      <c r="X213" t="s">
        <v>500</v>
      </c>
    </row>
    <row r="214" spans="24:24" x14ac:dyDescent="0.3">
      <c r="X214" t="s">
        <v>74</v>
      </c>
    </row>
    <row r="215" spans="24:24" x14ac:dyDescent="0.3">
      <c r="X215" t="s">
        <v>501</v>
      </c>
    </row>
    <row r="216" spans="24:24" x14ac:dyDescent="0.3">
      <c r="X216" t="s">
        <v>139</v>
      </c>
    </row>
    <row r="217" spans="24:24" x14ac:dyDescent="0.3">
      <c r="X217" t="s">
        <v>83</v>
      </c>
    </row>
    <row r="218" spans="24:24" x14ac:dyDescent="0.3">
      <c r="X218" t="s">
        <v>502</v>
      </c>
    </row>
    <row r="219" spans="24:24" x14ac:dyDescent="0.3">
      <c r="X219" t="s">
        <v>47</v>
      </c>
    </row>
    <row r="220" spans="24:24" x14ac:dyDescent="0.3">
      <c r="X220" t="s">
        <v>112</v>
      </c>
    </row>
    <row r="221" spans="24:24" x14ac:dyDescent="0.3">
      <c r="X221" t="s">
        <v>503</v>
      </c>
    </row>
    <row r="222" spans="24:24" x14ac:dyDescent="0.3">
      <c r="X222" t="s">
        <v>270</v>
      </c>
    </row>
    <row r="223" spans="24:24" x14ac:dyDescent="0.3">
      <c r="X223" t="s">
        <v>504</v>
      </c>
    </row>
    <row r="224" spans="24:24" x14ac:dyDescent="0.3">
      <c r="X224" t="s">
        <v>139</v>
      </c>
    </row>
    <row r="225" spans="24:24" x14ac:dyDescent="0.3">
      <c r="X225" t="s">
        <v>112</v>
      </c>
    </row>
    <row r="226" spans="24:24" x14ac:dyDescent="0.3">
      <c r="X226" t="s">
        <v>47</v>
      </c>
    </row>
    <row r="227" spans="24:24" x14ac:dyDescent="0.3">
      <c r="X227" t="s">
        <v>47</v>
      </c>
    </row>
    <row r="228" spans="24:24" x14ac:dyDescent="0.3">
      <c r="X228" t="s">
        <v>47</v>
      </c>
    </row>
    <row r="229" spans="24:24" x14ac:dyDescent="0.3">
      <c r="X229" t="s">
        <v>505</v>
      </c>
    </row>
    <row r="230" spans="24:24" x14ac:dyDescent="0.3">
      <c r="X230" t="s">
        <v>139</v>
      </c>
    </row>
    <row r="231" spans="24:24" x14ac:dyDescent="0.3">
      <c r="X231" t="s">
        <v>506</v>
      </c>
    </row>
    <row r="232" spans="24:24" x14ac:dyDescent="0.3">
      <c r="X232" t="s">
        <v>507</v>
      </c>
    </row>
    <row r="233" spans="24:24" x14ac:dyDescent="0.3">
      <c r="X233" t="s">
        <v>100</v>
      </c>
    </row>
    <row r="234" spans="24:24" x14ac:dyDescent="0.3">
      <c r="X234" t="s">
        <v>508</v>
      </c>
    </row>
    <row r="235" spans="24:24" x14ac:dyDescent="0.3">
      <c r="X235" t="s">
        <v>100</v>
      </c>
    </row>
    <row r="236" spans="24:24" x14ac:dyDescent="0.3">
      <c r="X236" t="s">
        <v>83</v>
      </c>
    </row>
    <row r="237" spans="24:24" x14ac:dyDescent="0.3">
      <c r="X237" t="s">
        <v>67</v>
      </c>
    </row>
    <row r="238" spans="24:24" x14ac:dyDescent="0.3">
      <c r="X238" t="s">
        <v>71</v>
      </c>
    </row>
    <row r="239" spans="24:24" x14ac:dyDescent="0.3">
      <c r="X239" t="s">
        <v>18</v>
      </c>
    </row>
    <row r="240" spans="24:24" x14ac:dyDescent="0.3">
      <c r="X240" t="s">
        <v>157</v>
      </c>
    </row>
    <row r="241" spans="24:24" x14ac:dyDescent="0.3">
      <c r="X241" t="s">
        <v>509</v>
      </c>
    </row>
  </sheetData>
  <conditionalFormatting sqref="I1:I1048576">
    <cfRule type="cellIs" dxfId="0" priority="1" operator="equal">
      <formula>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95C0821-488D-40E3-AE36-D742164765B6}">
          <x14:formula1>
            <xm:f>Neighboring!$B$2:$B$51</xm:f>
          </x14:formula1>
          <xm:sqref>D1:D1048576</xm:sqref>
        </x14:dataValidation>
        <x14:dataValidation type="list" allowBlank="1" showInputMessage="1" showErrorMessage="1" xr:uid="{DEBC772E-081B-44BE-A68A-FF3F60C47695}">
          <x14:formula1>
            <xm:f>Validation!$A$4:$A$7</xm:f>
          </x14:formula1>
          <xm:sqref>B1:B1048576</xm:sqref>
        </x14:dataValidation>
        <x14:dataValidation type="list" allowBlank="1" showInputMessage="1" showErrorMessage="1" xr:uid="{EB6BC24D-9277-42C7-B149-37F356A8650E}">
          <x14:formula1>
            <xm:f>Validation!$C$4:$C$7</xm:f>
          </x14:formula1>
          <xm:sqref>G1:G1048576</xm:sqref>
        </x14:dataValidation>
        <x14:dataValidation type="list" allowBlank="1" showInputMessage="1" showErrorMessage="1" xr:uid="{BBB64C7D-99D4-4719-9692-441EBBB143E8}">
          <x14:formula1>
            <xm:f>TL_Geometry!$A$2:$A$64</xm:f>
          </x14:formula1>
          <xm:sqref>A1:A1048576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F543-A21E-43BD-968E-175A77288FB4}">
  <dimension ref="A1:Y200"/>
  <sheetViews>
    <sheetView tabSelected="1" workbookViewId="0">
      <pane xSplit="4" ySplit="1" topLeftCell="E98" activePane="bottomRight" state="frozen"/>
      <selection pane="topRight" activeCell="E1" sqref="E1"/>
      <selection pane="bottomLeft" activeCell="A2" sqref="A2"/>
      <selection pane="bottomRight" activeCell="J116" sqref="J116"/>
    </sheetView>
  </sheetViews>
  <sheetFormatPr defaultRowHeight="14.4" x14ac:dyDescent="0.3"/>
  <cols>
    <col min="1" max="1" width="8.77734375" customWidth="1"/>
    <col min="2" max="2" width="9.6640625" bestFit="1" customWidth="1"/>
    <col min="3" max="3" width="9.6640625" style="75" bestFit="1" customWidth="1"/>
    <col min="4" max="4" width="7.33203125" style="75" customWidth="1"/>
    <col min="5" max="5" width="5.5546875" style="75" customWidth="1"/>
    <col min="6" max="11" width="11.33203125" customWidth="1"/>
    <col min="12" max="12" width="12" bestFit="1" customWidth="1"/>
    <col min="13" max="15" width="12" customWidth="1"/>
    <col min="16" max="16" width="1.88671875" customWidth="1"/>
  </cols>
  <sheetData>
    <row r="1" spans="1:19" x14ac:dyDescent="0.3">
      <c r="A1" s="74" t="s">
        <v>545</v>
      </c>
      <c r="B1" s="74" t="s">
        <v>387</v>
      </c>
      <c r="C1" s="77" t="s">
        <v>551</v>
      </c>
      <c r="D1" s="77" t="s">
        <v>463</v>
      </c>
      <c r="E1" s="77" t="s">
        <v>462</v>
      </c>
      <c r="F1" s="74" t="s">
        <v>542</v>
      </c>
      <c r="G1" s="74" t="s">
        <v>637</v>
      </c>
      <c r="H1" s="74" t="s">
        <v>636</v>
      </c>
      <c r="I1" s="74" t="s">
        <v>388</v>
      </c>
      <c r="J1" s="74" t="s">
        <v>389</v>
      </c>
      <c r="K1" s="74" t="s">
        <v>544</v>
      </c>
      <c r="L1" s="74" t="s">
        <v>543</v>
      </c>
      <c r="M1" s="74" t="s">
        <v>604</v>
      </c>
      <c r="N1" s="74" t="s">
        <v>605</v>
      </c>
      <c r="O1" s="74" t="s">
        <v>605</v>
      </c>
      <c r="P1" s="74"/>
      <c r="Q1" t="s">
        <v>495</v>
      </c>
    </row>
    <row r="2" spans="1:19" x14ac:dyDescent="0.3">
      <c r="A2" t="s">
        <v>230</v>
      </c>
      <c r="B2" t="s">
        <v>365</v>
      </c>
      <c r="C2" s="75">
        <v>266.8</v>
      </c>
      <c r="D2" t="s">
        <v>456</v>
      </c>
      <c r="E2">
        <v>0.60899999999999999</v>
      </c>
      <c r="F2" s="84">
        <v>6.4399999999999999E-2</v>
      </c>
      <c r="G2" s="84">
        <v>6.5699999999999995E-2</v>
      </c>
      <c r="H2" s="84">
        <v>7.2300000000000003E-2</v>
      </c>
      <c r="I2" s="84">
        <v>7.8799999999999995E-2</v>
      </c>
      <c r="J2" s="84">
        <v>0.57599999999999996</v>
      </c>
      <c r="K2" s="84">
        <v>9.0300000000000005E-2</v>
      </c>
      <c r="L2">
        <v>445</v>
      </c>
      <c r="Q2" t="str">
        <f t="shared" ref="Q2:Q33" si="0">_xlfn.CONCAT(A2,B2)</f>
        <v>ACSRWaxwing</v>
      </c>
      <c r="S2">
        <f>K2*(5.28/1)</f>
        <v>0.47678400000000004</v>
      </c>
    </row>
    <row r="3" spans="1:19" x14ac:dyDescent="0.3">
      <c r="A3" t="s">
        <v>230</v>
      </c>
      <c r="B3" t="s">
        <v>366</v>
      </c>
      <c r="C3">
        <v>266.8</v>
      </c>
      <c r="D3" t="s">
        <v>429</v>
      </c>
      <c r="E3">
        <v>0.64200000000000002</v>
      </c>
      <c r="F3" s="84">
        <v>6.3700000000000007E-2</v>
      </c>
      <c r="G3" s="84">
        <v>6.5199999999999994E-2</v>
      </c>
      <c r="H3" s="84">
        <v>7.1400000000000005E-2</v>
      </c>
      <c r="I3" s="84">
        <v>7.7799999999999994E-2</v>
      </c>
      <c r="J3" s="84">
        <v>0.56499999999999995</v>
      </c>
      <c r="K3" s="84">
        <v>8.8099999999999998E-2</v>
      </c>
      <c r="L3">
        <v>455</v>
      </c>
      <c r="Q3" t="str">
        <f t="shared" si="0"/>
        <v>ACSRPartridge</v>
      </c>
      <c r="S3">
        <f t="shared" ref="S3:S48" si="1">K3*(5.28/1)</f>
        <v>0.46516800000000003</v>
      </c>
    </row>
    <row r="4" spans="1:19" x14ac:dyDescent="0.3">
      <c r="A4" t="s">
        <v>230</v>
      </c>
      <c r="B4" t="s">
        <v>454</v>
      </c>
      <c r="C4">
        <v>336.4</v>
      </c>
      <c r="D4" t="s">
        <v>456</v>
      </c>
      <c r="E4">
        <v>0.68400000000000005</v>
      </c>
      <c r="F4" s="84">
        <v>5.0999999999999997E-2</v>
      </c>
      <c r="G4" s="84">
        <v>5.2299999999999999E-2</v>
      </c>
      <c r="H4" s="84">
        <v>5.74E-2</v>
      </c>
      <c r="I4" s="84">
        <v>6.25E-2</v>
      </c>
      <c r="J4" s="84">
        <v>0.56000000000000005</v>
      </c>
      <c r="K4" s="84">
        <v>8.2600000000000007E-2</v>
      </c>
      <c r="L4">
        <v>515</v>
      </c>
      <c r="Q4" t="str">
        <f t="shared" si="0"/>
        <v>ACSRMerlin</v>
      </c>
      <c r="S4">
        <f t="shared" si="1"/>
        <v>0.43612800000000007</v>
      </c>
    </row>
    <row r="5" spans="1:19" x14ac:dyDescent="0.3">
      <c r="A5" t="s">
        <v>230</v>
      </c>
      <c r="B5" t="s">
        <v>453</v>
      </c>
      <c r="C5">
        <v>336.4</v>
      </c>
      <c r="D5" t="s">
        <v>429</v>
      </c>
      <c r="E5">
        <v>0.72099999999999997</v>
      </c>
      <c r="F5" s="84">
        <v>5.0599999999999999E-2</v>
      </c>
      <c r="G5" s="84">
        <v>5.1700000000000003E-2</v>
      </c>
      <c r="H5" s="84">
        <v>5.6800000000000003E-2</v>
      </c>
      <c r="I5" s="84">
        <v>6.1899999999999997E-2</v>
      </c>
      <c r="J5" s="84">
        <v>0.54900000000000004</v>
      </c>
      <c r="K5" s="84">
        <v>8.5400000000000004E-2</v>
      </c>
      <c r="L5">
        <v>530</v>
      </c>
      <c r="Q5" t="str">
        <f t="shared" si="0"/>
        <v>ACSRLinnet</v>
      </c>
      <c r="S5">
        <f t="shared" si="1"/>
        <v>0.45091200000000004</v>
      </c>
    </row>
    <row r="6" spans="1:19" x14ac:dyDescent="0.3">
      <c r="A6" t="s">
        <v>230</v>
      </c>
      <c r="B6" t="s">
        <v>367</v>
      </c>
      <c r="C6" s="75">
        <v>336.4</v>
      </c>
      <c r="D6" t="s">
        <v>422</v>
      </c>
      <c r="E6">
        <v>0.74099999999999999</v>
      </c>
      <c r="F6" s="84">
        <v>5.0200000000000002E-2</v>
      </c>
      <c r="G6" s="84">
        <v>5.1299999999999998E-2</v>
      </c>
      <c r="H6" s="84">
        <v>5.6300000000000003E-2</v>
      </c>
      <c r="I6" s="84">
        <v>6.1400000000000003E-2</v>
      </c>
      <c r="J6" s="84">
        <v>0.54400000000000004</v>
      </c>
      <c r="K6" s="84">
        <v>8.43E-2</v>
      </c>
      <c r="L6">
        <v>530</v>
      </c>
      <c r="Q6" t="str">
        <f t="shared" si="0"/>
        <v>ACSROriole</v>
      </c>
      <c r="S6">
        <f t="shared" si="1"/>
        <v>0.445104</v>
      </c>
    </row>
    <row r="7" spans="1:19" x14ac:dyDescent="0.3">
      <c r="A7" t="s">
        <v>230</v>
      </c>
      <c r="B7" t="s">
        <v>368</v>
      </c>
      <c r="C7">
        <v>397.5</v>
      </c>
      <c r="D7" t="s">
        <v>456</v>
      </c>
      <c r="E7">
        <v>0.74299999999999999</v>
      </c>
      <c r="F7" s="84">
        <v>4.3200000000000002E-2</v>
      </c>
      <c r="G7" s="84">
        <v>4.4299999999999999E-2</v>
      </c>
      <c r="H7" s="84">
        <v>4.87E-2</v>
      </c>
      <c r="I7" s="84">
        <v>5.28E-2</v>
      </c>
      <c r="J7" s="84">
        <v>0.54400000000000004</v>
      </c>
      <c r="K7" s="84">
        <v>8.5599999999999996E-2</v>
      </c>
      <c r="L7">
        <v>575</v>
      </c>
      <c r="Q7" t="str">
        <f t="shared" si="0"/>
        <v>ACSRChickadee</v>
      </c>
      <c r="S7">
        <f t="shared" si="1"/>
        <v>0.45196799999999998</v>
      </c>
    </row>
    <row r="8" spans="1:19" x14ac:dyDescent="0.3">
      <c r="A8" t="s">
        <v>230</v>
      </c>
      <c r="B8" t="s">
        <v>369</v>
      </c>
      <c r="C8">
        <v>397.5</v>
      </c>
      <c r="D8" t="s">
        <v>429</v>
      </c>
      <c r="E8">
        <v>0.78300000000000003</v>
      </c>
      <c r="F8" s="84">
        <v>4.2799999999999998E-2</v>
      </c>
      <c r="G8" s="84">
        <v>4.3799999999999999E-2</v>
      </c>
      <c r="H8" s="84">
        <v>4.8099999999999997E-2</v>
      </c>
      <c r="I8" s="84">
        <v>5.2499999999999998E-2</v>
      </c>
      <c r="J8" s="84">
        <v>0.53900000000000003</v>
      </c>
      <c r="K8" s="84">
        <v>8.3500000000000005E-2</v>
      </c>
      <c r="L8">
        <v>590</v>
      </c>
      <c r="Q8" t="str">
        <f t="shared" si="0"/>
        <v>ACSRIbis</v>
      </c>
      <c r="S8">
        <f t="shared" si="1"/>
        <v>0.44088000000000005</v>
      </c>
    </row>
    <row r="9" spans="1:19" x14ac:dyDescent="0.3">
      <c r="A9" t="s">
        <v>230</v>
      </c>
      <c r="B9" t="s">
        <v>452</v>
      </c>
      <c r="C9">
        <v>477</v>
      </c>
      <c r="D9" t="s">
        <v>456</v>
      </c>
      <c r="E9">
        <v>0.81399999999999995</v>
      </c>
      <c r="F9" s="84">
        <v>3.5999999999999997E-2</v>
      </c>
      <c r="G9" s="84">
        <v>3.6900000000000002E-2</v>
      </c>
      <c r="H9" s="84">
        <v>4.0500000000000001E-2</v>
      </c>
      <c r="I9" s="84">
        <v>4.41E-2</v>
      </c>
      <c r="J9" s="84">
        <v>0.52800000000000002</v>
      </c>
      <c r="K9" s="84">
        <v>8.3500000000000005E-2</v>
      </c>
      <c r="L9">
        <v>640</v>
      </c>
      <c r="Q9" t="str">
        <f t="shared" si="0"/>
        <v>ACSRPelican</v>
      </c>
      <c r="S9">
        <f t="shared" si="1"/>
        <v>0.44088000000000005</v>
      </c>
    </row>
    <row r="10" spans="1:19" x14ac:dyDescent="0.3">
      <c r="A10" t="s">
        <v>230</v>
      </c>
      <c r="B10" t="s">
        <v>370</v>
      </c>
      <c r="C10">
        <v>477</v>
      </c>
      <c r="D10" t="s">
        <v>457</v>
      </c>
      <c r="E10">
        <v>0.84599999999999997</v>
      </c>
      <c r="F10" s="84">
        <v>3.5799999999999998E-2</v>
      </c>
      <c r="G10" s="84">
        <v>3.6700000000000003E-2</v>
      </c>
      <c r="H10" s="84">
        <v>4.0300000000000002E-2</v>
      </c>
      <c r="I10" s="84">
        <v>4.3900000000000002E-2</v>
      </c>
      <c r="J10" s="84">
        <v>0.52400000000000002</v>
      </c>
      <c r="K10" s="84">
        <v>8.1799999999999998E-2</v>
      </c>
      <c r="L10">
        <v>670</v>
      </c>
      <c r="Q10" t="str">
        <f t="shared" si="0"/>
        <v>ACSRFlicker</v>
      </c>
      <c r="S10">
        <f t="shared" si="1"/>
        <v>0.43190400000000001</v>
      </c>
    </row>
    <row r="11" spans="1:19" x14ac:dyDescent="0.3">
      <c r="A11" t="s">
        <v>230</v>
      </c>
      <c r="B11" t="s">
        <v>451</v>
      </c>
      <c r="C11">
        <v>477</v>
      </c>
      <c r="D11" t="s">
        <v>429</v>
      </c>
      <c r="E11">
        <v>0.85799999999999998</v>
      </c>
      <c r="F11" s="84">
        <v>3.5700000000000003E-2</v>
      </c>
      <c r="G11" s="84">
        <v>3.6600000000000001E-2</v>
      </c>
      <c r="H11" s="84">
        <v>4.02E-2</v>
      </c>
      <c r="I11" s="84">
        <v>4.3799999999999999E-2</v>
      </c>
      <c r="J11" s="84">
        <v>0.52200000000000002</v>
      </c>
      <c r="K11" s="84">
        <v>8.14E-2</v>
      </c>
      <c r="L11">
        <v>660</v>
      </c>
      <c r="Q11" t="str">
        <f t="shared" si="0"/>
        <v>ACSRHawk</v>
      </c>
      <c r="S11">
        <f t="shared" si="1"/>
        <v>0.42979200000000001</v>
      </c>
    </row>
    <row r="12" spans="1:19" x14ac:dyDescent="0.3">
      <c r="A12" t="s">
        <v>230</v>
      </c>
      <c r="B12" t="s">
        <v>371</v>
      </c>
      <c r="C12">
        <v>477</v>
      </c>
      <c r="D12" t="s">
        <v>422</v>
      </c>
      <c r="E12">
        <v>0.88300000000000001</v>
      </c>
      <c r="F12" s="84">
        <v>3.5400000000000001E-2</v>
      </c>
      <c r="G12" s="84">
        <v>3.6200000000000003E-2</v>
      </c>
      <c r="H12" s="84">
        <v>3.9800000000000002E-2</v>
      </c>
      <c r="I12" s="84">
        <v>4.3400000000000001E-2</v>
      </c>
      <c r="J12" s="84">
        <v>0.51700000000000002</v>
      </c>
      <c r="K12" s="84">
        <v>8.0299999999999996E-2</v>
      </c>
      <c r="L12">
        <v>660</v>
      </c>
      <c r="Q12" t="str">
        <f t="shared" si="0"/>
        <v>ACSRHen</v>
      </c>
      <c r="S12">
        <f t="shared" si="1"/>
        <v>0.42398400000000003</v>
      </c>
    </row>
    <row r="13" spans="1:19" x14ac:dyDescent="0.3">
      <c r="A13" t="s">
        <v>230</v>
      </c>
      <c r="B13" t="s">
        <v>372</v>
      </c>
      <c r="C13">
        <v>556.5</v>
      </c>
      <c r="D13" t="s">
        <v>456</v>
      </c>
      <c r="E13">
        <v>0.879</v>
      </c>
      <c r="F13" s="84">
        <v>3.09E-2</v>
      </c>
      <c r="G13" s="84">
        <v>3.1800000000000002E-2</v>
      </c>
      <c r="H13" s="84">
        <v>3.4799999999999998E-2</v>
      </c>
      <c r="I13" s="84">
        <v>3.7900000000000003E-2</v>
      </c>
      <c r="J13" s="84">
        <v>0.51800000000000002</v>
      </c>
      <c r="K13" s="84">
        <v>8.1799999999999998E-2</v>
      </c>
      <c r="L13">
        <v>710</v>
      </c>
      <c r="Q13" t="str">
        <f t="shared" si="0"/>
        <v>ACSROsprey</v>
      </c>
      <c r="S13">
        <f t="shared" si="1"/>
        <v>0.43190400000000001</v>
      </c>
    </row>
    <row r="14" spans="1:19" x14ac:dyDescent="0.3">
      <c r="A14" t="s">
        <v>230</v>
      </c>
      <c r="B14" t="s">
        <v>373</v>
      </c>
      <c r="C14">
        <v>556.5</v>
      </c>
      <c r="D14" t="s">
        <v>457</v>
      </c>
      <c r="E14">
        <v>0.91400000000000003</v>
      </c>
      <c r="F14" s="84">
        <v>3.0700000000000002E-2</v>
      </c>
      <c r="G14" s="84">
        <v>3.1399999999999997E-2</v>
      </c>
      <c r="H14" s="84">
        <v>3.4700000000000002E-2</v>
      </c>
      <c r="I14" s="84">
        <v>3.7699999999999997E-2</v>
      </c>
      <c r="J14" s="84">
        <v>0.51200000000000001</v>
      </c>
      <c r="K14" s="84">
        <v>8.0100000000000005E-2</v>
      </c>
      <c r="L14">
        <v>720</v>
      </c>
      <c r="Q14" t="str">
        <f t="shared" si="0"/>
        <v>ACSRParakeet</v>
      </c>
      <c r="S14">
        <f t="shared" si="1"/>
        <v>0.42292800000000003</v>
      </c>
    </row>
    <row r="15" spans="1:19" x14ac:dyDescent="0.3">
      <c r="A15" t="s">
        <v>230</v>
      </c>
      <c r="B15" t="s">
        <v>374</v>
      </c>
      <c r="C15">
        <v>556.5</v>
      </c>
      <c r="D15" t="s">
        <v>429</v>
      </c>
      <c r="E15">
        <v>0.92700000000000005</v>
      </c>
      <c r="F15" s="84">
        <v>3.0499999999999999E-2</v>
      </c>
      <c r="G15" s="84">
        <v>3.1399999999999997E-2</v>
      </c>
      <c r="H15" s="84">
        <v>3.4500000000000003E-2</v>
      </c>
      <c r="I15" s="84">
        <v>3.7499999999999999E-2</v>
      </c>
      <c r="J15" s="84">
        <v>0.51</v>
      </c>
      <c r="K15" s="84">
        <v>7.9500000000000001E-2</v>
      </c>
      <c r="L15">
        <v>730</v>
      </c>
      <c r="Q15" t="str">
        <f t="shared" si="0"/>
        <v>ACSRDove</v>
      </c>
      <c r="S15">
        <f t="shared" si="1"/>
        <v>0.41976000000000002</v>
      </c>
    </row>
    <row r="16" spans="1:19" x14ac:dyDescent="0.3">
      <c r="A16" t="s">
        <v>230</v>
      </c>
      <c r="B16" t="s">
        <v>375</v>
      </c>
      <c r="C16">
        <v>636</v>
      </c>
      <c r="D16" t="s">
        <v>457</v>
      </c>
      <c r="E16">
        <v>0.97699999999999998</v>
      </c>
      <c r="F16" s="84">
        <v>2.6800000000000001E-2</v>
      </c>
      <c r="G16" s="84">
        <v>2.7699999999999999E-2</v>
      </c>
      <c r="H16" s="84">
        <v>3.0300000000000001E-2</v>
      </c>
      <c r="I16" s="84">
        <v>3.3000000000000002E-2</v>
      </c>
      <c r="J16" s="84">
        <v>0.502</v>
      </c>
      <c r="K16" s="84">
        <v>7.8600000000000003E-2</v>
      </c>
      <c r="L16">
        <v>780</v>
      </c>
      <c r="Q16" t="str">
        <f t="shared" si="0"/>
        <v>ACSRRook</v>
      </c>
      <c r="S16">
        <f t="shared" si="1"/>
        <v>0.41500800000000004</v>
      </c>
    </row>
    <row r="17" spans="1:25" x14ac:dyDescent="0.3">
      <c r="A17" t="s">
        <v>230</v>
      </c>
      <c r="B17" t="s">
        <v>376</v>
      </c>
      <c r="C17">
        <v>636</v>
      </c>
      <c r="D17" t="s">
        <v>429</v>
      </c>
      <c r="E17">
        <v>0.99</v>
      </c>
      <c r="F17" s="84">
        <v>2.6700000000000002E-2</v>
      </c>
      <c r="G17" s="84">
        <v>2.75E-2</v>
      </c>
      <c r="H17" s="84">
        <v>3.0099999999999998E-2</v>
      </c>
      <c r="I17" s="84">
        <v>3.2800000000000003E-2</v>
      </c>
      <c r="J17" s="84">
        <v>0.499</v>
      </c>
      <c r="K17" s="84">
        <v>7.8E-2</v>
      </c>
      <c r="L17">
        <v>790</v>
      </c>
      <c r="Q17" t="str">
        <f t="shared" si="0"/>
        <v>ACSRGrosbeak</v>
      </c>
      <c r="S17">
        <f t="shared" si="1"/>
        <v>0.41184000000000004</v>
      </c>
    </row>
    <row r="18" spans="1:25" x14ac:dyDescent="0.3">
      <c r="A18" t="s">
        <v>230</v>
      </c>
      <c r="B18" t="s">
        <v>377</v>
      </c>
      <c r="C18">
        <v>795</v>
      </c>
      <c r="D18" t="s">
        <v>429</v>
      </c>
      <c r="E18">
        <v>1.1080000000000001</v>
      </c>
      <c r="F18" s="84">
        <v>2.1399999999999999E-2</v>
      </c>
      <c r="G18" s="84">
        <v>2.2200000000000001E-2</v>
      </c>
      <c r="H18" s="84">
        <v>2.4199999999999999E-2</v>
      </c>
      <c r="I18" s="84">
        <v>2.63E-2</v>
      </c>
      <c r="J18" s="84">
        <v>0.48199999999999998</v>
      </c>
      <c r="K18" s="84">
        <v>7.5600000000000001E-2</v>
      </c>
      <c r="L18">
        <v>910</v>
      </c>
      <c r="Q18" t="str">
        <f t="shared" si="0"/>
        <v>ACSRDrake</v>
      </c>
      <c r="S18">
        <f t="shared" si="1"/>
        <v>0.39916800000000002</v>
      </c>
    </row>
    <row r="19" spans="1:25" x14ac:dyDescent="0.3">
      <c r="A19" t="s">
        <v>230</v>
      </c>
      <c r="B19" t="s">
        <v>378</v>
      </c>
      <c r="C19">
        <v>795</v>
      </c>
      <c r="D19" t="s">
        <v>406</v>
      </c>
      <c r="E19">
        <v>1.0629999999999999</v>
      </c>
      <c r="F19" s="84">
        <v>2.1600000000000001E-2</v>
      </c>
      <c r="G19" s="84">
        <v>2.2499999999999999E-2</v>
      </c>
      <c r="H19" s="84">
        <v>2.46E-2</v>
      </c>
      <c r="I19" s="84">
        <v>2.6700000000000002E-2</v>
      </c>
      <c r="J19" s="84">
        <v>0.48799999999999999</v>
      </c>
      <c r="K19" s="84">
        <v>7.6899999999999996E-2</v>
      </c>
      <c r="L19">
        <v>890</v>
      </c>
      <c r="Q19" t="str">
        <f t="shared" si="0"/>
        <v>ACSRTern</v>
      </c>
      <c r="S19">
        <f t="shared" si="1"/>
        <v>0.406032</v>
      </c>
    </row>
    <row r="20" spans="1:25" x14ac:dyDescent="0.3">
      <c r="A20" t="s">
        <v>230</v>
      </c>
      <c r="B20" t="s">
        <v>379</v>
      </c>
      <c r="C20">
        <v>954</v>
      </c>
      <c r="D20" t="s">
        <v>406</v>
      </c>
      <c r="E20">
        <v>1.165</v>
      </c>
      <c r="F20" s="84">
        <v>1.7999999999999999E-2</v>
      </c>
      <c r="G20" s="84">
        <v>1.8800000000000001E-2</v>
      </c>
      <c r="H20" s="84">
        <v>2.06E-2</v>
      </c>
      <c r="I20" s="84">
        <v>2.23E-2</v>
      </c>
      <c r="J20" s="84">
        <v>0.47399999999999998</v>
      </c>
      <c r="K20" s="84">
        <v>7.4800000000000005E-2</v>
      </c>
      <c r="L20">
        <v>970</v>
      </c>
      <c r="Q20" t="str">
        <f t="shared" si="0"/>
        <v>ACSRRail</v>
      </c>
      <c r="S20">
        <f t="shared" si="1"/>
        <v>0.39494400000000007</v>
      </c>
    </row>
    <row r="21" spans="1:25" x14ac:dyDescent="0.3">
      <c r="A21" t="s">
        <v>230</v>
      </c>
      <c r="B21" t="s">
        <v>380</v>
      </c>
      <c r="C21">
        <v>954</v>
      </c>
      <c r="D21" t="s">
        <v>415</v>
      </c>
      <c r="E21">
        <v>1.196</v>
      </c>
      <c r="F21" s="84">
        <v>1.7899999999999999E-2</v>
      </c>
      <c r="G21" s="84">
        <v>1.8599999999999998E-2</v>
      </c>
      <c r="H21" s="84">
        <v>2.0500000000000001E-2</v>
      </c>
      <c r="I21" s="84">
        <v>2.2200000000000001E-2</v>
      </c>
      <c r="J21" s="84">
        <v>0.47</v>
      </c>
      <c r="K21" s="84">
        <v>7.3700000000000002E-2</v>
      </c>
      <c r="L21">
        <v>990</v>
      </c>
      <c r="Q21" t="str">
        <f t="shared" si="0"/>
        <v>ACSRCardinal</v>
      </c>
      <c r="S21">
        <f>K21*(5.28/1)</f>
        <v>0.38913600000000004</v>
      </c>
      <c r="Y21">
        <f t="shared" ref="Y21:Y31" si="2">(1.779/60)*LN(1/(E21*0.5/12))*5.28</f>
        <v>0.46951059056034328</v>
      </c>
    </row>
    <row r="22" spans="1:25" s="81" customFormat="1" x14ac:dyDescent="0.3">
      <c r="A22" s="81" t="s">
        <v>230</v>
      </c>
      <c r="B22" s="81" t="s">
        <v>447</v>
      </c>
      <c r="C22" s="81">
        <v>1033.5</v>
      </c>
      <c r="D22" s="81" t="s">
        <v>406</v>
      </c>
      <c r="E22" s="81">
        <v>1.2130000000000001</v>
      </c>
      <c r="F22" s="87">
        <f>0.0167</f>
        <v>1.67E-2</v>
      </c>
      <c r="G22" s="87">
        <f>0.0924/5.28</f>
        <v>1.7499999999999998E-2</v>
      </c>
      <c r="H22" s="87">
        <f>0.1011/5.28</f>
        <v>1.9147727272727271E-2</v>
      </c>
      <c r="I22" s="89">
        <v>2.1000000000000001E-2</v>
      </c>
      <c r="J22" s="87">
        <f>0.0885*5.28</f>
        <v>0.46727999999999997</v>
      </c>
      <c r="K22" s="87">
        <f>0.39*(1/5.28)</f>
        <v>7.3863636363636367E-2</v>
      </c>
      <c r="L22" s="81">
        <v>1030</v>
      </c>
      <c r="Q22" t="str">
        <f t="shared" si="0"/>
        <v>ACSROrtolan</v>
      </c>
      <c r="S22" s="81">
        <f>K22*(5.28/1)</f>
        <v>0.39</v>
      </c>
      <c r="U22" s="81" t="s">
        <v>458</v>
      </c>
      <c r="W22" s="78" t="s">
        <v>486</v>
      </c>
      <c r="Y22">
        <f t="shared" si="2"/>
        <v>0.46730101963483411</v>
      </c>
    </row>
    <row r="23" spans="1:25" s="83" customFormat="1" x14ac:dyDescent="0.3">
      <c r="A23" s="83" t="s">
        <v>230</v>
      </c>
      <c r="B23" s="83" t="s">
        <v>381</v>
      </c>
      <c r="C23" s="83">
        <v>1033.5</v>
      </c>
      <c r="D23" s="83" t="s">
        <v>415</v>
      </c>
      <c r="E23" s="83">
        <v>1.246</v>
      </c>
      <c r="F23" s="88">
        <v>1.6500000000000001E-2</v>
      </c>
      <c r="G23" s="88">
        <v>1.72E-2</v>
      </c>
      <c r="H23" s="88">
        <v>1.89E-2</v>
      </c>
      <c r="I23" s="88">
        <v>2.0500000000000001E-2</v>
      </c>
      <c r="J23" s="88">
        <v>0.46400000000000002</v>
      </c>
      <c r="K23" s="88">
        <v>7.2900000000000006E-2</v>
      </c>
      <c r="L23" s="83">
        <v>1040</v>
      </c>
      <c r="Q23" t="str">
        <f t="shared" si="0"/>
        <v>ACSRCurlew</v>
      </c>
      <c r="S23" s="83">
        <f t="shared" si="1"/>
        <v>0.38491200000000003</v>
      </c>
      <c r="U23" s="83" t="s">
        <v>459</v>
      </c>
      <c r="Y23">
        <f t="shared" si="2"/>
        <v>0.46309888366360913</v>
      </c>
    </row>
    <row r="24" spans="1:25" x14ac:dyDescent="0.3">
      <c r="A24" t="s">
        <v>230</v>
      </c>
      <c r="B24" t="s">
        <v>382</v>
      </c>
      <c r="C24">
        <v>1113</v>
      </c>
      <c r="D24" t="s">
        <v>406</v>
      </c>
      <c r="E24" s="79">
        <v>1.2589999999999999</v>
      </c>
      <c r="F24" s="84">
        <v>1.55E-2</v>
      </c>
      <c r="G24" s="84">
        <v>1.6299999999999999E-2</v>
      </c>
      <c r="H24" s="84">
        <v>1.78E-2</v>
      </c>
      <c r="I24" s="84">
        <v>1.9300000000000001E-2</v>
      </c>
      <c r="J24" s="84">
        <v>0.46100000000000002</v>
      </c>
      <c r="K24" s="84">
        <v>7.3099999999999998E-2</v>
      </c>
      <c r="L24">
        <v>1070</v>
      </c>
      <c r="Q24" t="str">
        <f t="shared" si="0"/>
        <v>ACSRBluejay</v>
      </c>
      <c r="S24">
        <f t="shared" si="1"/>
        <v>0.38596800000000003</v>
      </c>
      <c r="Y24">
        <f t="shared" si="2"/>
        <v>0.46147397805813245</v>
      </c>
    </row>
    <row r="25" spans="1:25" s="81" customFormat="1" x14ac:dyDescent="0.3">
      <c r="A25" s="81" t="s">
        <v>230</v>
      </c>
      <c r="B25" s="81" t="s">
        <v>449</v>
      </c>
      <c r="C25" s="81">
        <v>1113</v>
      </c>
      <c r="D25" s="81" t="s">
        <v>410</v>
      </c>
      <c r="E25" s="81">
        <v>1.2929999999999999</v>
      </c>
      <c r="F25" s="87">
        <v>1.55E-2</v>
      </c>
      <c r="G25" s="87">
        <f>0.0856/5.28</f>
        <v>1.6212121212121209E-2</v>
      </c>
      <c r="H25" s="87">
        <f>0.0937/5.28</f>
        <v>1.7746212121212121E-2</v>
      </c>
      <c r="I25" s="89">
        <v>0.02</v>
      </c>
      <c r="J25" s="87">
        <f>0.0866*5.28</f>
        <v>0.45724799999999999</v>
      </c>
      <c r="K25" s="87">
        <f>0.38*(1/5.28)</f>
        <v>7.1969696969696975E-2</v>
      </c>
      <c r="L25">
        <v>1070</v>
      </c>
      <c r="M25"/>
      <c r="N25"/>
      <c r="O25"/>
      <c r="P25"/>
      <c r="Q25" t="str">
        <f t="shared" si="0"/>
        <v>ACSRFinch</v>
      </c>
      <c r="S25" s="81">
        <f>K25*(5.28/1)</f>
        <v>0.38000000000000006</v>
      </c>
      <c r="U25" s="81" t="s">
        <v>458</v>
      </c>
      <c r="W25" s="78" t="s">
        <v>486</v>
      </c>
      <c r="Y25">
        <f t="shared" si="2"/>
        <v>0.45730228294635122</v>
      </c>
    </row>
    <row r="26" spans="1:25" x14ac:dyDescent="0.3">
      <c r="A26" t="s">
        <v>230</v>
      </c>
      <c r="B26" t="s">
        <v>383</v>
      </c>
      <c r="C26">
        <v>1272</v>
      </c>
      <c r="D26" t="s">
        <v>406</v>
      </c>
      <c r="E26">
        <v>1.345</v>
      </c>
      <c r="F26" s="84">
        <v>1.35E-2</v>
      </c>
      <c r="G26" s="84">
        <v>1.44E-2</v>
      </c>
      <c r="H26" s="84">
        <v>1.5699999999999999E-2</v>
      </c>
      <c r="I26" s="84">
        <v>1.7000000000000001E-2</v>
      </c>
      <c r="J26" s="84">
        <v>0.45100000000000001</v>
      </c>
      <c r="K26" s="84">
        <v>7.1599999999999997E-2</v>
      </c>
      <c r="L26">
        <v>1160</v>
      </c>
      <c r="Q26" t="str">
        <f t="shared" si="0"/>
        <v>ACSRBittern</v>
      </c>
      <c r="S26">
        <f t="shared" si="1"/>
        <v>0.378048</v>
      </c>
      <c r="Y26">
        <f t="shared" si="2"/>
        <v>0.45112960771703275</v>
      </c>
    </row>
    <row r="27" spans="1:25" s="81" customFormat="1" x14ac:dyDescent="0.3">
      <c r="A27" s="81" t="s">
        <v>230</v>
      </c>
      <c r="B27" s="81" t="s">
        <v>460</v>
      </c>
      <c r="C27" s="81">
        <v>1272</v>
      </c>
      <c r="D27" s="81" t="s">
        <v>410</v>
      </c>
      <c r="E27" s="81">
        <v>1.3819999999999999</v>
      </c>
      <c r="F27" s="87">
        <v>1.35E-2</v>
      </c>
      <c r="G27" s="87">
        <f>0.0751/5.28</f>
        <v>1.4223484848484848E-2</v>
      </c>
      <c r="H27" s="87">
        <f>0.0821/5.28</f>
        <v>1.5549242424242425E-2</v>
      </c>
      <c r="I27" s="89">
        <v>1.7000000000000001E-2</v>
      </c>
      <c r="J27" s="87">
        <f>0.0847*5.28</f>
        <v>0.447216</v>
      </c>
      <c r="K27" s="87">
        <f>0.372*(1/5.28)</f>
        <v>7.045454545454545E-2</v>
      </c>
      <c r="L27" s="81">
        <v>1180</v>
      </c>
      <c r="Q27" t="str">
        <f t="shared" si="0"/>
        <v>ACSRPheasant</v>
      </c>
      <c r="S27">
        <f t="shared" si="1"/>
        <v>0.372</v>
      </c>
      <c r="U27" s="81" t="s">
        <v>458</v>
      </c>
      <c r="W27" s="78" t="s">
        <v>486</v>
      </c>
      <c r="Y27">
        <f t="shared" si="2"/>
        <v>0.44688114458234635</v>
      </c>
    </row>
    <row r="28" spans="1:25" s="81" customFormat="1" x14ac:dyDescent="0.3">
      <c r="A28" s="81" t="s">
        <v>230</v>
      </c>
      <c r="B28" s="81" t="s">
        <v>439</v>
      </c>
      <c r="C28" s="81">
        <v>1431</v>
      </c>
      <c r="D28" s="81" t="s">
        <v>406</v>
      </c>
      <c r="E28" s="81">
        <v>1.427</v>
      </c>
      <c r="F28" s="87">
        <v>1.21E-2</v>
      </c>
      <c r="G28" s="87">
        <f>0.0684/5.28</f>
        <v>1.2954545454545455E-2</v>
      </c>
      <c r="H28" s="87">
        <f>0.0746/5.28</f>
        <v>1.4128787878787878E-2</v>
      </c>
      <c r="I28" s="89">
        <v>1.4999999999999999E-2</v>
      </c>
      <c r="J28" s="87">
        <f>0.0837*5.28</f>
        <v>0.441936</v>
      </c>
      <c r="K28" s="87">
        <f>0.371*(1/5.28)</f>
        <v>7.0265151515151517E-2</v>
      </c>
      <c r="L28" s="81">
        <v>1260</v>
      </c>
      <c r="Q28" t="str">
        <f t="shared" si="0"/>
        <v>ACSRBobolink</v>
      </c>
      <c r="S28">
        <f t="shared" si="1"/>
        <v>0.37100000000000005</v>
      </c>
      <c r="U28" s="81" t="s">
        <v>458</v>
      </c>
      <c r="W28" s="78" t="s">
        <v>486</v>
      </c>
      <c r="Y28">
        <f t="shared" si="2"/>
        <v>0.44186480940860945</v>
      </c>
    </row>
    <row r="29" spans="1:25" s="81" customFormat="1" x14ac:dyDescent="0.3">
      <c r="A29" s="81" t="s">
        <v>230</v>
      </c>
      <c r="B29" s="81" t="s">
        <v>461</v>
      </c>
      <c r="C29" s="81">
        <v>1431</v>
      </c>
      <c r="D29" s="81" t="s">
        <v>410</v>
      </c>
      <c r="E29" s="81">
        <v>1.4650000000000001</v>
      </c>
      <c r="F29" s="87">
        <v>1.2E-2</v>
      </c>
      <c r="G29" s="87">
        <f>0.0673/5.28</f>
        <v>1.274621212121212E-2</v>
      </c>
      <c r="H29" s="87">
        <f>0.0735/5.28</f>
        <v>1.3920454545454545E-2</v>
      </c>
      <c r="I29" s="89">
        <v>1.6E-2</v>
      </c>
      <c r="J29" s="87">
        <f>0.0829*5.28</f>
        <v>0.43771200000000005</v>
      </c>
      <c r="K29" s="87">
        <f>0.365*(1/5.28)</f>
        <v>6.9128787878787873E-2</v>
      </c>
      <c r="L29" s="81">
        <v>1270</v>
      </c>
      <c r="Q29" t="str">
        <f t="shared" si="0"/>
        <v>ACSRPlover</v>
      </c>
      <c r="S29">
        <f t="shared" si="1"/>
        <v>0.36499999999999999</v>
      </c>
      <c r="U29" s="81" t="s">
        <v>458</v>
      </c>
      <c r="W29" s="78" t="s">
        <v>486</v>
      </c>
      <c r="Y29">
        <f t="shared" si="2"/>
        <v>0.43775048132961991</v>
      </c>
    </row>
    <row r="30" spans="1:25" x14ac:dyDescent="0.3">
      <c r="A30" t="s">
        <v>230</v>
      </c>
      <c r="B30" t="s">
        <v>384</v>
      </c>
      <c r="C30">
        <v>1590</v>
      </c>
      <c r="D30" s="79" t="s">
        <v>406</v>
      </c>
      <c r="E30" s="79">
        <v>1.502</v>
      </c>
      <c r="F30" s="84">
        <v>1.0800000000000001E-2</v>
      </c>
      <c r="G30" s="84">
        <v>1.17E-2</v>
      </c>
      <c r="H30" s="84">
        <v>1.2800000000000001E-2</v>
      </c>
      <c r="I30" s="84">
        <v>1.38E-2</v>
      </c>
      <c r="J30" s="84">
        <v>0.434</v>
      </c>
      <c r="K30" s="84">
        <v>6.8900000000000003E-2</v>
      </c>
      <c r="L30">
        <v>1340</v>
      </c>
      <c r="Q30" t="str">
        <f t="shared" si="0"/>
        <v>ACSRLapwing</v>
      </c>
      <c r="S30">
        <f t="shared" si="1"/>
        <v>0.36379200000000006</v>
      </c>
      <c r="Y30">
        <f t="shared" si="2"/>
        <v>0.43384571267784378</v>
      </c>
    </row>
    <row r="31" spans="1:25" x14ac:dyDescent="0.3">
      <c r="A31" t="s">
        <v>230</v>
      </c>
      <c r="B31" t="s">
        <v>385</v>
      </c>
      <c r="C31">
        <v>1590</v>
      </c>
      <c r="D31" s="79" t="s">
        <v>410</v>
      </c>
      <c r="E31" s="79">
        <v>1.5449999999999999</v>
      </c>
      <c r="F31" s="84">
        <v>1.0800000000000001E-2</v>
      </c>
      <c r="G31" s="84">
        <v>1.1599999999999999E-2</v>
      </c>
      <c r="H31" s="84">
        <v>1.29E-2</v>
      </c>
      <c r="I31" s="84">
        <v>1.4E-2</v>
      </c>
      <c r="J31" s="84">
        <v>0.43</v>
      </c>
      <c r="K31" s="84">
        <v>6.7799999999999999E-2</v>
      </c>
      <c r="L31">
        <v>1360</v>
      </c>
      <c r="Q31" t="str">
        <f t="shared" si="0"/>
        <v>ACSRFalcon</v>
      </c>
      <c r="S31">
        <f t="shared" si="1"/>
        <v>0.35798400000000002</v>
      </c>
      <c r="Y31">
        <f t="shared" si="2"/>
        <v>0.42942682003556393</v>
      </c>
    </row>
    <row r="32" spans="1:25" x14ac:dyDescent="0.3">
      <c r="A32" t="s">
        <v>230</v>
      </c>
      <c r="B32" t="s">
        <v>386</v>
      </c>
      <c r="C32">
        <v>2156</v>
      </c>
      <c r="D32" s="79" t="s">
        <v>421</v>
      </c>
      <c r="E32" s="79">
        <v>1.762</v>
      </c>
      <c r="F32" s="84">
        <v>8.0099999999999998E-3</v>
      </c>
      <c r="G32" s="84">
        <v>9.0299999999999998E-3</v>
      </c>
      <c r="H32" s="84">
        <v>9.7699999999999992E-3</v>
      </c>
      <c r="I32" s="84">
        <v>1.0500000000000001E-2</v>
      </c>
      <c r="J32" s="84">
        <v>0.40899999999999997</v>
      </c>
      <c r="K32" s="84">
        <v>6.5199999999999994E-2</v>
      </c>
      <c r="L32">
        <v>1610</v>
      </c>
      <c r="Q32" t="str">
        <f t="shared" si="0"/>
        <v>ACSRBluebird</v>
      </c>
      <c r="S32">
        <f t="shared" si="1"/>
        <v>0.34425600000000001</v>
      </c>
      <c r="Y32">
        <f>(1.779/60)*LN(1/(E32*0.5/12))*5.28</f>
        <v>0.40885187681726176</v>
      </c>
    </row>
    <row r="33" spans="1:25" x14ac:dyDescent="0.3">
      <c r="A33" t="s">
        <v>303</v>
      </c>
      <c r="B33" t="s">
        <v>390</v>
      </c>
      <c r="C33">
        <v>266.8</v>
      </c>
      <c r="D33" s="79" t="s">
        <v>484</v>
      </c>
      <c r="E33" s="81">
        <v>0.59299999999999997</v>
      </c>
      <c r="F33" s="84">
        <v>6.4799999999999996E-2</v>
      </c>
      <c r="G33" s="84">
        <v>6.6299999999999998E-2</v>
      </c>
      <c r="H33" s="84">
        <v>7.2700000000000001E-2</v>
      </c>
      <c r="I33" s="84">
        <v>7.9399999999999998E-2</v>
      </c>
      <c r="J33" s="84">
        <v>0.58099999999999996</v>
      </c>
      <c r="K33" s="84">
        <v>6.4799999999999996E-2</v>
      </c>
      <c r="L33" s="76">
        <v>445</v>
      </c>
      <c r="M33" s="98"/>
      <c r="N33" s="98"/>
      <c r="O33" s="98"/>
      <c r="P33" s="98"/>
      <c r="Q33" t="str">
        <f t="shared" si="0"/>
        <v>AACLaurel</v>
      </c>
      <c r="S33">
        <f t="shared" si="1"/>
        <v>0.342144</v>
      </c>
      <c r="Y33">
        <f t="shared" ref="Y33:Y96" si="3">(1.779/60)*LN(1/(E33*0.5/12))*5.28</f>
        <v>0.57933863413195119</v>
      </c>
    </row>
    <row r="34" spans="1:25" x14ac:dyDescent="0.3">
      <c r="A34" t="s">
        <v>303</v>
      </c>
      <c r="B34" t="s">
        <v>391</v>
      </c>
      <c r="C34">
        <v>336.4</v>
      </c>
      <c r="D34" s="79" t="s">
        <v>484</v>
      </c>
      <c r="E34" s="81">
        <v>0.66600000000000004</v>
      </c>
      <c r="F34" s="84">
        <v>5.1299999999999998E-2</v>
      </c>
      <c r="G34" s="84">
        <v>5.2699999999999997E-2</v>
      </c>
      <c r="H34" s="84">
        <v>5.7799999999999997E-2</v>
      </c>
      <c r="I34" s="84">
        <v>6.2899999999999998E-2</v>
      </c>
      <c r="J34" s="84">
        <v>0.56000000000000005</v>
      </c>
      <c r="K34" s="84">
        <v>5.1299999999999998E-2</v>
      </c>
      <c r="L34" s="76">
        <v>510</v>
      </c>
      <c r="M34" s="98"/>
      <c r="N34" s="98"/>
      <c r="O34" s="98"/>
      <c r="P34" s="98"/>
      <c r="Q34" t="str">
        <f t="shared" ref="Q34:Q65" si="4">_xlfn.CONCAT(A34,B34)</f>
        <v>AACTulip</v>
      </c>
      <c r="S34">
        <f t="shared" si="1"/>
        <v>0.27086399999999999</v>
      </c>
      <c r="Y34">
        <f t="shared" si="3"/>
        <v>0.56116368718140408</v>
      </c>
    </row>
    <row r="35" spans="1:25" x14ac:dyDescent="0.3">
      <c r="A35" t="s">
        <v>303</v>
      </c>
      <c r="B35" t="s">
        <v>392</v>
      </c>
      <c r="C35">
        <v>477</v>
      </c>
      <c r="D35" s="79" t="s">
        <v>484</v>
      </c>
      <c r="E35" s="81">
        <v>0.79200000000000004</v>
      </c>
      <c r="F35" s="84">
        <v>3.6299999999999999E-2</v>
      </c>
      <c r="G35" s="84">
        <v>3.73E-2</v>
      </c>
      <c r="H35" s="84">
        <v>4.0899999999999999E-2</v>
      </c>
      <c r="I35" s="84">
        <v>4.4499999999999998E-2</v>
      </c>
      <c r="J35" s="84">
        <v>0.53300000000000003</v>
      </c>
      <c r="K35" s="84">
        <v>3.6299999999999999E-2</v>
      </c>
      <c r="L35" s="76">
        <v>640</v>
      </c>
      <c r="M35" s="98"/>
      <c r="N35" s="98"/>
      <c r="O35" s="98"/>
      <c r="P35" s="98"/>
      <c r="Q35" t="str">
        <f t="shared" si="4"/>
        <v>AACCosmos</v>
      </c>
      <c r="S35">
        <f t="shared" si="1"/>
        <v>0.191664</v>
      </c>
      <c r="Y35">
        <f t="shared" si="3"/>
        <v>0.53403765267251102</v>
      </c>
    </row>
    <row r="36" spans="1:25" x14ac:dyDescent="0.3">
      <c r="A36" t="s">
        <v>303</v>
      </c>
      <c r="B36" t="s">
        <v>393</v>
      </c>
      <c r="C36">
        <v>477</v>
      </c>
      <c r="D36" s="79" t="s">
        <v>483</v>
      </c>
      <c r="E36" s="81">
        <v>0.79500000000000004</v>
      </c>
      <c r="F36" s="84">
        <v>3.6299999999999999E-2</v>
      </c>
      <c r="G36" s="84">
        <v>3.73E-2</v>
      </c>
      <c r="H36" s="84">
        <v>4.0899999999999999E-2</v>
      </c>
      <c r="I36" s="84">
        <v>4.4499999999999998E-2</v>
      </c>
      <c r="J36" s="84">
        <v>0.53300000000000003</v>
      </c>
      <c r="K36" s="84">
        <v>3.6299999999999999E-2</v>
      </c>
      <c r="L36" s="76">
        <v>640</v>
      </c>
      <c r="M36" s="98"/>
      <c r="N36" s="98"/>
      <c r="O36" s="98"/>
      <c r="P36" s="98"/>
      <c r="Q36" t="str">
        <f t="shared" si="4"/>
        <v>AACSyringa</v>
      </c>
      <c r="S36">
        <f t="shared" si="1"/>
        <v>0.191664</v>
      </c>
      <c r="Y36">
        <f t="shared" si="3"/>
        <v>0.53344577295047813</v>
      </c>
    </row>
    <row r="37" spans="1:25" x14ac:dyDescent="0.3">
      <c r="A37" t="s">
        <v>303</v>
      </c>
      <c r="B37" t="s">
        <v>394</v>
      </c>
      <c r="C37">
        <v>500</v>
      </c>
      <c r="D37" s="79" t="s">
        <v>484</v>
      </c>
      <c r="E37" s="81">
        <v>0.81100000000000005</v>
      </c>
      <c r="F37" s="84">
        <v>3.4599999999999999E-2</v>
      </c>
      <c r="G37" s="84">
        <v>3.56E-2</v>
      </c>
      <c r="H37" s="84">
        <v>3.9E-2</v>
      </c>
      <c r="I37" s="84">
        <v>4.2599999999999999E-2</v>
      </c>
      <c r="J37" s="84">
        <v>0.53300000000000003</v>
      </c>
      <c r="K37" s="84">
        <v>3.4599999999999999E-2</v>
      </c>
      <c r="L37" s="76">
        <v>660</v>
      </c>
      <c r="M37" s="98"/>
      <c r="N37" s="98"/>
      <c r="O37" s="98"/>
      <c r="P37" s="98"/>
      <c r="Q37" t="str">
        <f t="shared" si="4"/>
        <v>AACZinnia</v>
      </c>
      <c r="S37">
        <f t="shared" si="1"/>
        <v>0.18268799999999999</v>
      </c>
      <c r="Y37">
        <f t="shared" si="3"/>
        <v>0.53032632727596696</v>
      </c>
    </row>
    <row r="38" spans="1:25" x14ac:dyDescent="0.3">
      <c r="A38" t="s">
        <v>303</v>
      </c>
      <c r="B38" t="s">
        <v>395</v>
      </c>
      <c r="C38">
        <v>556.5</v>
      </c>
      <c r="D38" s="79" t="s">
        <v>484</v>
      </c>
      <c r="E38" s="81">
        <v>0.85599999999999998</v>
      </c>
      <c r="F38" s="84">
        <v>3.1099999999999999E-2</v>
      </c>
      <c r="G38" s="84">
        <v>3.2000000000000001E-2</v>
      </c>
      <c r="H38" s="84">
        <v>3.5200000000000002E-2</v>
      </c>
      <c r="I38" s="84">
        <v>3.8300000000000001E-2</v>
      </c>
      <c r="J38" s="84">
        <v>0.52200000000000002</v>
      </c>
      <c r="K38" s="84">
        <v>3.1099999999999999E-2</v>
      </c>
      <c r="L38" s="76">
        <v>700</v>
      </c>
      <c r="M38" s="98"/>
      <c r="N38" s="98"/>
      <c r="O38" s="98"/>
      <c r="P38" s="98"/>
      <c r="Q38" t="str">
        <f t="shared" si="4"/>
        <v>AACDahlia</v>
      </c>
      <c r="S38">
        <f t="shared" si="1"/>
        <v>0.16420799999999999</v>
      </c>
      <c r="Y38">
        <f t="shared" si="3"/>
        <v>0.52187215575810109</v>
      </c>
    </row>
    <row r="39" spans="1:25" x14ac:dyDescent="0.3">
      <c r="A39" t="s">
        <v>303</v>
      </c>
      <c r="B39" t="s">
        <v>396</v>
      </c>
      <c r="C39">
        <v>636</v>
      </c>
      <c r="D39" s="79" t="s">
        <v>483</v>
      </c>
      <c r="E39" s="81">
        <v>0.91800000000000004</v>
      </c>
      <c r="F39" s="84">
        <v>2.7199999999999998E-2</v>
      </c>
      <c r="G39" s="84">
        <v>2.8199999999999999E-2</v>
      </c>
      <c r="H39" s="84">
        <v>3.09E-2</v>
      </c>
      <c r="I39" s="84">
        <v>3.3500000000000002E-2</v>
      </c>
      <c r="J39" s="84">
        <v>0.51100000000000001</v>
      </c>
      <c r="K39" s="84">
        <v>2.7199999999999998E-2</v>
      </c>
      <c r="L39" s="76">
        <v>760</v>
      </c>
      <c r="M39" s="98"/>
      <c r="N39" s="98"/>
      <c r="O39" s="98"/>
      <c r="P39" s="98"/>
      <c r="Q39" t="str">
        <f t="shared" si="4"/>
        <v>AACOrchid</v>
      </c>
      <c r="S39">
        <f t="shared" si="1"/>
        <v>0.14361599999999999</v>
      </c>
      <c r="Y39">
        <f t="shared" si="3"/>
        <v>0.51092494178742409</v>
      </c>
    </row>
    <row r="40" spans="1:25" x14ac:dyDescent="0.3">
      <c r="A40" t="s">
        <v>303</v>
      </c>
      <c r="B40" t="s">
        <v>397</v>
      </c>
      <c r="C40">
        <v>715</v>
      </c>
      <c r="D40" s="79" t="s">
        <v>483</v>
      </c>
      <c r="E40" s="81">
        <v>0.97399999999999998</v>
      </c>
      <c r="F40" s="84">
        <v>2.41E-2</v>
      </c>
      <c r="G40" s="84">
        <v>2.5000000000000001E-2</v>
      </c>
      <c r="H40" s="84">
        <v>2.75E-2</v>
      </c>
      <c r="I40" s="84">
        <v>2.9899999999999999E-2</v>
      </c>
      <c r="J40" s="84">
        <v>0.502</v>
      </c>
      <c r="K40" s="84">
        <v>2.41E-2</v>
      </c>
      <c r="L40" s="76">
        <v>820</v>
      </c>
      <c r="M40" s="98"/>
      <c r="N40" s="98"/>
      <c r="O40" s="98"/>
      <c r="P40" s="98"/>
      <c r="Q40" t="str">
        <f t="shared" si="4"/>
        <v>AACViolet</v>
      </c>
      <c r="S40">
        <f t="shared" si="1"/>
        <v>0.127248</v>
      </c>
      <c r="Y40">
        <f t="shared" si="3"/>
        <v>0.50165488527599689</v>
      </c>
    </row>
    <row r="41" spans="1:25" x14ac:dyDescent="0.3">
      <c r="A41" t="s">
        <v>303</v>
      </c>
      <c r="B41" t="s">
        <v>455</v>
      </c>
      <c r="C41">
        <v>795</v>
      </c>
      <c r="D41" s="79" t="s">
        <v>483</v>
      </c>
      <c r="E41" s="81">
        <v>1.026</v>
      </c>
      <c r="F41" s="84">
        <v>2.1700000000000001E-2</v>
      </c>
      <c r="G41" s="84">
        <v>2.2700000000000001E-2</v>
      </c>
      <c r="H41" s="84">
        <v>2.4799999999999999E-2</v>
      </c>
      <c r="I41" s="84">
        <v>2.69E-2</v>
      </c>
      <c r="J41" s="84">
        <v>0.49399999999999999</v>
      </c>
      <c r="K41" s="84">
        <v>2.1700000000000001E-2</v>
      </c>
      <c r="L41" s="76">
        <v>880</v>
      </c>
      <c r="M41" s="98"/>
      <c r="N41" s="98"/>
      <c r="O41" s="98"/>
      <c r="P41" s="98"/>
      <c r="Q41" t="str">
        <f t="shared" si="4"/>
        <v>AACArbutus</v>
      </c>
      <c r="S41">
        <f t="shared" si="1"/>
        <v>0.11457600000000001</v>
      </c>
      <c r="Y41">
        <f t="shared" si="3"/>
        <v>0.49351234615964823</v>
      </c>
    </row>
    <row r="42" spans="1:25" x14ac:dyDescent="0.3">
      <c r="A42" t="s">
        <v>303</v>
      </c>
      <c r="B42" t="s">
        <v>398</v>
      </c>
      <c r="C42">
        <v>954</v>
      </c>
      <c r="D42" s="79" t="s">
        <v>483</v>
      </c>
      <c r="E42" s="81">
        <v>1.1240000000000001</v>
      </c>
      <c r="F42" s="84">
        <v>1.8100000000000002E-2</v>
      </c>
      <c r="G42" s="84">
        <v>1.9099999999999999E-2</v>
      </c>
      <c r="H42" s="84">
        <v>2.0799999999999999E-2</v>
      </c>
      <c r="I42" s="84">
        <v>2.2700000000000001E-2</v>
      </c>
      <c r="J42" s="84">
        <v>0.47899999999999998</v>
      </c>
      <c r="K42" s="84">
        <v>1.8100000000000002E-2</v>
      </c>
      <c r="L42" s="76">
        <v>980</v>
      </c>
      <c r="M42" s="98"/>
      <c r="N42" s="98"/>
      <c r="O42" s="98"/>
      <c r="P42" s="98"/>
      <c r="Q42" t="str">
        <f t="shared" si="4"/>
        <v>AACMagnolia</v>
      </c>
      <c r="S42">
        <f t="shared" si="1"/>
        <v>9.5568000000000014E-2</v>
      </c>
      <c r="Y42">
        <f t="shared" si="3"/>
        <v>0.47923073266826544</v>
      </c>
    </row>
    <row r="43" spans="1:25" x14ac:dyDescent="0.3">
      <c r="A43" t="s">
        <v>303</v>
      </c>
      <c r="B43" t="s">
        <v>399</v>
      </c>
      <c r="C43">
        <v>1033.5</v>
      </c>
      <c r="D43" s="79" t="s">
        <v>483</v>
      </c>
      <c r="E43" s="81">
        <v>1.17</v>
      </c>
      <c r="F43" s="84">
        <v>1.67E-2</v>
      </c>
      <c r="G43" s="84">
        <v>1.77E-2</v>
      </c>
      <c r="H43" s="84">
        <v>1.9300000000000001E-2</v>
      </c>
      <c r="I43" s="84">
        <v>2.1000000000000001E-2</v>
      </c>
      <c r="J43" s="84">
        <v>0.47299999999999998</v>
      </c>
      <c r="K43" s="84">
        <v>1.67E-2</v>
      </c>
      <c r="L43" s="76">
        <v>1030</v>
      </c>
      <c r="M43" s="98"/>
      <c r="N43" s="98"/>
      <c r="O43" s="98"/>
      <c r="P43" s="98"/>
      <c r="Q43" t="str">
        <f t="shared" si="4"/>
        <v>AACBluebell</v>
      </c>
      <c r="S43">
        <f t="shared" si="1"/>
        <v>8.8176000000000004E-2</v>
      </c>
      <c r="Y43">
        <f t="shared" si="3"/>
        <v>0.47295143236498099</v>
      </c>
    </row>
    <row r="44" spans="1:25" x14ac:dyDescent="0.3">
      <c r="A44" t="s">
        <v>303</v>
      </c>
      <c r="B44" s="81" t="s">
        <v>448</v>
      </c>
      <c r="C44" s="81">
        <v>1113</v>
      </c>
      <c r="D44" s="81" t="s">
        <v>412</v>
      </c>
      <c r="E44" s="81">
        <v>1.216</v>
      </c>
      <c r="F44" s="87">
        <v>1.55E-2</v>
      </c>
      <c r="G44" s="87">
        <v>1.6500000000000001E-2</v>
      </c>
      <c r="H44" s="89">
        <v>1.9E-2</v>
      </c>
      <c r="I44" s="87">
        <v>1.95E-2</v>
      </c>
      <c r="J44" s="87">
        <v>0.46700000000000003</v>
      </c>
      <c r="K44" s="87">
        <v>7.4399999999999994E-2</v>
      </c>
      <c r="L44" s="94">
        <v>1050</v>
      </c>
      <c r="M44" s="99"/>
      <c r="N44" s="99"/>
      <c r="O44" s="99"/>
      <c r="P44" s="99"/>
      <c r="Q44" t="str">
        <f t="shared" si="4"/>
        <v>AACMarigold</v>
      </c>
      <c r="S44">
        <f t="shared" si="1"/>
        <v>0.39283199999999996</v>
      </c>
      <c r="T44" s="93">
        <v>3.9100000000000003E-2</v>
      </c>
      <c r="Y44">
        <f t="shared" si="3"/>
        <v>0.46691431215125517</v>
      </c>
    </row>
    <row r="45" spans="1:25" x14ac:dyDescent="0.3">
      <c r="A45" t="s">
        <v>303</v>
      </c>
      <c r="B45" t="s">
        <v>400</v>
      </c>
      <c r="C45">
        <v>1351.5</v>
      </c>
      <c r="D45" s="79" t="s">
        <v>412</v>
      </c>
      <c r="E45" s="81">
        <v>1.34</v>
      </c>
      <c r="F45" s="84">
        <v>1.2800000000000001E-2</v>
      </c>
      <c r="G45" s="84">
        <v>1.38E-2</v>
      </c>
      <c r="H45" s="84">
        <v>1.5100000000000001E-2</v>
      </c>
      <c r="I45" s="84">
        <v>1.6299999999999999E-2</v>
      </c>
      <c r="J45" s="84">
        <v>0.45200000000000001</v>
      </c>
      <c r="K45" s="84">
        <v>1.2800000000000001E-2</v>
      </c>
      <c r="L45" s="76">
        <v>1210</v>
      </c>
      <c r="M45" s="98"/>
      <c r="N45" s="98"/>
      <c r="O45" s="98"/>
      <c r="P45" s="98"/>
      <c r="Q45" t="str">
        <f t="shared" si="4"/>
        <v>AACColumbine</v>
      </c>
      <c r="S45">
        <f t="shared" si="1"/>
        <v>6.7584000000000005E-2</v>
      </c>
      <c r="Y45">
        <f t="shared" si="3"/>
        <v>0.45171266984352415</v>
      </c>
    </row>
    <row r="46" spans="1:25" x14ac:dyDescent="0.3">
      <c r="A46" t="s">
        <v>303</v>
      </c>
      <c r="B46" t="s">
        <v>401</v>
      </c>
      <c r="C46">
        <v>1590</v>
      </c>
      <c r="D46" s="79" t="s">
        <v>412</v>
      </c>
      <c r="E46" s="81">
        <v>1.454</v>
      </c>
      <c r="F46" s="84">
        <v>1.2800000000000001E-2</v>
      </c>
      <c r="G46" s="84">
        <v>1.2E-2</v>
      </c>
      <c r="H46" s="84">
        <v>1.2999999999999999E-2</v>
      </c>
      <c r="I46" s="84">
        <v>1.41E-2</v>
      </c>
      <c r="J46" s="84">
        <v>0.439</v>
      </c>
      <c r="K46" s="84">
        <v>1.2800000000000001E-2</v>
      </c>
      <c r="L46" s="76">
        <v>1230</v>
      </c>
      <c r="M46" s="98"/>
      <c r="N46" s="98"/>
      <c r="O46" s="98"/>
      <c r="P46" s="98"/>
      <c r="Q46" t="str">
        <f t="shared" si="4"/>
        <v>AACCoreopsis</v>
      </c>
      <c r="S46">
        <f t="shared" si="1"/>
        <v>6.7584000000000005E-2</v>
      </c>
      <c r="Y46">
        <f t="shared" si="3"/>
        <v>0.43893039236199505</v>
      </c>
    </row>
    <row r="47" spans="1:25" x14ac:dyDescent="0.3">
      <c r="A47" t="s">
        <v>303</v>
      </c>
      <c r="B47" t="s">
        <v>402</v>
      </c>
      <c r="C47">
        <v>2000</v>
      </c>
      <c r="D47" s="79" t="s">
        <v>485</v>
      </c>
      <c r="E47" s="81">
        <v>1.63</v>
      </c>
      <c r="F47" s="84">
        <v>8.6499999999999997E-3</v>
      </c>
      <c r="G47" s="84">
        <v>9.9399999999999992E-3</v>
      </c>
      <c r="H47" s="84">
        <v>1.0699999999999999E-2</v>
      </c>
      <c r="I47" s="84">
        <v>1.15E-2</v>
      </c>
      <c r="J47" s="84">
        <v>0.42099999999999999</v>
      </c>
      <c r="K47" s="84">
        <v>8.6499999999999997E-3</v>
      </c>
      <c r="L47" s="76">
        <v>1520</v>
      </c>
      <c r="M47" s="98"/>
      <c r="N47" s="98"/>
      <c r="O47" s="98"/>
      <c r="P47" s="98"/>
      <c r="Q47" t="str">
        <f t="shared" si="4"/>
        <v>AACCowslip</v>
      </c>
      <c r="S47">
        <f t="shared" si="1"/>
        <v>4.5671999999999997E-2</v>
      </c>
      <c r="Y47">
        <f t="shared" si="3"/>
        <v>0.42104250476873906</v>
      </c>
    </row>
    <row r="48" spans="1:25" x14ac:dyDescent="0.3">
      <c r="A48" t="s">
        <v>303</v>
      </c>
      <c r="B48" t="s">
        <v>403</v>
      </c>
      <c r="C48">
        <v>2500</v>
      </c>
      <c r="D48" s="79" t="s">
        <v>485</v>
      </c>
      <c r="E48" s="81">
        <v>1.823</v>
      </c>
      <c r="F48" s="84">
        <v>6.9899999999999997E-3</v>
      </c>
      <c r="G48" s="84">
        <v>8.4499999999999992E-3</v>
      </c>
      <c r="H48" s="84">
        <v>9.0699999999999999E-3</v>
      </c>
      <c r="I48" s="84">
        <v>9.7000000000000003E-3</v>
      </c>
      <c r="J48" s="84">
        <v>0.40400000000000003</v>
      </c>
      <c r="K48" s="84">
        <v>6.9899999999999997E-3</v>
      </c>
      <c r="L48" s="76">
        <v>1700</v>
      </c>
      <c r="M48" s="98"/>
      <c r="N48" s="98"/>
      <c r="O48" s="98"/>
      <c r="P48" s="98"/>
      <c r="Q48" t="str">
        <f t="shared" si="4"/>
        <v>AACLupine</v>
      </c>
      <c r="S48">
        <f t="shared" si="1"/>
        <v>3.6907200000000001E-2</v>
      </c>
      <c r="Y48">
        <f t="shared" si="3"/>
        <v>0.40352379103034908</v>
      </c>
    </row>
    <row r="49" spans="1:25" x14ac:dyDescent="0.3">
      <c r="A49" t="s">
        <v>362</v>
      </c>
      <c r="B49" s="75" t="s">
        <v>546</v>
      </c>
      <c r="C49" s="75">
        <v>1439.2</v>
      </c>
      <c r="D49" s="75" t="s">
        <v>412</v>
      </c>
      <c r="E49" s="97">
        <v>1.3819999999999999</v>
      </c>
      <c r="F49" s="84">
        <v>1.4E-2</v>
      </c>
      <c r="G49" s="89">
        <f>F49*(1/0.983)*1.03</f>
        <v>1.4669379450661244E-2</v>
      </c>
      <c r="H49" s="89">
        <f>F49*(1/0.906)*1.03</f>
        <v>1.5916114790286977E-2</v>
      </c>
      <c r="I49" s="89">
        <f>F49*(1/0.84)*1.03</f>
        <v>1.7166666666666667E-2</v>
      </c>
      <c r="J49" s="92">
        <v>0</v>
      </c>
      <c r="K49" s="92">
        <v>0</v>
      </c>
      <c r="L49" s="90">
        <v>897</v>
      </c>
      <c r="M49" s="100"/>
      <c r="N49" s="100"/>
      <c r="O49" s="100"/>
      <c r="P49" s="100"/>
      <c r="Q49" t="str">
        <f t="shared" si="4"/>
        <v>AAAC1439_2</v>
      </c>
      <c r="V49" s="91" t="s">
        <v>512</v>
      </c>
      <c r="Y49">
        <f t="shared" si="3"/>
        <v>0.44688114458234635</v>
      </c>
    </row>
    <row r="50" spans="1:25" x14ac:dyDescent="0.3">
      <c r="A50" t="s">
        <v>362</v>
      </c>
      <c r="B50" s="75" t="s">
        <v>547</v>
      </c>
      <c r="C50" s="75">
        <v>1348.8</v>
      </c>
      <c r="D50" s="75" t="s">
        <v>412</v>
      </c>
      <c r="E50" s="97">
        <v>1.3380000000000001</v>
      </c>
      <c r="F50" s="84">
        <v>1.494E-2</v>
      </c>
      <c r="G50" s="89">
        <f t="shared" ref="G50:G60" si="5">F50*(1/0.983)*1.03</f>
        <v>1.5654323499491356E-2</v>
      </c>
      <c r="H50" s="89">
        <f t="shared" ref="H50:H60" si="6">F50*(1/0.906)*1.03</f>
        <v>1.6984768211920527E-2</v>
      </c>
      <c r="I50" s="89">
        <f t="shared" ref="I50:I60" si="7">F50*(1/0.84)*1.03</f>
        <v>1.8319285714285715E-2</v>
      </c>
      <c r="J50" s="92">
        <v>0</v>
      </c>
      <c r="K50" s="92">
        <v>0</v>
      </c>
      <c r="L50" s="90">
        <v>865</v>
      </c>
      <c r="M50" s="100"/>
      <c r="N50" s="100"/>
      <c r="O50" s="100"/>
      <c r="P50" s="100"/>
      <c r="Q50" t="str">
        <f t="shared" si="4"/>
        <v>AAAC1348_8</v>
      </c>
      <c r="Y50">
        <f t="shared" si="3"/>
        <v>0.45194650409162812</v>
      </c>
    </row>
    <row r="51" spans="1:25" x14ac:dyDescent="0.3">
      <c r="A51" t="s">
        <v>362</v>
      </c>
      <c r="B51" s="75" t="s">
        <v>548</v>
      </c>
      <c r="C51" s="75">
        <v>1259.5999999999999</v>
      </c>
      <c r="D51" s="75" t="s">
        <v>412</v>
      </c>
      <c r="E51" s="97">
        <v>1.2929999999999999</v>
      </c>
      <c r="F51" s="84">
        <v>1.6E-2</v>
      </c>
      <c r="G51" s="89">
        <f t="shared" si="5"/>
        <v>1.6765005086469994E-2</v>
      </c>
      <c r="H51" s="89">
        <f t="shared" si="6"/>
        <v>1.8189845474613685E-2</v>
      </c>
      <c r="I51" s="89">
        <f t="shared" si="7"/>
        <v>1.9619047619047623E-2</v>
      </c>
      <c r="J51" s="92">
        <v>0</v>
      </c>
      <c r="K51" s="92">
        <v>0</v>
      </c>
      <c r="L51" s="90">
        <v>831</v>
      </c>
      <c r="M51" s="100"/>
      <c r="N51" s="100"/>
      <c r="O51" s="100"/>
      <c r="P51" s="100"/>
      <c r="Q51" t="str">
        <f t="shared" si="4"/>
        <v>AAAC1259_6</v>
      </c>
      <c r="Y51">
        <f t="shared" si="3"/>
        <v>0.45730228294635122</v>
      </c>
    </row>
    <row r="52" spans="1:25" x14ac:dyDescent="0.3">
      <c r="A52" t="s">
        <v>362</v>
      </c>
      <c r="B52" s="75" t="s">
        <v>549</v>
      </c>
      <c r="C52" s="75">
        <v>1165.0999999999999</v>
      </c>
      <c r="D52" s="75" t="s">
        <v>412</v>
      </c>
      <c r="E52" s="97">
        <v>1.2450000000000001</v>
      </c>
      <c r="F52" s="84">
        <v>1.7299999999999999E-2</v>
      </c>
      <c r="G52" s="89">
        <f t="shared" si="5"/>
        <v>1.8127161749745678E-2</v>
      </c>
      <c r="H52" s="89">
        <f t="shared" si="6"/>
        <v>1.9667770419426047E-2</v>
      </c>
      <c r="I52" s="89">
        <f t="shared" si="7"/>
        <v>2.1213095238095236E-2</v>
      </c>
      <c r="J52" s="92">
        <v>0</v>
      </c>
      <c r="K52" s="92">
        <v>0</v>
      </c>
      <c r="L52" s="90">
        <v>794</v>
      </c>
      <c r="M52" s="100"/>
      <c r="N52" s="100"/>
      <c r="O52" s="100"/>
      <c r="P52" s="100"/>
      <c r="Q52" t="str">
        <f t="shared" si="4"/>
        <v>AAAC1165_1</v>
      </c>
      <c r="Y52">
        <f t="shared" si="3"/>
        <v>0.46322457776911691</v>
      </c>
    </row>
    <row r="53" spans="1:25" x14ac:dyDescent="0.3">
      <c r="A53" t="s">
        <v>362</v>
      </c>
      <c r="B53" s="75" t="s">
        <v>550</v>
      </c>
      <c r="C53" s="75">
        <v>1077.4000000000001</v>
      </c>
      <c r="D53" s="75" t="s">
        <v>412</v>
      </c>
      <c r="E53" s="97">
        <v>1.196</v>
      </c>
      <c r="F53" s="84">
        <v>1.8700000000000001E-2</v>
      </c>
      <c r="G53" s="89">
        <f t="shared" si="5"/>
        <v>1.9594099694811802E-2</v>
      </c>
      <c r="H53" s="89">
        <f t="shared" si="6"/>
        <v>2.1259381898454749E-2</v>
      </c>
      <c r="I53" s="89">
        <f t="shared" si="7"/>
        <v>2.2929761904761908E-2</v>
      </c>
      <c r="J53" s="92">
        <v>0</v>
      </c>
      <c r="K53" s="92">
        <v>0</v>
      </c>
      <c r="L53" s="90">
        <v>760</v>
      </c>
      <c r="M53" s="100"/>
      <c r="N53" s="100"/>
      <c r="O53" s="100"/>
      <c r="P53" s="100"/>
      <c r="Q53" t="str">
        <f t="shared" si="4"/>
        <v>AAAC1077_4</v>
      </c>
      <c r="Y53">
        <f t="shared" si="3"/>
        <v>0.46951059056034328</v>
      </c>
    </row>
    <row r="54" spans="1:25" x14ac:dyDescent="0.3">
      <c r="A54" t="s">
        <v>362</v>
      </c>
      <c r="B54" t="s">
        <v>476</v>
      </c>
      <c r="C54" s="75">
        <v>927.2</v>
      </c>
      <c r="D54" s="75" t="s">
        <v>483</v>
      </c>
      <c r="E54" s="85">
        <v>1.1080000000000001</v>
      </c>
      <c r="F54" s="84">
        <v>2.1729999999999999E-2</v>
      </c>
      <c r="G54" s="89">
        <f t="shared" si="5"/>
        <v>2.2768972533062055E-2</v>
      </c>
      <c r="H54" s="89">
        <f t="shared" si="6"/>
        <v>2.4704083885209709E-2</v>
      </c>
      <c r="I54" s="89">
        <f t="shared" si="7"/>
        <v>2.6645119047619046E-2</v>
      </c>
      <c r="J54" s="87">
        <v>0.67800000000000005</v>
      </c>
      <c r="K54" s="87">
        <v>0.107</v>
      </c>
      <c r="L54" s="90">
        <v>694</v>
      </c>
      <c r="M54" s="100"/>
      <c r="N54" s="100"/>
      <c r="O54" s="100"/>
      <c r="P54" s="100"/>
      <c r="Q54" t="str">
        <f t="shared" si="4"/>
        <v>AAACGreeley</v>
      </c>
      <c r="V54" s="81" t="s">
        <v>494</v>
      </c>
      <c r="Y54">
        <f t="shared" si="3"/>
        <v>0.48147524423316179</v>
      </c>
    </row>
    <row r="55" spans="1:25" x14ac:dyDescent="0.3">
      <c r="A55" t="s">
        <v>362</v>
      </c>
      <c r="B55" t="s">
        <v>477</v>
      </c>
      <c r="C55" s="75">
        <v>740.8</v>
      </c>
      <c r="D55" s="75" t="s">
        <v>483</v>
      </c>
      <c r="E55" s="85">
        <v>0.99099999999999999</v>
      </c>
      <c r="F55" s="84">
        <v>2.7199999999999998E-2</v>
      </c>
      <c r="G55" s="89">
        <f t="shared" si="5"/>
        <v>2.8500508646998983E-2</v>
      </c>
      <c r="H55" s="89">
        <f t="shared" si="6"/>
        <v>3.0922737306843261E-2</v>
      </c>
      <c r="I55" s="89">
        <f t="shared" si="7"/>
        <v>3.3352380952380953E-2</v>
      </c>
      <c r="J55" s="87">
        <v>0.71499999999999997</v>
      </c>
      <c r="K55" s="87">
        <v>0.112</v>
      </c>
      <c r="L55" s="90">
        <v>607</v>
      </c>
      <c r="M55" s="100"/>
      <c r="N55" s="100"/>
      <c r="O55" s="100"/>
      <c r="P55" s="100"/>
      <c r="Q55" t="str">
        <f t="shared" si="4"/>
        <v>AAACFlint</v>
      </c>
      <c r="V55" s="78" t="s">
        <v>496</v>
      </c>
      <c r="Y55">
        <f t="shared" si="3"/>
        <v>0.49894602990541487</v>
      </c>
    </row>
    <row r="56" spans="1:25" x14ac:dyDescent="0.3">
      <c r="A56" t="s">
        <v>362</v>
      </c>
      <c r="B56" t="s">
        <v>478</v>
      </c>
      <c r="C56" s="75">
        <v>652.4</v>
      </c>
      <c r="D56" s="75" t="s">
        <v>484</v>
      </c>
      <c r="E56" s="85">
        <v>0.92700000000000005</v>
      </c>
      <c r="F56" s="84">
        <v>0.30890000000000001</v>
      </c>
      <c r="G56" s="89">
        <f t="shared" si="5"/>
        <v>0.32366937945066127</v>
      </c>
      <c r="H56" s="89">
        <f t="shared" si="6"/>
        <v>0.35117770419426042</v>
      </c>
      <c r="I56" s="89">
        <f t="shared" si="7"/>
        <v>0.37877023809523813</v>
      </c>
      <c r="J56" s="87">
        <v>0.751</v>
      </c>
      <c r="K56" s="87">
        <v>0.11799999999999999</v>
      </c>
      <c r="L56" s="90">
        <v>564</v>
      </c>
      <c r="M56" s="100"/>
      <c r="N56" s="100"/>
      <c r="O56" s="100"/>
      <c r="P56" s="100"/>
      <c r="Q56" t="str">
        <f t="shared" si="4"/>
        <v>AAACElgin</v>
      </c>
      <c r="Y56">
        <f t="shared" si="3"/>
        <v>0.50939759308737731</v>
      </c>
    </row>
    <row r="57" spans="1:25" x14ac:dyDescent="0.3">
      <c r="A57" t="s">
        <v>362</v>
      </c>
      <c r="B57" t="s">
        <v>479</v>
      </c>
      <c r="C57" s="75">
        <v>559.5</v>
      </c>
      <c r="D57" s="75" t="s">
        <v>484</v>
      </c>
      <c r="E57" s="85">
        <v>0.85799999999999998</v>
      </c>
      <c r="F57" s="84">
        <v>3.6020000000000003E-2</v>
      </c>
      <c r="G57" s="89">
        <f t="shared" si="5"/>
        <v>3.774221770091557E-2</v>
      </c>
      <c r="H57" s="89">
        <f t="shared" si="6"/>
        <v>4.094988962472406E-2</v>
      </c>
      <c r="I57" s="89">
        <f t="shared" si="7"/>
        <v>4.4167380952380958E-2</v>
      </c>
      <c r="J57" s="87">
        <v>0.52200000000000002</v>
      </c>
      <c r="K57" s="87">
        <v>8.2900000000000001E-2</v>
      </c>
      <c r="L57" s="90">
        <v>514</v>
      </c>
      <c r="M57" s="100"/>
      <c r="N57" s="100"/>
      <c r="O57" s="100"/>
      <c r="P57" s="100"/>
      <c r="Q57" t="str">
        <f t="shared" si="4"/>
        <v>AAACDarien</v>
      </c>
      <c r="Y57">
        <f t="shared" si="3"/>
        <v>0.52150680670080363</v>
      </c>
    </row>
    <row r="58" spans="1:25" x14ac:dyDescent="0.3">
      <c r="A58" t="s">
        <v>362</v>
      </c>
      <c r="B58" t="s">
        <v>480</v>
      </c>
      <c r="C58" s="75">
        <v>465.4</v>
      </c>
      <c r="D58" s="75" t="s">
        <v>484</v>
      </c>
      <c r="E58" s="85">
        <v>0.78300000000000003</v>
      </c>
      <c r="F58" s="84">
        <v>4.3299999999999998E-2</v>
      </c>
      <c r="G58" s="89">
        <f t="shared" si="5"/>
        <v>4.537029501525941E-2</v>
      </c>
      <c r="H58" s="89">
        <f t="shared" si="6"/>
        <v>4.9226269315673282E-2</v>
      </c>
      <c r="I58" s="89">
        <f t="shared" si="7"/>
        <v>5.3094047619047617E-2</v>
      </c>
      <c r="J58" s="87">
        <v>0.53600000000000003</v>
      </c>
      <c r="K58" s="87">
        <v>8.5099999999999995E-2</v>
      </c>
      <c r="L58" s="90">
        <v>461</v>
      </c>
      <c r="M58" s="100"/>
      <c r="N58" s="100"/>
      <c r="O58" s="100"/>
      <c r="P58" s="100"/>
      <c r="Q58" t="str">
        <f t="shared" si="4"/>
        <v>AAACCairo</v>
      </c>
      <c r="Y58">
        <f t="shared" si="3"/>
        <v>0.53582683786109098</v>
      </c>
    </row>
    <row r="59" spans="1:25" x14ac:dyDescent="0.3">
      <c r="A59" t="s">
        <v>362</v>
      </c>
      <c r="B59" t="s">
        <v>481</v>
      </c>
      <c r="C59" s="75">
        <v>394.5</v>
      </c>
      <c r="D59" s="75" t="s">
        <v>484</v>
      </c>
      <c r="E59" s="85">
        <v>0.72099999999999997</v>
      </c>
      <c r="F59" s="84">
        <v>5.1069999999999997E-2</v>
      </c>
      <c r="G59" s="89">
        <f t="shared" si="5"/>
        <v>5.35118006103764E-2</v>
      </c>
      <c r="H59" s="89">
        <f t="shared" si="6"/>
        <v>5.8059713024282554E-2</v>
      </c>
      <c r="I59" s="89">
        <f t="shared" si="7"/>
        <v>6.2621547619047618E-2</v>
      </c>
      <c r="J59" s="87">
        <v>0.54900000000000004</v>
      </c>
      <c r="K59" s="87">
        <v>8.6999999999999994E-2</v>
      </c>
      <c r="L59" s="90">
        <v>417</v>
      </c>
      <c r="M59" s="100"/>
      <c r="N59" s="100"/>
      <c r="O59" s="100"/>
      <c r="P59" s="100"/>
      <c r="Q59" t="str">
        <f t="shared" si="4"/>
        <v>AAACCanton</v>
      </c>
      <c r="Y59">
        <f t="shared" si="3"/>
        <v>0.54874136946360974</v>
      </c>
    </row>
    <row r="60" spans="1:25" x14ac:dyDescent="0.3">
      <c r="A60" t="s">
        <v>362</v>
      </c>
      <c r="B60" t="s">
        <v>482</v>
      </c>
      <c r="C60" s="75">
        <v>312.8</v>
      </c>
      <c r="D60" s="75" t="s">
        <v>484</v>
      </c>
      <c r="E60" s="85">
        <v>0.64200000000000002</v>
      </c>
      <c r="F60" s="84">
        <v>6.4430000000000001E-2</v>
      </c>
      <c r="G60" s="89">
        <f t="shared" si="5"/>
        <v>6.7510579857578856E-2</v>
      </c>
      <c r="H60" s="89">
        <f t="shared" si="6"/>
        <v>7.3248233995584972E-2</v>
      </c>
      <c r="I60" s="89">
        <f t="shared" si="7"/>
        <v>7.9003452380952383E-2</v>
      </c>
      <c r="J60" s="87">
        <v>0.56699999999999995</v>
      </c>
      <c r="K60" s="87">
        <v>8.9599999999999999E-2</v>
      </c>
      <c r="L60" s="90">
        <v>362</v>
      </c>
      <c r="M60" s="100"/>
      <c r="N60" s="100"/>
      <c r="O60" s="100"/>
      <c r="P60" s="100"/>
      <c r="Q60" t="str">
        <f t="shared" si="4"/>
        <v>AAACButte</v>
      </c>
      <c r="Y60">
        <f t="shared" si="3"/>
        <v>0.56690935956457233</v>
      </c>
    </row>
    <row r="61" spans="1:25" x14ac:dyDescent="0.3">
      <c r="A61" t="s">
        <v>261</v>
      </c>
      <c r="B61" t="s">
        <v>452</v>
      </c>
      <c r="C61">
        <v>503.6</v>
      </c>
      <c r="D61" t="s">
        <v>488</v>
      </c>
      <c r="E61">
        <v>0.81399999999999995</v>
      </c>
      <c r="F61">
        <v>3.5400000000000001E-2</v>
      </c>
      <c r="G61">
        <v>3.6400000000000002E-2</v>
      </c>
      <c r="H61" s="89">
        <f>(G61+I61)/2</f>
        <v>3.9849999999999997E-2</v>
      </c>
      <c r="I61">
        <v>4.3299999999999998E-2</v>
      </c>
      <c r="J61">
        <v>0.53100000000000003</v>
      </c>
      <c r="K61">
        <v>8.4099999999999994E-2</v>
      </c>
      <c r="Q61" t="str">
        <f t="shared" si="4"/>
        <v>ACARPelican</v>
      </c>
      <c r="S61">
        <v>2.5700000000000001E-2</v>
      </c>
      <c r="V61" s="78"/>
      <c r="Y61">
        <f t="shared" si="3"/>
        <v>0.52974828846541344</v>
      </c>
    </row>
    <row r="62" spans="1:25" x14ac:dyDescent="0.3">
      <c r="A62" t="s">
        <v>261</v>
      </c>
      <c r="B62" t="s">
        <v>372</v>
      </c>
      <c r="C62">
        <v>587.20000000000005</v>
      </c>
      <c r="D62" t="s">
        <v>488</v>
      </c>
      <c r="E62">
        <v>0.879</v>
      </c>
      <c r="F62">
        <v>3.0300000000000001E-2</v>
      </c>
      <c r="G62">
        <v>3.1199999999999999E-2</v>
      </c>
      <c r="H62" s="89">
        <f t="shared" ref="H62:H88" si="8">(G62+I62)/2</f>
        <v>3.415E-2</v>
      </c>
      <c r="I62">
        <v>3.7100000000000001E-2</v>
      </c>
      <c r="J62">
        <v>0.51800000000000002</v>
      </c>
      <c r="K62">
        <v>8.2400000000000001E-2</v>
      </c>
      <c r="Q62" t="str">
        <f t="shared" si="4"/>
        <v>ACAROsprey</v>
      </c>
      <c r="S62">
        <v>2.7699999999999999E-2</v>
      </c>
      <c r="Y62">
        <f t="shared" si="3"/>
        <v>0.51772125438143324</v>
      </c>
    </row>
    <row r="63" spans="1:25" x14ac:dyDescent="0.3">
      <c r="A63" t="s">
        <v>261</v>
      </c>
      <c r="B63" t="s">
        <v>374</v>
      </c>
      <c r="C63">
        <v>649.5</v>
      </c>
      <c r="D63" t="s">
        <v>489</v>
      </c>
      <c r="E63">
        <v>0.92700000000000005</v>
      </c>
      <c r="F63">
        <v>2.87E-2</v>
      </c>
      <c r="G63">
        <v>2.9499999999999998E-2</v>
      </c>
      <c r="H63" s="89">
        <f t="shared" si="8"/>
        <v>3.2199999999999999E-2</v>
      </c>
      <c r="I63">
        <v>3.49E-2</v>
      </c>
      <c r="J63">
        <v>0.50900000000000001</v>
      </c>
      <c r="K63">
        <v>8.1199999999999994E-2</v>
      </c>
      <c r="Q63" t="str">
        <f t="shared" si="4"/>
        <v>ACARDove</v>
      </c>
      <c r="S63">
        <v>2.92E-2</v>
      </c>
      <c r="Y63">
        <f t="shared" si="3"/>
        <v>0.50939759308737731</v>
      </c>
    </row>
    <row r="64" spans="1:25" x14ac:dyDescent="0.3">
      <c r="A64" t="s">
        <v>261</v>
      </c>
      <c r="B64" t="s">
        <v>374</v>
      </c>
      <c r="C64">
        <v>653.1</v>
      </c>
      <c r="D64" t="s">
        <v>490</v>
      </c>
      <c r="E64">
        <v>0.92700000000000005</v>
      </c>
      <c r="F64">
        <v>2.7900000000000001E-2</v>
      </c>
      <c r="G64">
        <v>2.8799999999999999E-2</v>
      </c>
      <c r="H64" s="89">
        <f t="shared" si="8"/>
        <v>3.1449999999999999E-2</v>
      </c>
      <c r="I64">
        <v>3.4099999999999998E-2</v>
      </c>
      <c r="J64">
        <v>0.50900000000000001</v>
      </c>
      <c r="K64">
        <v>8.1100000000000005E-2</v>
      </c>
      <c r="L64" s="91">
        <v>760</v>
      </c>
      <c r="M64" s="91"/>
      <c r="N64" s="91"/>
      <c r="O64" s="91"/>
      <c r="P64" s="91"/>
      <c r="Q64" t="str">
        <f t="shared" si="4"/>
        <v>ACARDove</v>
      </c>
      <c r="S64">
        <v>2.93E-2</v>
      </c>
      <c r="Y64">
        <f t="shared" si="3"/>
        <v>0.50939759308737731</v>
      </c>
    </row>
    <row r="65" spans="1:25" x14ac:dyDescent="0.3">
      <c r="A65" t="s">
        <v>261</v>
      </c>
      <c r="B65" t="s">
        <v>376</v>
      </c>
      <c r="C65">
        <v>739.8</v>
      </c>
      <c r="D65" t="s">
        <v>489</v>
      </c>
      <c r="E65">
        <v>0.99</v>
      </c>
      <c r="F65">
        <v>2.52E-2</v>
      </c>
      <c r="G65">
        <v>2.5899999999999999E-2</v>
      </c>
      <c r="H65" s="89">
        <f t="shared" si="8"/>
        <v>2.8299999999999999E-2</v>
      </c>
      <c r="I65">
        <v>3.0700000000000002E-2</v>
      </c>
      <c r="J65">
        <v>0.499</v>
      </c>
      <c r="K65">
        <v>7.9299999999999995E-2</v>
      </c>
      <c r="L65" s="91">
        <v>814</v>
      </c>
      <c r="M65" s="91"/>
      <c r="N65" s="91"/>
      <c r="O65" s="91"/>
      <c r="P65" s="91"/>
      <c r="Q65" t="str">
        <f t="shared" si="4"/>
        <v>ACARGrosbeak</v>
      </c>
      <c r="S65">
        <v>3.1699999999999999E-2</v>
      </c>
      <c r="Y65">
        <f t="shared" si="3"/>
        <v>0.49910408342716894</v>
      </c>
    </row>
    <row r="66" spans="1:25" x14ac:dyDescent="0.3">
      <c r="A66" t="s">
        <v>261</v>
      </c>
      <c r="B66" t="s">
        <v>378</v>
      </c>
      <c r="C66">
        <v>853.7</v>
      </c>
      <c r="D66" t="s">
        <v>422</v>
      </c>
      <c r="E66">
        <v>1.0629999999999999</v>
      </c>
      <c r="F66">
        <v>2.0799999999999999E-2</v>
      </c>
      <c r="G66">
        <v>2.1600000000000001E-2</v>
      </c>
      <c r="H66" s="89">
        <f t="shared" si="8"/>
        <v>2.3650000000000001E-2</v>
      </c>
      <c r="I66">
        <v>2.5700000000000001E-2</v>
      </c>
      <c r="J66">
        <v>0.48799999999999999</v>
      </c>
      <c r="K66">
        <v>7.7700000000000005E-2</v>
      </c>
      <c r="L66" s="91">
        <v>907</v>
      </c>
      <c r="M66" s="91"/>
      <c r="N66" s="91"/>
      <c r="O66" s="91"/>
      <c r="P66" s="91"/>
      <c r="Q66" t="str">
        <f t="shared" ref="Q66:Q97" si="9">_xlfn.CONCAT(A66,B66)</f>
        <v>ACARTern</v>
      </c>
      <c r="S66">
        <v>3.4000000000000002E-2</v>
      </c>
      <c r="Y66">
        <f t="shared" si="3"/>
        <v>0.48796612325365452</v>
      </c>
    </row>
    <row r="67" spans="1:25" x14ac:dyDescent="0.3">
      <c r="A67" t="s">
        <v>261</v>
      </c>
      <c r="B67" t="s">
        <v>378</v>
      </c>
      <c r="C67">
        <v>853.7</v>
      </c>
      <c r="D67" t="s">
        <v>491</v>
      </c>
      <c r="E67">
        <v>1.0629999999999999</v>
      </c>
      <c r="F67">
        <v>2.1299999999999999E-2</v>
      </c>
      <c r="G67">
        <v>2.2200000000000001E-2</v>
      </c>
      <c r="H67" s="89">
        <f t="shared" si="8"/>
        <v>2.4199999999999999E-2</v>
      </c>
      <c r="I67">
        <v>2.6200000000000001E-2</v>
      </c>
      <c r="J67">
        <v>0.48799999999999999</v>
      </c>
      <c r="K67">
        <v>7.7700000000000005E-2</v>
      </c>
      <c r="Q67" t="str">
        <f t="shared" si="9"/>
        <v>ACARTern</v>
      </c>
      <c r="S67">
        <v>3.4000000000000002E-2</v>
      </c>
      <c r="Y67">
        <f t="shared" si="3"/>
        <v>0.48796612325365452</v>
      </c>
    </row>
    <row r="68" spans="1:25" x14ac:dyDescent="0.3">
      <c r="A68" t="s">
        <v>261</v>
      </c>
      <c r="B68" t="s">
        <v>377</v>
      </c>
      <c r="C68">
        <v>927.2</v>
      </c>
      <c r="D68" t="s">
        <v>491</v>
      </c>
      <c r="E68">
        <v>1.1080000000000001</v>
      </c>
      <c r="F68">
        <v>2.0799999999999999E-2</v>
      </c>
      <c r="G68">
        <v>2.1600000000000001E-2</v>
      </c>
      <c r="H68" s="89">
        <f t="shared" si="8"/>
        <v>2.3400000000000001E-2</v>
      </c>
      <c r="I68">
        <v>2.52E-2</v>
      </c>
      <c r="J68">
        <v>0.48199999999999998</v>
      </c>
      <c r="K68">
        <v>7.6700000000000004E-2</v>
      </c>
      <c r="Q68" t="str">
        <f t="shared" si="9"/>
        <v>ACARDrake</v>
      </c>
      <c r="S68">
        <v>3.5499999999999997E-2</v>
      </c>
      <c r="Y68">
        <f t="shared" si="3"/>
        <v>0.48147524423316179</v>
      </c>
    </row>
    <row r="69" spans="1:25" x14ac:dyDescent="0.3">
      <c r="A69" t="s">
        <v>261</v>
      </c>
      <c r="B69" t="s">
        <v>379</v>
      </c>
      <c r="C69">
        <v>1024.5</v>
      </c>
      <c r="D69" t="s">
        <v>422</v>
      </c>
      <c r="E69">
        <v>1.165</v>
      </c>
      <c r="F69">
        <v>1.7299999999999999E-2</v>
      </c>
      <c r="G69">
        <v>1.8200000000000001E-2</v>
      </c>
      <c r="H69" s="89">
        <f t="shared" si="8"/>
        <v>1.985E-2</v>
      </c>
      <c r="I69">
        <v>2.1499999999999998E-2</v>
      </c>
      <c r="J69">
        <v>0.47399999999999998</v>
      </c>
      <c r="K69">
        <v>7.5600000000000001E-2</v>
      </c>
      <c r="L69" s="91">
        <v>1015</v>
      </c>
      <c r="M69" s="91"/>
      <c r="N69" s="91"/>
      <c r="O69" s="91"/>
      <c r="P69" s="91"/>
      <c r="Q69" t="str">
        <f t="shared" si="9"/>
        <v>ACARRail</v>
      </c>
      <c r="S69">
        <v>3.73E-2</v>
      </c>
      <c r="Y69">
        <f t="shared" si="3"/>
        <v>0.47362189163384222</v>
      </c>
    </row>
    <row r="70" spans="1:25" x14ac:dyDescent="0.3">
      <c r="A70" t="s">
        <v>261</v>
      </c>
      <c r="B70" t="s">
        <v>379</v>
      </c>
      <c r="C70">
        <v>1024.5</v>
      </c>
      <c r="D70" t="s">
        <v>491</v>
      </c>
      <c r="E70">
        <v>1.165</v>
      </c>
      <c r="F70">
        <v>1.78E-2</v>
      </c>
      <c r="G70">
        <v>1.8599999999999998E-2</v>
      </c>
      <c r="H70" s="89">
        <f t="shared" si="8"/>
        <v>2.0249999999999997E-2</v>
      </c>
      <c r="I70">
        <v>2.1899999999999999E-2</v>
      </c>
      <c r="J70">
        <v>0.47399999999999998</v>
      </c>
      <c r="K70">
        <v>7.5600000000000001E-2</v>
      </c>
      <c r="Q70" t="str">
        <f t="shared" si="9"/>
        <v>ACARRail</v>
      </c>
      <c r="S70">
        <v>3.73E-2</v>
      </c>
      <c r="V70" s="91" t="s">
        <v>511</v>
      </c>
      <c r="Y70">
        <f t="shared" si="3"/>
        <v>0.47362189163384222</v>
      </c>
    </row>
    <row r="71" spans="1:25" x14ac:dyDescent="0.3">
      <c r="A71" t="s">
        <v>261</v>
      </c>
      <c r="B71" t="s">
        <v>380</v>
      </c>
      <c r="C71">
        <v>1080.5999999999999</v>
      </c>
      <c r="D71" t="s">
        <v>491</v>
      </c>
      <c r="E71">
        <v>1.196</v>
      </c>
      <c r="F71">
        <v>1.6799999999999999E-2</v>
      </c>
      <c r="G71">
        <v>1.7600000000000001E-2</v>
      </c>
      <c r="H71" s="89">
        <f t="shared" si="8"/>
        <v>1.9200000000000002E-2</v>
      </c>
      <c r="I71">
        <v>2.0799999999999999E-2</v>
      </c>
      <c r="J71">
        <v>0.47</v>
      </c>
      <c r="K71">
        <v>7.4999999999999997E-2</v>
      </c>
      <c r="Q71" t="str">
        <f t="shared" si="9"/>
        <v>ACARCardinal</v>
      </c>
      <c r="S71">
        <v>3.8300000000000001E-2</v>
      </c>
      <c r="Y71">
        <f t="shared" si="3"/>
        <v>0.46951059056034328</v>
      </c>
    </row>
    <row r="72" spans="1:25" x14ac:dyDescent="0.3">
      <c r="A72" t="s">
        <v>261</v>
      </c>
      <c r="B72" t="s">
        <v>380</v>
      </c>
      <c r="C72">
        <v>1080.5999999999999</v>
      </c>
      <c r="D72" t="s">
        <v>489</v>
      </c>
      <c r="E72">
        <v>1.196</v>
      </c>
      <c r="F72">
        <v>1.72E-2</v>
      </c>
      <c r="G72">
        <v>1.8100000000000002E-2</v>
      </c>
      <c r="H72" s="89">
        <f t="shared" si="8"/>
        <v>1.9700000000000002E-2</v>
      </c>
      <c r="I72">
        <v>2.1299999999999999E-2</v>
      </c>
      <c r="J72">
        <v>0.47</v>
      </c>
      <c r="K72">
        <v>7.4999999999999997E-2</v>
      </c>
      <c r="L72" s="91">
        <v>1028</v>
      </c>
      <c r="M72" s="91"/>
      <c r="N72" s="91"/>
      <c r="O72" s="91"/>
      <c r="P72" s="91"/>
      <c r="Q72" t="str">
        <f t="shared" si="9"/>
        <v>ACARCardinal</v>
      </c>
      <c r="S72">
        <v>3.8300000000000001E-2</v>
      </c>
      <c r="Y72">
        <f t="shared" si="3"/>
        <v>0.46951059056034328</v>
      </c>
    </row>
    <row r="73" spans="1:25" x14ac:dyDescent="0.3">
      <c r="A73" t="s">
        <v>261</v>
      </c>
      <c r="B73" t="s">
        <v>447</v>
      </c>
      <c r="C73">
        <v>1109</v>
      </c>
      <c r="D73" t="s">
        <v>422</v>
      </c>
      <c r="E73">
        <v>1.212</v>
      </c>
      <c r="F73">
        <v>1.6E-2</v>
      </c>
      <c r="G73">
        <v>1.6899999999999998E-2</v>
      </c>
      <c r="H73" s="89">
        <f t="shared" si="8"/>
        <v>1.84E-2</v>
      </c>
      <c r="I73">
        <v>1.9900000000000001E-2</v>
      </c>
      <c r="J73">
        <v>0.46800000000000003</v>
      </c>
      <c r="K73">
        <v>7.4700000000000003E-2</v>
      </c>
      <c r="L73" s="91">
        <v>1065</v>
      </c>
      <c r="M73" s="91"/>
      <c r="N73" s="91"/>
      <c r="O73" s="91"/>
      <c r="P73" s="91"/>
      <c r="Q73" t="str">
        <f t="shared" si="9"/>
        <v>ACAROrtolan</v>
      </c>
      <c r="S73">
        <v>3.8800000000000001E-2</v>
      </c>
      <c r="Y73">
        <f t="shared" si="3"/>
        <v>0.46743013469369926</v>
      </c>
    </row>
    <row r="74" spans="1:25" x14ac:dyDescent="0.3">
      <c r="A74" t="s">
        <v>261</v>
      </c>
      <c r="B74" t="s">
        <v>447</v>
      </c>
      <c r="C74">
        <v>1109</v>
      </c>
      <c r="D74" t="s">
        <v>491</v>
      </c>
      <c r="E74">
        <v>1.212</v>
      </c>
      <c r="F74">
        <v>1.6400000000000001E-2</v>
      </c>
      <c r="G74">
        <v>1.72E-2</v>
      </c>
      <c r="H74" s="89">
        <f t="shared" si="8"/>
        <v>1.8749999999999999E-2</v>
      </c>
      <c r="I74">
        <v>2.0299999999999999E-2</v>
      </c>
      <c r="J74">
        <v>0.46800000000000003</v>
      </c>
      <c r="K74">
        <v>7.4700000000000003E-2</v>
      </c>
      <c r="Q74" t="str">
        <f t="shared" si="9"/>
        <v>ACAROrtolan</v>
      </c>
      <c r="S74">
        <v>3.8800000000000001E-2</v>
      </c>
      <c r="Y74">
        <f t="shared" si="3"/>
        <v>0.46743013469369926</v>
      </c>
    </row>
    <row r="75" spans="1:25" x14ac:dyDescent="0.3">
      <c r="A75" t="s">
        <v>261</v>
      </c>
      <c r="B75" t="s">
        <v>381</v>
      </c>
      <c r="C75">
        <v>1172</v>
      </c>
      <c r="D75" t="s">
        <v>422</v>
      </c>
      <c r="E75">
        <v>1.246</v>
      </c>
      <c r="F75">
        <v>1.52E-2</v>
      </c>
      <c r="G75">
        <v>1.6E-2</v>
      </c>
      <c r="H75" s="89">
        <f t="shared" si="8"/>
        <v>1.745E-2</v>
      </c>
      <c r="I75">
        <v>1.89E-2</v>
      </c>
      <c r="J75">
        <v>0.46300000000000002</v>
      </c>
      <c r="K75">
        <v>7.3999999999999996E-2</v>
      </c>
      <c r="L75" s="91">
        <v>1101</v>
      </c>
      <c r="M75" s="91"/>
      <c r="N75" s="91"/>
      <c r="O75" s="91"/>
      <c r="P75" s="91"/>
      <c r="Q75" t="str">
        <f t="shared" si="9"/>
        <v>ACARCurlew</v>
      </c>
      <c r="S75">
        <v>3.9899999999999998E-2</v>
      </c>
      <c r="Y75">
        <f t="shared" si="3"/>
        <v>0.46309888366360913</v>
      </c>
    </row>
    <row r="76" spans="1:25" x14ac:dyDescent="0.3">
      <c r="A76" t="s">
        <v>261</v>
      </c>
      <c r="B76" t="s">
        <v>381</v>
      </c>
      <c r="C76">
        <v>1172</v>
      </c>
      <c r="D76" t="s">
        <v>489</v>
      </c>
      <c r="E76">
        <v>1.246</v>
      </c>
      <c r="F76">
        <v>1.5900000000000001E-2</v>
      </c>
      <c r="G76">
        <v>1.66E-2</v>
      </c>
      <c r="H76" s="89">
        <f t="shared" si="8"/>
        <v>1.805E-2</v>
      </c>
      <c r="I76">
        <v>1.95E-2</v>
      </c>
      <c r="J76">
        <v>0.46300000000000002</v>
      </c>
      <c r="K76">
        <v>7.3999999999999996E-2</v>
      </c>
      <c r="Q76" t="str">
        <f t="shared" si="9"/>
        <v>ACARCurlew</v>
      </c>
      <c r="S76">
        <v>3.9899999999999998E-2</v>
      </c>
      <c r="Y76">
        <f t="shared" si="3"/>
        <v>0.46309888366360913</v>
      </c>
    </row>
    <row r="77" spans="1:25" x14ac:dyDescent="0.3">
      <c r="A77" t="s">
        <v>261</v>
      </c>
      <c r="B77" t="s">
        <v>382</v>
      </c>
      <c r="C77">
        <v>1198</v>
      </c>
      <c r="D77" t="s">
        <v>422</v>
      </c>
      <c r="E77">
        <v>1.2589999999999999</v>
      </c>
      <c r="F77">
        <v>1.4800000000000001E-2</v>
      </c>
      <c r="G77">
        <v>1.55E-2</v>
      </c>
      <c r="H77" s="89">
        <f t="shared" si="8"/>
        <v>1.695E-2</v>
      </c>
      <c r="I77">
        <v>1.84E-2</v>
      </c>
      <c r="J77">
        <v>0.46200000000000002</v>
      </c>
      <c r="K77">
        <v>7.3800000000000004E-2</v>
      </c>
      <c r="L77" s="91">
        <v>1115</v>
      </c>
      <c r="M77" s="91"/>
      <c r="N77" s="91"/>
      <c r="O77" s="91"/>
      <c r="P77" s="91"/>
      <c r="Q77" t="str">
        <f t="shared" si="9"/>
        <v>ACARBluejay</v>
      </c>
      <c r="S77">
        <v>4.0300000000000002E-2</v>
      </c>
      <c r="Y77">
        <f t="shared" si="3"/>
        <v>0.46147397805813245</v>
      </c>
    </row>
    <row r="78" spans="1:25" x14ac:dyDescent="0.3">
      <c r="A78" t="s">
        <v>261</v>
      </c>
      <c r="B78" t="s">
        <v>382</v>
      </c>
      <c r="C78">
        <v>1198</v>
      </c>
      <c r="D78" t="s">
        <v>491</v>
      </c>
      <c r="E78">
        <v>1.2589999999999999</v>
      </c>
      <c r="F78">
        <v>1.52E-2</v>
      </c>
      <c r="G78">
        <v>1.5900000000000001E-2</v>
      </c>
      <c r="H78" s="89">
        <f t="shared" si="8"/>
        <v>1.7350000000000001E-2</v>
      </c>
      <c r="I78">
        <v>1.8800000000000001E-2</v>
      </c>
      <c r="J78">
        <v>0.46200000000000002</v>
      </c>
      <c r="K78">
        <v>7.3800000000000004E-2</v>
      </c>
      <c r="Q78" t="str">
        <f t="shared" si="9"/>
        <v>ACARBluejay</v>
      </c>
      <c r="S78">
        <v>4.0300000000000002E-2</v>
      </c>
      <c r="Y78">
        <f t="shared" si="3"/>
        <v>0.46147397805813245</v>
      </c>
    </row>
    <row r="79" spans="1:25" x14ac:dyDescent="0.3">
      <c r="A79" t="s">
        <v>261</v>
      </c>
      <c r="B79" t="s">
        <v>432</v>
      </c>
      <c r="C79">
        <v>1277</v>
      </c>
      <c r="D79" t="s">
        <v>415</v>
      </c>
      <c r="E79">
        <v>1.302</v>
      </c>
      <c r="F79">
        <v>1.38E-2</v>
      </c>
      <c r="G79">
        <v>1.49E-2</v>
      </c>
      <c r="H79" s="89">
        <f t="shared" si="8"/>
        <v>1.6149999999999998E-2</v>
      </c>
      <c r="I79">
        <v>1.7399999999999999E-2</v>
      </c>
      <c r="J79">
        <v>0.45600000000000002</v>
      </c>
      <c r="K79">
        <v>7.2900000000000006E-2</v>
      </c>
      <c r="Q79" t="str">
        <f t="shared" si="9"/>
        <v>ACARBunting</v>
      </c>
      <c r="S79">
        <v>4.19E-2</v>
      </c>
      <c r="Y79">
        <f t="shared" si="3"/>
        <v>0.45621636876578664</v>
      </c>
    </row>
    <row r="80" spans="1:25" x14ac:dyDescent="0.3">
      <c r="A80" t="s">
        <v>261</v>
      </c>
      <c r="B80" t="s">
        <v>432</v>
      </c>
      <c r="C80">
        <v>1277</v>
      </c>
      <c r="D80" t="s">
        <v>492</v>
      </c>
      <c r="E80">
        <v>1.302</v>
      </c>
      <c r="F80">
        <v>1.4200000000000001E-2</v>
      </c>
      <c r="G80">
        <v>1.52E-2</v>
      </c>
      <c r="H80" s="89">
        <f t="shared" si="8"/>
        <v>1.6500000000000001E-2</v>
      </c>
      <c r="I80">
        <v>1.78E-2</v>
      </c>
      <c r="J80">
        <v>0.45600000000000002</v>
      </c>
      <c r="K80">
        <v>7.2900000000000006E-2</v>
      </c>
      <c r="Q80" t="str">
        <f t="shared" si="9"/>
        <v>ACARBunting</v>
      </c>
      <c r="S80">
        <v>4.19E-2</v>
      </c>
      <c r="Y80">
        <f t="shared" si="3"/>
        <v>0.45621636876578664</v>
      </c>
    </row>
    <row r="81" spans="1:25" x14ac:dyDescent="0.3">
      <c r="A81" t="s">
        <v>261</v>
      </c>
      <c r="B81" t="s">
        <v>383</v>
      </c>
      <c r="C81">
        <v>1361.5</v>
      </c>
      <c r="D81" t="s">
        <v>415</v>
      </c>
      <c r="E81">
        <v>1.345</v>
      </c>
      <c r="F81">
        <v>1.29E-2</v>
      </c>
      <c r="G81">
        <v>1.38E-2</v>
      </c>
      <c r="H81" s="89">
        <f t="shared" si="8"/>
        <v>1.5049999999999999E-2</v>
      </c>
      <c r="I81">
        <v>1.6299999999999999E-2</v>
      </c>
      <c r="J81">
        <v>0.45100000000000001</v>
      </c>
      <c r="K81">
        <v>7.2099999999999997E-2</v>
      </c>
      <c r="Q81" t="str">
        <f t="shared" si="9"/>
        <v>ACARBittern</v>
      </c>
      <c r="S81">
        <v>4.3299999999999998E-2</v>
      </c>
      <c r="Y81">
        <f t="shared" si="3"/>
        <v>0.45112960771703275</v>
      </c>
    </row>
    <row r="82" spans="1:25" x14ac:dyDescent="0.3">
      <c r="A82" t="s">
        <v>261</v>
      </c>
      <c r="B82" t="s">
        <v>439</v>
      </c>
      <c r="C82">
        <v>1534.4</v>
      </c>
      <c r="D82" t="s">
        <v>492</v>
      </c>
      <c r="E82">
        <v>1.427</v>
      </c>
      <c r="F82">
        <v>1.18E-2</v>
      </c>
      <c r="G82">
        <v>1.2699999999999999E-2</v>
      </c>
      <c r="H82" s="89">
        <f t="shared" si="8"/>
        <v>1.3950000000000001E-2</v>
      </c>
      <c r="I82">
        <v>1.52E-2</v>
      </c>
      <c r="J82">
        <v>0.442</v>
      </c>
      <c r="K82">
        <v>7.0800000000000002E-2</v>
      </c>
      <c r="L82" s="91">
        <v>1314</v>
      </c>
      <c r="M82" s="91"/>
      <c r="N82" s="91"/>
      <c r="O82" s="91"/>
      <c r="P82" s="91"/>
      <c r="Q82" t="str">
        <f t="shared" si="9"/>
        <v>ACARBobolink</v>
      </c>
      <c r="S82">
        <v>4.5900000000000003E-2</v>
      </c>
      <c r="Y82">
        <f t="shared" si="3"/>
        <v>0.44186480940860945</v>
      </c>
    </row>
    <row r="83" spans="1:25" x14ac:dyDescent="0.3">
      <c r="A83" t="s">
        <v>261</v>
      </c>
      <c r="B83" t="s">
        <v>384</v>
      </c>
      <c r="C83">
        <v>1703</v>
      </c>
      <c r="D83" t="s">
        <v>409</v>
      </c>
      <c r="E83">
        <v>1.504</v>
      </c>
      <c r="F83">
        <v>1.0500000000000001E-2</v>
      </c>
      <c r="G83">
        <v>1.15E-2</v>
      </c>
      <c r="H83" s="89">
        <f t="shared" si="8"/>
        <v>1.2500000000000001E-2</v>
      </c>
      <c r="I83">
        <v>1.35E-2</v>
      </c>
      <c r="J83">
        <v>0.434</v>
      </c>
      <c r="K83">
        <v>6.9599999999999995E-2</v>
      </c>
      <c r="Q83" t="str">
        <f t="shared" si="9"/>
        <v>ACARLapwing</v>
      </c>
      <c r="S83">
        <v>4.8399999999999999E-2</v>
      </c>
      <c r="Y83">
        <f t="shared" si="3"/>
        <v>0.43363739328582723</v>
      </c>
    </row>
    <row r="84" spans="1:25" x14ac:dyDescent="0.3">
      <c r="A84" t="s">
        <v>261</v>
      </c>
      <c r="B84" t="s">
        <v>385</v>
      </c>
      <c r="C84">
        <v>1798</v>
      </c>
      <c r="D84" t="s">
        <v>492</v>
      </c>
      <c r="E84">
        <v>1.5449999999999999</v>
      </c>
      <c r="F84">
        <v>1.01E-2</v>
      </c>
      <c r="G84">
        <v>1.0999999999999999E-2</v>
      </c>
      <c r="H84" s="89">
        <f t="shared" si="8"/>
        <v>1.1900000000000001E-2</v>
      </c>
      <c r="I84">
        <v>1.2800000000000001E-2</v>
      </c>
      <c r="J84">
        <v>0.43</v>
      </c>
      <c r="K84">
        <v>6.9000000000000006E-2</v>
      </c>
      <c r="Q84" t="str">
        <f t="shared" si="9"/>
        <v>ACARFalcon</v>
      </c>
      <c r="S84">
        <v>4.9700000000000001E-2</v>
      </c>
      <c r="Y84">
        <f t="shared" si="3"/>
        <v>0.42942682003556393</v>
      </c>
    </row>
    <row r="85" spans="1:25" x14ac:dyDescent="0.3">
      <c r="A85" t="s">
        <v>261</v>
      </c>
      <c r="B85" t="s">
        <v>487</v>
      </c>
      <c r="C85">
        <v>1933</v>
      </c>
      <c r="D85" t="s">
        <v>492</v>
      </c>
      <c r="E85">
        <v>1.6020000000000001</v>
      </c>
      <c r="F85">
        <v>9.4000000000000004E-3</v>
      </c>
      <c r="G85">
        <v>1.0200000000000001E-2</v>
      </c>
      <c r="H85" s="89">
        <f t="shared" si="8"/>
        <v>1.1200000000000002E-2</v>
      </c>
      <c r="I85">
        <v>1.2200000000000001E-2</v>
      </c>
      <c r="J85">
        <v>0.42399999999999999</v>
      </c>
      <c r="K85">
        <v>6.8199999999999997E-2</v>
      </c>
      <c r="L85" s="91">
        <v>1465</v>
      </c>
      <c r="M85" s="91"/>
      <c r="N85" s="91"/>
      <c r="O85" s="91"/>
      <c r="P85" s="91"/>
      <c r="Q85" t="str">
        <f t="shared" si="9"/>
        <v>ACARChukar</v>
      </c>
      <c r="S85">
        <v>5.1499999999999997E-2</v>
      </c>
      <c r="Y85">
        <f t="shared" si="3"/>
        <v>0.4237551072873767</v>
      </c>
    </row>
    <row r="86" spans="1:25" x14ac:dyDescent="0.3">
      <c r="A86" t="s">
        <v>261</v>
      </c>
      <c r="B86" t="s">
        <v>386</v>
      </c>
      <c r="C86">
        <v>2338</v>
      </c>
      <c r="D86" t="s">
        <v>492</v>
      </c>
      <c r="E86">
        <v>1.762</v>
      </c>
      <c r="F86">
        <v>7.7999999999999996E-3</v>
      </c>
      <c r="G86">
        <v>8.8999999999999999E-3</v>
      </c>
      <c r="H86" s="89">
        <f t="shared" si="8"/>
        <v>9.6000000000000009E-3</v>
      </c>
      <c r="I86">
        <v>1.03E-2</v>
      </c>
      <c r="J86">
        <v>0.40899999999999997</v>
      </c>
      <c r="K86">
        <v>6.6000000000000003E-2</v>
      </c>
      <c r="Q86" t="str">
        <f t="shared" si="9"/>
        <v>ACARBluebird</v>
      </c>
      <c r="S86">
        <v>5.67E-2</v>
      </c>
      <c r="Y86">
        <f t="shared" si="3"/>
        <v>0.40885187681726176</v>
      </c>
    </row>
    <row r="87" spans="1:25" x14ac:dyDescent="0.3">
      <c r="A87" t="s">
        <v>261</v>
      </c>
      <c r="B87" t="s">
        <v>386</v>
      </c>
      <c r="C87">
        <v>2338</v>
      </c>
      <c r="D87" t="s">
        <v>409</v>
      </c>
      <c r="E87">
        <v>1.762</v>
      </c>
      <c r="F87">
        <v>7.7000000000000002E-3</v>
      </c>
      <c r="G87">
        <v>8.8000000000000005E-3</v>
      </c>
      <c r="H87" s="89">
        <f t="shared" si="8"/>
        <v>9.5000000000000015E-3</v>
      </c>
      <c r="I87">
        <v>1.0200000000000001E-2</v>
      </c>
      <c r="J87">
        <v>0.40899999999999997</v>
      </c>
      <c r="K87">
        <v>6.6000000000000003E-2</v>
      </c>
      <c r="Q87" t="str">
        <f t="shared" si="9"/>
        <v>ACARBluebird</v>
      </c>
      <c r="S87">
        <v>5.67E-2</v>
      </c>
      <c r="Y87">
        <f t="shared" si="3"/>
        <v>0.40885187681726176</v>
      </c>
    </row>
    <row r="88" spans="1:25" x14ac:dyDescent="0.3">
      <c r="A88" t="s">
        <v>261</v>
      </c>
      <c r="B88" t="s">
        <v>493</v>
      </c>
      <c r="C88" s="75">
        <v>2493</v>
      </c>
      <c r="D88" t="s">
        <v>418</v>
      </c>
      <c r="E88" s="75">
        <v>1.821</v>
      </c>
      <c r="F88">
        <v>7.4000000000000003E-3</v>
      </c>
      <c r="G88" s="75">
        <v>8.6999999999999994E-3</v>
      </c>
      <c r="H88" s="89">
        <f t="shared" si="8"/>
        <v>9.3500000000000007E-3</v>
      </c>
      <c r="I88" s="75">
        <v>0.01</v>
      </c>
      <c r="J88">
        <v>0.40400000000000003</v>
      </c>
      <c r="K88" s="75">
        <v>6.5199999999999994E-2</v>
      </c>
      <c r="L88" s="96">
        <v>1670</v>
      </c>
      <c r="M88" s="96"/>
      <c r="N88" s="96"/>
      <c r="O88" s="96"/>
      <c r="P88" s="96"/>
      <c r="Q88" t="str">
        <f t="shared" si="9"/>
        <v>ACARKingfisher</v>
      </c>
      <c r="S88">
        <v>5.8700000000000002E-2</v>
      </c>
      <c r="Y88">
        <f t="shared" si="3"/>
        <v>0.4036956373703266</v>
      </c>
    </row>
    <row r="89" spans="1:25" x14ac:dyDescent="0.3">
      <c r="A89" t="s">
        <v>513</v>
      </c>
      <c r="B89" t="s">
        <v>514</v>
      </c>
      <c r="C89">
        <v>383.2</v>
      </c>
      <c r="D89" s="102" t="s">
        <v>638</v>
      </c>
      <c r="E89">
        <v>0.68</v>
      </c>
      <c r="F89" s="86">
        <v>4.392045454545454E-2</v>
      </c>
      <c r="G89" s="86">
        <v>4.496212121212121E-2</v>
      </c>
      <c r="H89" s="92">
        <v>0</v>
      </c>
      <c r="I89" s="92">
        <v>0</v>
      </c>
      <c r="J89" s="86">
        <v>0.55809600000000026</v>
      </c>
      <c r="K89" s="86">
        <v>8.659090909090908E-2</v>
      </c>
      <c r="L89">
        <v>558</v>
      </c>
      <c r="Q89" t="str">
        <f t="shared" si="9"/>
        <v>ACCCOCEANSIDE</v>
      </c>
      <c r="T89" s="86">
        <v>2.0018939393939401E-2</v>
      </c>
      <c r="U89">
        <f>T89*5.28</f>
        <v>0.10570000000000004</v>
      </c>
      <c r="V89">
        <f>U89*5.28</f>
        <v>0.55809600000000026</v>
      </c>
      <c r="Y89">
        <f t="shared" si="3"/>
        <v>0.55790691594470943</v>
      </c>
    </row>
    <row r="90" spans="1:25" x14ac:dyDescent="0.3">
      <c r="A90" t="s">
        <v>513</v>
      </c>
      <c r="B90" t="s">
        <v>515</v>
      </c>
      <c r="C90">
        <v>430.5</v>
      </c>
      <c r="D90" s="102" t="s">
        <v>639</v>
      </c>
      <c r="E90">
        <v>0.72</v>
      </c>
      <c r="F90" s="86">
        <v>3.8920454545454543E-2</v>
      </c>
      <c r="G90" s="86">
        <v>3.9829545454545451E-2</v>
      </c>
      <c r="H90" s="92">
        <v>0</v>
      </c>
      <c r="I90" s="92">
        <v>0</v>
      </c>
      <c r="J90" s="86">
        <v>0.54912000000000005</v>
      </c>
      <c r="K90" s="86">
        <v>8.5340909090909092E-2</v>
      </c>
      <c r="L90">
        <v>602</v>
      </c>
      <c r="Q90" t="str">
        <f t="shared" si="9"/>
        <v>ACCCLINNET</v>
      </c>
      <c r="T90" s="86">
        <v>1.9696969696969695E-2</v>
      </c>
      <c r="U90">
        <f t="shared" ref="U90:V116" si="10">T90*5.28</f>
        <v>0.104</v>
      </c>
      <c r="V90">
        <f t="shared" si="10"/>
        <v>0.54912000000000005</v>
      </c>
      <c r="Y90">
        <f t="shared" si="3"/>
        <v>0.54895865194123783</v>
      </c>
    </row>
    <row r="91" spans="1:25" x14ac:dyDescent="0.3">
      <c r="A91" t="s">
        <v>513</v>
      </c>
      <c r="B91" t="s">
        <v>516</v>
      </c>
      <c r="C91">
        <v>438.6</v>
      </c>
      <c r="D91" s="102" t="s">
        <v>640</v>
      </c>
      <c r="E91">
        <v>0.74099999999999999</v>
      </c>
      <c r="F91" s="86">
        <v>3.8238636363636364E-2</v>
      </c>
      <c r="G91" s="86">
        <v>3.9109848484848483E-2</v>
      </c>
      <c r="H91" s="92">
        <v>0</v>
      </c>
      <c r="I91" s="92">
        <v>0</v>
      </c>
      <c r="J91" s="86">
        <v>0.54489599999999994</v>
      </c>
      <c r="K91" s="86">
        <v>8.4412878787878787E-2</v>
      </c>
      <c r="L91">
        <v>612</v>
      </c>
      <c r="Q91" t="str">
        <f t="shared" si="9"/>
        <v>ACCCORIOLE</v>
      </c>
      <c r="T91" s="86">
        <v>1.9545454545454543E-2</v>
      </c>
      <c r="U91">
        <f t="shared" si="10"/>
        <v>0.10319999999999999</v>
      </c>
      <c r="V91">
        <f t="shared" si="10"/>
        <v>0.54489599999999994</v>
      </c>
      <c r="Y91">
        <f t="shared" si="3"/>
        <v>0.54445787379249022</v>
      </c>
    </row>
    <row r="92" spans="1:25" x14ac:dyDescent="0.3">
      <c r="A92" t="s">
        <v>513</v>
      </c>
      <c r="B92" t="s">
        <v>517</v>
      </c>
      <c r="C92">
        <v>454</v>
      </c>
      <c r="D92" s="102" t="s">
        <v>641</v>
      </c>
      <c r="E92">
        <v>0.77</v>
      </c>
      <c r="F92" s="86">
        <v>3.6950757575757574E-2</v>
      </c>
      <c r="G92" s="86">
        <v>3.7803030303030304E-2</v>
      </c>
      <c r="H92" s="92">
        <v>0</v>
      </c>
      <c r="I92" s="92">
        <v>0</v>
      </c>
      <c r="J92" s="86">
        <v>0.53856000000000004</v>
      </c>
      <c r="K92" s="86">
        <v>8.3428030303030296E-2</v>
      </c>
      <c r="L92">
        <v>628</v>
      </c>
      <c r="Q92" t="str">
        <f t="shared" si="9"/>
        <v>ACCCWACO</v>
      </c>
      <c r="T92" s="86">
        <v>1.9318181818181818E-2</v>
      </c>
      <c r="U92">
        <f t="shared" si="10"/>
        <v>0.10200000000000001</v>
      </c>
      <c r="V92">
        <f t="shared" si="10"/>
        <v>0.53856000000000004</v>
      </c>
      <c r="Y92">
        <f t="shared" si="3"/>
        <v>0.53844785980340149</v>
      </c>
    </row>
    <row r="93" spans="1:25" x14ac:dyDescent="0.3">
      <c r="A93" t="s">
        <v>513</v>
      </c>
      <c r="B93" t="s">
        <v>518</v>
      </c>
      <c r="C93">
        <v>529.79999999999995</v>
      </c>
      <c r="D93" s="102" t="s">
        <v>642</v>
      </c>
      <c r="E93">
        <v>0.80700000000000005</v>
      </c>
      <c r="F93" s="86">
        <v>3.1647727272727272E-2</v>
      </c>
      <c r="G93" s="86">
        <v>3.2424242424242418E-2</v>
      </c>
      <c r="H93" s="92">
        <v>0</v>
      </c>
      <c r="I93" s="92">
        <v>0</v>
      </c>
      <c r="J93" s="86">
        <v>0.53116799999999997</v>
      </c>
      <c r="K93" s="86">
        <v>8.2670454545454547E-2</v>
      </c>
      <c r="L93">
        <v>687</v>
      </c>
      <c r="Q93" t="str">
        <f t="shared" si="9"/>
        <v>ACCCLAREDO</v>
      </c>
      <c r="T93" s="86">
        <v>1.9053030303030301E-2</v>
      </c>
      <c r="U93">
        <f t="shared" si="10"/>
        <v>0.10059999999999999</v>
      </c>
      <c r="V93">
        <f t="shared" si="10"/>
        <v>0.53116799999999997</v>
      </c>
      <c r="Y93">
        <f t="shared" si="3"/>
        <v>0.53110038076884614</v>
      </c>
    </row>
    <row r="94" spans="1:25" x14ac:dyDescent="0.3">
      <c r="A94" t="s">
        <v>513</v>
      </c>
      <c r="B94" t="s">
        <v>519</v>
      </c>
      <c r="C94">
        <v>609.5</v>
      </c>
      <c r="D94" s="102" t="s">
        <v>643</v>
      </c>
      <c r="E94">
        <v>0.88200000000000001</v>
      </c>
      <c r="F94" s="86">
        <v>2.7537878787878788E-2</v>
      </c>
      <c r="G94" s="86">
        <v>2.8238636363636365E-2</v>
      </c>
      <c r="H94" s="92">
        <v>0</v>
      </c>
      <c r="I94" s="92">
        <v>0</v>
      </c>
      <c r="J94" s="86">
        <v>0.51744000000000012</v>
      </c>
      <c r="K94" s="86">
        <v>8.0359848484848478E-2</v>
      </c>
      <c r="L94">
        <v>753</v>
      </c>
      <c r="Q94" t="str">
        <f t="shared" si="9"/>
        <v>ACCCIRVING</v>
      </c>
      <c r="T94" s="86">
        <v>1.8560606060606062E-2</v>
      </c>
      <c r="U94">
        <f t="shared" si="10"/>
        <v>9.8000000000000018E-2</v>
      </c>
      <c r="V94">
        <f t="shared" si="10"/>
        <v>0.51744000000000012</v>
      </c>
      <c r="Y94">
        <f t="shared" si="3"/>
        <v>0.51718785693186797</v>
      </c>
    </row>
    <row r="95" spans="1:25" x14ac:dyDescent="0.3">
      <c r="A95" t="s">
        <v>513</v>
      </c>
      <c r="B95" t="s">
        <v>520</v>
      </c>
      <c r="C95">
        <v>611.29999999999995</v>
      </c>
      <c r="D95" s="102" t="s">
        <v>644</v>
      </c>
      <c r="E95">
        <v>0.85799999999999998</v>
      </c>
      <c r="F95" s="86">
        <v>2.7424242424242424E-2</v>
      </c>
      <c r="G95" s="86">
        <v>2.8124999999999997E-2</v>
      </c>
      <c r="H95" s="92">
        <v>0</v>
      </c>
      <c r="I95" s="92">
        <v>0</v>
      </c>
      <c r="J95" s="86">
        <v>0.52166400000000002</v>
      </c>
      <c r="K95" s="86">
        <v>8.136363636363636E-2</v>
      </c>
      <c r="L95">
        <v>753</v>
      </c>
      <c r="Q95" t="str">
        <f t="shared" si="9"/>
        <v>ACCCHAWK</v>
      </c>
      <c r="T95" s="86">
        <v>1.8712121212121211E-2</v>
      </c>
      <c r="U95">
        <f t="shared" si="10"/>
        <v>9.8799999999999999E-2</v>
      </c>
      <c r="V95">
        <f t="shared" si="10"/>
        <v>0.52166400000000002</v>
      </c>
      <c r="Y95">
        <f t="shared" si="3"/>
        <v>0.52150680670080363</v>
      </c>
    </row>
    <row r="96" spans="1:25" x14ac:dyDescent="0.3">
      <c r="A96" t="s">
        <v>513</v>
      </c>
      <c r="B96" t="s">
        <v>521</v>
      </c>
      <c r="C96">
        <v>713.5</v>
      </c>
      <c r="D96" s="102" t="s">
        <v>429</v>
      </c>
      <c r="E96">
        <v>0.92700000000000005</v>
      </c>
      <c r="F96" s="86">
        <v>2.3484848484848483E-2</v>
      </c>
      <c r="G96" s="86">
        <v>2.4128787878787882E-2</v>
      </c>
      <c r="H96" s="92">
        <v>0</v>
      </c>
      <c r="I96" s="92">
        <v>0</v>
      </c>
      <c r="J96" s="86">
        <v>0.50952000000000008</v>
      </c>
      <c r="K96" s="86">
        <v>7.9545454545454544E-2</v>
      </c>
      <c r="L96">
        <v>826</v>
      </c>
      <c r="Q96" t="str">
        <f t="shared" si="9"/>
        <v>ACCCDOVE</v>
      </c>
      <c r="T96" s="86">
        <v>1.8276515151515151E-2</v>
      </c>
      <c r="U96">
        <f t="shared" si="10"/>
        <v>9.6500000000000002E-2</v>
      </c>
      <c r="V96">
        <f t="shared" si="10"/>
        <v>0.50952000000000008</v>
      </c>
      <c r="Y96">
        <f t="shared" si="3"/>
        <v>0.50939759308737731</v>
      </c>
    </row>
    <row r="97" spans="1:25" x14ac:dyDescent="0.3">
      <c r="A97" t="s">
        <v>513</v>
      </c>
      <c r="B97" t="s">
        <v>522</v>
      </c>
      <c r="C97">
        <v>784.7</v>
      </c>
      <c r="D97" s="102" t="s">
        <v>645</v>
      </c>
      <c r="E97">
        <v>0.99</v>
      </c>
      <c r="F97" s="86">
        <v>2.1439393939393939E-2</v>
      </c>
      <c r="G97" s="86">
        <v>2.2121212121212121E-2</v>
      </c>
      <c r="H97" s="92">
        <v>0</v>
      </c>
      <c r="I97" s="92">
        <v>0</v>
      </c>
      <c r="J97" s="86">
        <v>0.49948800000000004</v>
      </c>
      <c r="K97" s="86">
        <v>7.7784090909090914E-2</v>
      </c>
      <c r="L97">
        <v>879</v>
      </c>
      <c r="Q97" t="str">
        <f t="shared" si="9"/>
        <v>ACCCAMARILLO</v>
      </c>
      <c r="T97" s="86">
        <v>1.7916666666666668E-2</v>
      </c>
      <c r="U97">
        <f t="shared" si="10"/>
        <v>9.4600000000000004E-2</v>
      </c>
      <c r="V97">
        <f t="shared" si="10"/>
        <v>0.49948800000000004</v>
      </c>
      <c r="Y97">
        <f t="shared" ref="Y97:Y160" si="11">(1.779/60)*LN(1/(E97*0.5/12))*5.28</f>
        <v>0.49910408342716894</v>
      </c>
    </row>
    <row r="98" spans="1:25" x14ac:dyDescent="0.3">
      <c r="A98" t="s">
        <v>513</v>
      </c>
      <c r="B98" t="s">
        <v>523</v>
      </c>
      <c r="C98">
        <v>821.4</v>
      </c>
      <c r="D98" s="102" t="s">
        <v>646</v>
      </c>
      <c r="E98">
        <v>0.99</v>
      </c>
      <c r="F98" s="86">
        <v>2.0473484848484848E-2</v>
      </c>
      <c r="G98" s="86">
        <v>2.1098484848484849E-2</v>
      </c>
      <c r="H98" s="92">
        <v>0</v>
      </c>
      <c r="I98" s="92">
        <v>0</v>
      </c>
      <c r="J98" s="86">
        <v>0.49948800000000004</v>
      </c>
      <c r="K98" s="86">
        <v>7.8049242424242424E-2</v>
      </c>
      <c r="L98">
        <v>898</v>
      </c>
      <c r="Q98" t="str">
        <f t="shared" ref="Q98:Q129" si="12">_xlfn.CONCAT(A98,B98)</f>
        <v>ACCCGROSBEAK</v>
      </c>
      <c r="T98" s="86">
        <v>1.7916666666666668E-2</v>
      </c>
      <c r="U98">
        <f t="shared" si="10"/>
        <v>9.4600000000000004E-2</v>
      </c>
      <c r="V98">
        <f t="shared" si="10"/>
        <v>0.49948800000000004</v>
      </c>
      <c r="Y98">
        <f t="shared" si="11"/>
        <v>0.49910408342716894</v>
      </c>
    </row>
    <row r="99" spans="1:25" x14ac:dyDescent="0.3">
      <c r="A99" t="s">
        <v>513</v>
      </c>
      <c r="B99" t="s">
        <v>524</v>
      </c>
      <c r="C99">
        <v>903.9</v>
      </c>
      <c r="D99" s="102" t="s">
        <v>647</v>
      </c>
      <c r="E99">
        <v>1.04</v>
      </c>
      <c r="F99" s="86">
        <v>1.8541666666666665E-2</v>
      </c>
      <c r="G99" s="86">
        <v>1.9147727272727271E-2</v>
      </c>
      <c r="H99" s="92">
        <v>0</v>
      </c>
      <c r="I99" s="92">
        <v>0</v>
      </c>
      <c r="J99" s="86">
        <v>0.49156800000000006</v>
      </c>
      <c r="K99" s="86">
        <v>7.6912878787878794E-2</v>
      </c>
      <c r="L99">
        <v>956</v>
      </c>
      <c r="Q99" t="str">
        <f t="shared" si="12"/>
        <v>ACCCLUBBOCK</v>
      </c>
      <c r="T99" s="86">
        <v>1.7632575757575757E-2</v>
      </c>
      <c r="U99">
        <f t="shared" si="10"/>
        <v>9.3100000000000002E-2</v>
      </c>
      <c r="V99">
        <f t="shared" si="10"/>
        <v>0.49156800000000006</v>
      </c>
      <c r="Y99">
        <f t="shared" si="11"/>
        <v>0.49139060216305908</v>
      </c>
    </row>
    <row r="100" spans="1:25" x14ac:dyDescent="0.3">
      <c r="A100" t="s">
        <v>513</v>
      </c>
      <c r="B100" t="s">
        <v>525</v>
      </c>
      <c r="C100">
        <v>1011.3</v>
      </c>
      <c r="D100" s="102" t="s">
        <v>648</v>
      </c>
      <c r="E100">
        <v>1.0900000000000001</v>
      </c>
      <c r="F100" s="86">
        <v>1.6571969696969696E-2</v>
      </c>
      <c r="G100" s="86">
        <v>1.7178030303030303E-2</v>
      </c>
      <c r="H100" s="92">
        <v>0</v>
      </c>
      <c r="I100" s="92">
        <v>0</v>
      </c>
      <c r="J100" s="86">
        <v>0.48417600000000005</v>
      </c>
      <c r="K100" s="86">
        <v>7.5890151515151508E-2</v>
      </c>
      <c r="L100">
        <v>1022</v>
      </c>
      <c r="Q100" t="str">
        <f t="shared" si="12"/>
        <v>ACCCGALVESTON</v>
      </c>
      <c r="T100" s="86">
        <v>1.7367424242424243E-2</v>
      </c>
      <c r="U100">
        <f t="shared" si="10"/>
        <v>9.1700000000000004E-2</v>
      </c>
      <c r="V100">
        <f t="shared" si="10"/>
        <v>0.48417600000000005</v>
      </c>
      <c r="Y100">
        <f t="shared" si="11"/>
        <v>0.48403939254670236</v>
      </c>
    </row>
    <row r="101" spans="1:25" x14ac:dyDescent="0.3">
      <c r="A101" t="s">
        <v>513</v>
      </c>
      <c r="B101" t="s">
        <v>526</v>
      </c>
      <c r="C101">
        <v>1025.5999999999999</v>
      </c>
      <c r="D101" s="102" t="s">
        <v>649</v>
      </c>
      <c r="E101">
        <v>1.1080000000000001</v>
      </c>
      <c r="F101" s="86">
        <v>1.6344696969696971E-2</v>
      </c>
      <c r="G101" s="86">
        <v>1.6893939393939392E-2</v>
      </c>
      <c r="H101" s="92">
        <v>0</v>
      </c>
      <c r="I101" s="92">
        <v>0</v>
      </c>
      <c r="J101" s="86">
        <v>0.48153600000000002</v>
      </c>
      <c r="K101" s="86">
        <v>7.5397727272727269E-2</v>
      </c>
      <c r="L101">
        <v>1036</v>
      </c>
      <c r="Q101" t="str">
        <f t="shared" si="12"/>
        <v>ACCCDRAKE</v>
      </c>
      <c r="T101" s="86">
        <v>1.7272727272727273E-2</v>
      </c>
      <c r="U101">
        <f t="shared" si="10"/>
        <v>9.1200000000000003E-2</v>
      </c>
      <c r="V101">
        <f t="shared" si="10"/>
        <v>0.48153600000000002</v>
      </c>
      <c r="Y101">
        <f t="shared" si="11"/>
        <v>0.48147524423316179</v>
      </c>
    </row>
    <row r="102" spans="1:25" x14ac:dyDescent="0.3">
      <c r="A102" t="s">
        <v>513</v>
      </c>
      <c r="B102" t="s">
        <v>527</v>
      </c>
      <c r="C102">
        <v>1033</v>
      </c>
      <c r="D102" s="102" t="s">
        <v>650</v>
      </c>
      <c r="E102">
        <v>1.1399999999999999</v>
      </c>
      <c r="F102" s="86">
        <v>1.6325757575757573E-2</v>
      </c>
      <c r="G102" s="86">
        <v>1.7007575757575756E-2</v>
      </c>
      <c r="H102" s="92">
        <v>0</v>
      </c>
      <c r="I102" s="92">
        <v>0</v>
      </c>
      <c r="J102" s="86">
        <v>0.47731200000000001</v>
      </c>
      <c r="K102" s="86">
        <v>7.4621212121212116E-2</v>
      </c>
      <c r="L102">
        <v>1042</v>
      </c>
      <c r="Q102" t="str">
        <f t="shared" si="12"/>
        <v>ACCCCURLEW</v>
      </c>
      <c r="T102" s="86">
        <v>1.712121212121212E-2</v>
      </c>
      <c r="U102">
        <f t="shared" si="10"/>
        <v>9.0399999999999994E-2</v>
      </c>
      <c r="V102">
        <f t="shared" si="10"/>
        <v>0.47731200000000001</v>
      </c>
      <c r="Y102">
        <f t="shared" si="11"/>
        <v>0.47701794671238418</v>
      </c>
    </row>
    <row r="103" spans="1:25" x14ac:dyDescent="0.3">
      <c r="A103" t="s">
        <v>513</v>
      </c>
      <c r="B103" t="s">
        <v>528</v>
      </c>
      <c r="C103">
        <v>1059.5</v>
      </c>
      <c r="D103" s="102" t="s">
        <v>651</v>
      </c>
      <c r="E103">
        <v>1.127</v>
      </c>
      <c r="F103" s="86">
        <v>1.5909090909090911E-2</v>
      </c>
      <c r="G103" s="86">
        <v>1.659090909090909E-2</v>
      </c>
      <c r="H103" s="92">
        <v>0</v>
      </c>
      <c r="I103" s="92">
        <v>0</v>
      </c>
      <c r="J103" s="86">
        <v>0.47889600000000004</v>
      </c>
      <c r="K103" s="86">
        <v>7.5208333333333335E-2</v>
      </c>
      <c r="L103">
        <v>1050</v>
      </c>
      <c r="Q103" t="str">
        <f t="shared" si="12"/>
        <v>ACCCPLANO</v>
      </c>
      <c r="T103" s="86">
        <v>1.7178030303030303E-2</v>
      </c>
      <c r="U103">
        <f t="shared" si="10"/>
        <v>9.0700000000000003E-2</v>
      </c>
      <c r="V103">
        <f t="shared" si="10"/>
        <v>0.47889600000000004</v>
      </c>
      <c r="Y103">
        <f t="shared" si="11"/>
        <v>0.47881344588188807</v>
      </c>
    </row>
    <row r="104" spans="1:25" x14ac:dyDescent="0.3">
      <c r="A104" t="s">
        <v>513</v>
      </c>
      <c r="B104" t="s">
        <v>529</v>
      </c>
      <c r="C104">
        <v>1103</v>
      </c>
      <c r="D104" s="102" t="s">
        <v>652</v>
      </c>
      <c r="E104">
        <v>1.1459999999999999</v>
      </c>
      <c r="F104" s="86">
        <v>1.5265151515151515E-2</v>
      </c>
      <c r="G104" s="86">
        <v>1.596590909090909E-2</v>
      </c>
      <c r="H104" s="92">
        <v>0</v>
      </c>
      <c r="I104" s="92">
        <v>0</v>
      </c>
      <c r="J104" s="86">
        <v>0.47625600000000001</v>
      </c>
      <c r="K104" s="86">
        <v>7.4848484848484845E-2</v>
      </c>
      <c r="L104">
        <v>1076</v>
      </c>
      <c r="Q104" t="str">
        <f t="shared" si="12"/>
        <v>ACCCCORPUS_CHRISTI</v>
      </c>
      <c r="T104" s="86">
        <v>1.7083333333333332E-2</v>
      </c>
      <c r="U104">
        <f t="shared" si="10"/>
        <v>9.0200000000000002E-2</v>
      </c>
      <c r="V104">
        <f t="shared" si="10"/>
        <v>0.47625600000000001</v>
      </c>
      <c r="Y104">
        <f t="shared" si="11"/>
        <v>0.47619614954969663</v>
      </c>
    </row>
    <row r="105" spans="1:25" x14ac:dyDescent="0.3">
      <c r="A105" t="s">
        <v>513</v>
      </c>
      <c r="B105" t="s">
        <v>530</v>
      </c>
      <c r="C105">
        <v>1151</v>
      </c>
      <c r="D105" s="102" t="s">
        <v>653</v>
      </c>
      <c r="E105">
        <v>1.177</v>
      </c>
      <c r="F105" s="86">
        <v>1.4640151515151514E-2</v>
      </c>
      <c r="G105" s="86">
        <v>1.5321969696969697E-2</v>
      </c>
      <c r="H105" s="92">
        <v>0</v>
      </c>
      <c r="I105" s="92">
        <v>0</v>
      </c>
      <c r="J105" s="86">
        <v>0.47203200000000001</v>
      </c>
      <c r="K105" s="86">
        <v>7.4147727272727268E-2</v>
      </c>
      <c r="L105">
        <v>1106</v>
      </c>
      <c r="Q105" t="str">
        <f t="shared" si="12"/>
        <v>ACCCARLINGTON</v>
      </c>
      <c r="T105" s="86">
        <v>1.693181818181818E-2</v>
      </c>
      <c r="U105">
        <f t="shared" si="10"/>
        <v>8.9399999999999993E-2</v>
      </c>
      <c r="V105">
        <f t="shared" si="10"/>
        <v>0.47203200000000001</v>
      </c>
      <c r="Y105">
        <f t="shared" si="11"/>
        <v>0.47201758724403226</v>
      </c>
    </row>
    <row r="106" spans="1:25" x14ac:dyDescent="0.3">
      <c r="A106" t="s">
        <v>513</v>
      </c>
      <c r="B106" t="s">
        <v>531</v>
      </c>
      <c r="C106">
        <v>1221.8</v>
      </c>
      <c r="D106" s="102" t="s">
        <v>654</v>
      </c>
      <c r="E106">
        <v>1.198</v>
      </c>
      <c r="F106" s="86">
        <v>1.3787878787878788E-2</v>
      </c>
      <c r="G106" s="86">
        <v>1.4431818181818181E-2</v>
      </c>
      <c r="H106" s="92">
        <v>0</v>
      </c>
      <c r="I106" s="92">
        <v>0</v>
      </c>
      <c r="J106" s="86">
        <v>0.46939200000000003</v>
      </c>
      <c r="K106" s="86">
        <v>7.3863636363636367E-2</v>
      </c>
      <c r="L106">
        <v>1146</v>
      </c>
      <c r="Q106" t="str">
        <f t="shared" si="12"/>
        <v>ACCCCARDINAL</v>
      </c>
      <c r="T106" s="86">
        <v>1.6837121212121213E-2</v>
      </c>
      <c r="U106">
        <f t="shared" si="10"/>
        <v>8.8900000000000007E-2</v>
      </c>
      <c r="V106">
        <f t="shared" si="10"/>
        <v>0.46939200000000003</v>
      </c>
      <c r="Y106">
        <f t="shared" si="11"/>
        <v>0.46924901656465273</v>
      </c>
    </row>
    <row r="107" spans="1:25" x14ac:dyDescent="0.3">
      <c r="A107" t="s">
        <v>513</v>
      </c>
      <c r="B107" t="s">
        <v>532</v>
      </c>
      <c r="C107">
        <v>1300.4000000000001</v>
      </c>
      <c r="D107" s="102" t="s">
        <v>655</v>
      </c>
      <c r="E107">
        <v>1.24</v>
      </c>
      <c r="F107" s="86">
        <v>1.2954545454545455E-2</v>
      </c>
      <c r="G107" s="86">
        <v>1.365530303030303E-2</v>
      </c>
      <c r="H107" s="92">
        <v>0</v>
      </c>
      <c r="I107" s="92">
        <v>0</v>
      </c>
      <c r="J107" s="86">
        <v>0.46411200000000008</v>
      </c>
      <c r="K107" s="86">
        <v>7.3011363636363638E-2</v>
      </c>
      <c r="L107">
        <v>1189</v>
      </c>
      <c r="Q107" t="str">
        <f t="shared" si="12"/>
        <v>ACCCFORT_WORTH</v>
      </c>
      <c r="T107" s="86">
        <v>1.6647727272727272E-2</v>
      </c>
      <c r="U107">
        <f t="shared" si="10"/>
        <v>8.7900000000000006E-2</v>
      </c>
      <c r="V107">
        <f t="shared" si="10"/>
        <v>0.46411200000000008</v>
      </c>
      <c r="Y107">
        <f t="shared" si="11"/>
        <v>0.46385456654683954</v>
      </c>
    </row>
    <row r="108" spans="1:25" x14ac:dyDescent="0.3">
      <c r="A108" t="s">
        <v>513</v>
      </c>
      <c r="B108" t="s">
        <v>533</v>
      </c>
      <c r="C108">
        <v>1349.9</v>
      </c>
      <c r="D108" s="102" t="s">
        <v>656</v>
      </c>
      <c r="E108">
        <v>1.252</v>
      </c>
      <c r="F108" s="86">
        <v>1.2481060606060605E-2</v>
      </c>
      <c r="G108" s="86">
        <v>1.321969696969697E-2</v>
      </c>
      <c r="H108" s="92">
        <v>0</v>
      </c>
      <c r="I108" s="92">
        <v>0</v>
      </c>
      <c r="J108" s="86">
        <v>0.46252799999999999</v>
      </c>
      <c r="K108" s="86">
        <v>7.2916666666666671E-2</v>
      </c>
      <c r="L108">
        <v>1212</v>
      </c>
      <c r="Q108" t="str">
        <f t="shared" si="12"/>
        <v>ACCCEL_PASO</v>
      </c>
      <c r="T108" s="86">
        <v>1.659090909090909E-2</v>
      </c>
      <c r="U108">
        <f t="shared" si="10"/>
        <v>8.7599999999999997E-2</v>
      </c>
      <c r="V108">
        <f t="shared" si="10"/>
        <v>0.46252799999999999</v>
      </c>
      <c r="Y108">
        <f t="shared" si="11"/>
        <v>0.46234683097635998</v>
      </c>
    </row>
    <row r="109" spans="1:25" x14ac:dyDescent="0.3">
      <c r="A109" t="s">
        <v>513</v>
      </c>
      <c r="B109" t="s">
        <v>534</v>
      </c>
      <c r="C109">
        <v>1428.6</v>
      </c>
      <c r="D109" s="102" t="s">
        <v>657</v>
      </c>
      <c r="E109">
        <v>1.294</v>
      </c>
      <c r="F109" s="86">
        <v>1.1799242424242424E-2</v>
      </c>
      <c r="G109" s="86">
        <v>1.2518939393939395E-2</v>
      </c>
      <c r="H109" s="92">
        <v>0</v>
      </c>
      <c r="I109" s="92">
        <v>0</v>
      </c>
      <c r="J109" s="86">
        <v>0.45724799999999999</v>
      </c>
      <c r="K109" s="86">
        <v>7.2102272727272723E-2</v>
      </c>
      <c r="L109">
        <v>1257</v>
      </c>
      <c r="Q109" t="str">
        <f t="shared" si="12"/>
        <v>ACCCBEAUMONT</v>
      </c>
      <c r="T109" s="86">
        <v>1.640151515151515E-2</v>
      </c>
      <c r="U109">
        <f t="shared" si="10"/>
        <v>8.6599999999999996E-2</v>
      </c>
      <c r="V109">
        <f t="shared" si="10"/>
        <v>0.45724799999999999</v>
      </c>
      <c r="Y109">
        <f t="shared" si="11"/>
        <v>0.45718125317611752</v>
      </c>
    </row>
    <row r="110" spans="1:25" x14ac:dyDescent="0.3">
      <c r="A110" t="s">
        <v>513</v>
      </c>
      <c r="B110" t="s">
        <v>535</v>
      </c>
      <c r="C110">
        <v>1474.9</v>
      </c>
      <c r="D110" s="102" t="s">
        <v>658</v>
      </c>
      <c r="E110">
        <v>1.3149999999999999</v>
      </c>
      <c r="F110" s="86">
        <v>1.1420454545454544E-2</v>
      </c>
      <c r="G110" s="86">
        <v>1.1799242424242424E-2</v>
      </c>
      <c r="H110" s="92">
        <v>0</v>
      </c>
      <c r="I110" s="92">
        <v>0</v>
      </c>
      <c r="J110" s="86">
        <v>0.45460800000000001</v>
      </c>
      <c r="K110" s="86">
        <v>7.1723484848484842E-2</v>
      </c>
      <c r="L110">
        <v>1302</v>
      </c>
      <c r="Q110" t="str">
        <f t="shared" si="12"/>
        <v>ACCCSAN_ANTONIO</v>
      </c>
      <c r="T110" s="86">
        <v>1.6306818181818179E-2</v>
      </c>
      <c r="U110">
        <f t="shared" si="10"/>
        <v>8.6099999999999996E-2</v>
      </c>
      <c r="V110">
        <f t="shared" si="10"/>
        <v>0.45460800000000001</v>
      </c>
      <c r="Y110">
        <f t="shared" si="11"/>
        <v>0.45466100557096645</v>
      </c>
    </row>
    <row r="111" spans="1:25" x14ac:dyDescent="0.3">
      <c r="A111" t="s">
        <v>513</v>
      </c>
      <c r="B111" t="s">
        <v>536</v>
      </c>
      <c r="C111">
        <v>1581.6</v>
      </c>
      <c r="D111" s="102" t="s">
        <v>659</v>
      </c>
      <c r="E111">
        <v>1.345</v>
      </c>
      <c r="F111" s="86">
        <v>1.0719696969696969E-2</v>
      </c>
      <c r="G111" s="86">
        <v>1.1420454545454544E-2</v>
      </c>
      <c r="H111" s="92">
        <v>0</v>
      </c>
      <c r="I111" s="92">
        <v>0</v>
      </c>
      <c r="J111" s="86">
        <v>0.45144000000000006</v>
      </c>
      <c r="K111" s="86">
        <v>7.1363636363636365E-2</v>
      </c>
      <c r="L111">
        <v>1331</v>
      </c>
      <c r="Q111" t="str">
        <f t="shared" si="12"/>
        <v>ACCCBITTERN</v>
      </c>
      <c r="T111" s="86">
        <v>1.6193181818181818E-2</v>
      </c>
      <c r="U111">
        <f t="shared" si="10"/>
        <v>8.5500000000000007E-2</v>
      </c>
      <c r="V111">
        <f t="shared" si="10"/>
        <v>0.45144000000000006</v>
      </c>
      <c r="Y111">
        <f t="shared" si="11"/>
        <v>0.45112960771703275</v>
      </c>
    </row>
    <row r="112" spans="1:25" x14ac:dyDescent="0.3">
      <c r="A112" t="s">
        <v>513</v>
      </c>
      <c r="B112" t="s">
        <v>537</v>
      </c>
      <c r="C112">
        <v>1794.9</v>
      </c>
      <c r="D112" s="102" t="s">
        <v>660</v>
      </c>
      <c r="E112">
        <v>1.452</v>
      </c>
      <c r="F112" s="86">
        <v>9.4128787878787878E-3</v>
      </c>
      <c r="G112" s="86">
        <v>1.0340909090909092E-2</v>
      </c>
      <c r="H112" s="92">
        <v>0</v>
      </c>
      <c r="I112" s="92">
        <v>0</v>
      </c>
      <c r="J112" s="86">
        <v>0.43929600000000002</v>
      </c>
      <c r="K112" s="86">
        <v>6.9545454545454549E-2</v>
      </c>
      <c r="L112">
        <v>1434</v>
      </c>
      <c r="Q112" t="str">
        <f t="shared" si="12"/>
        <v>ACCCDALLAS</v>
      </c>
      <c r="T112" s="86">
        <v>1.5757575757575755E-2</v>
      </c>
      <c r="U112">
        <f t="shared" si="10"/>
        <v>8.3199999999999996E-2</v>
      </c>
      <c r="V112">
        <f t="shared" si="10"/>
        <v>0.43929600000000002</v>
      </c>
      <c r="Y112">
        <f t="shared" si="11"/>
        <v>0.43914588035197105</v>
      </c>
    </row>
    <row r="113" spans="1:25" x14ac:dyDescent="0.3">
      <c r="A113" t="s">
        <v>513</v>
      </c>
      <c r="B113" t="s">
        <v>538</v>
      </c>
      <c r="C113">
        <v>1927.4</v>
      </c>
      <c r="D113" s="102" t="s">
        <v>661</v>
      </c>
      <c r="E113">
        <v>1.506</v>
      </c>
      <c r="F113" s="86">
        <v>8.6931818181818186E-3</v>
      </c>
      <c r="G113" s="86">
        <v>9.6590909090909088E-3</v>
      </c>
      <c r="H113" s="92">
        <v>0</v>
      </c>
      <c r="I113" s="92">
        <v>0</v>
      </c>
      <c r="J113" s="86">
        <v>0.43348800000000004</v>
      </c>
      <c r="K113" s="86">
        <v>6.8655303030303025E-2</v>
      </c>
      <c r="L113">
        <v>1502</v>
      </c>
      <c r="Q113" t="str">
        <f t="shared" si="12"/>
        <v>ACCCHOUSTON</v>
      </c>
      <c r="T113" s="86">
        <v>1.5549242424242425E-2</v>
      </c>
      <c r="U113">
        <f t="shared" si="10"/>
        <v>8.2100000000000006E-2</v>
      </c>
      <c r="V113">
        <f t="shared" si="10"/>
        <v>0.43348800000000004</v>
      </c>
      <c r="Y113">
        <f t="shared" si="11"/>
        <v>0.43342935073029359</v>
      </c>
    </row>
    <row r="114" spans="1:25" x14ac:dyDescent="0.3">
      <c r="A114" t="s">
        <v>513</v>
      </c>
      <c r="B114" t="s">
        <v>539</v>
      </c>
      <c r="C114">
        <v>1948.9</v>
      </c>
      <c r="D114" s="102" t="s">
        <v>662</v>
      </c>
      <c r="E114">
        <v>1.504</v>
      </c>
      <c r="F114" s="86">
        <v>8.6742424242424246E-3</v>
      </c>
      <c r="G114" s="86">
        <v>9.6022727272727267E-3</v>
      </c>
      <c r="H114" s="92">
        <v>0</v>
      </c>
      <c r="I114" s="92">
        <v>0</v>
      </c>
      <c r="J114" s="86">
        <v>0.43401600000000001</v>
      </c>
      <c r="K114" s="86">
        <v>6.8806818181818177E-2</v>
      </c>
      <c r="L114">
        <v>1502</v>
      </c>
      <c r="Q114" t="str">
        <f t="shared" si="12"/>
        <v>ACCCLAPWING</v>
      </c>
      <c r="T114" s="86">
        <v>1.5568181818181816E-2</v>
      </c>
      <c r="U114">
        <f t="shared" si="10"/>
        <v>8.2199999999999995E-2</v>
      </c>
      <c r="V114">
        <f t="shared" si="10"/>
        <v>0.43401600000000001</v>
      </c>
      <c r="Y114">
        <f t="shared" si="11"/>
        <v>0.43363739328582723</v>
      </c>
    </row>
    <row r="115" spans="1:25" x14ac:dyDescent="0.3">
      <c r="A115" t="s">
        <v>513</v>
      </c>
      <c r="B115" t="s">
        <v>540</v>
      </c>
      <c r="C115">
        <v>2045.1</v>
      </c>
      <c r="D115" s="102" t="s">
        <v>663</v>
      </c>
      <c r="E115">
        <v>1.5449999999999999</v>
      </c>
      <c r="F115" s="86">
        <v>8.257575757575757E-3</v>
      </c>
      <c r="G115" s="86">
        <v>9.0719696969696964E-3</v>
      </c>
      <c r="H115" s="92">
        <v>0</v>
      </c>
      <c r="I115" s="92">
        <v>0</v>
      </c>
      <c r="J115" s="86">
        <v>0.42979200000000001</v>
      </c>
      <c r="K115" s="86">
        <v>6.8125000000000005E-2</v>
      </c>
      <c r="L115">
        <v>1555</v>
      </c>
      <c r="Q115" t="str">
        <f t="shared" si="12"/>
        <v>ACCCFALCON</v>
      </c>
      <c r="T115" s="86">
        <v>1.5416666666666665E-2</v>
      </c>
      <c r="U115">
        <f t="shared" si="10"/>
        <v>8.14E-2</v>
      </c>
      <c r="V115">
        <f t="shared" si="10"/>
        <v>0.42979200000000001</v>
      </c>
      <c r="Y115">
        <f t="shared" si="11"/>
        <v>0.42942682003556393</v>
      </c>
    </row>
    <row r="116" spans="1:25" x14ac:dyDescent="0.3">
      <c r="A116" t="s">
        <v>513</v>
      </c>
      <c r="B116" t="s">
        <v>541</v>
      </c>
      <c r="C116">
        <v>2740.6</v>
      </c>
      <c r="D116" s="102" t="s">
        <v>664</v>
      </c>
      <c r="E116">
        <v>1.762</v>
      </c>
      <c r="F116" s="86">
        <v>6.1742424242424232E-3</v>
      </c>
      <c r="G116" s="86">
        <v>7.329545454545454E-3</v>
      </c>
      <c r="H116" s="92">
        <v>0</v>
      </c>
      <c r="I116" s="92">
        <v>0</v>
      </c>
      <c r="J116" s="86">
        <v>0.40920000000000001</v>
      </c>
      <c r="K116" s="86">
        <v>6.5246212121212108E-2</v>
      </c>
      <c r="L116">
        <v>1808</v>
      </c>
      <c r="Q116" t="str">
        <f t="shared" si="12"/>
        <v>ACCCBLUEBIRD</v>
      </c>
      <c r="T116" s="86">
        <v>1.4678030303030302E-2</v>
      </c>
      <c r="U116">
        <f t="shared" si="10"/>
        <v>7.7499999999999999E-2</v>
      </c>
      <c r="V116">
        <f t="shared" si="10"/>
        <v>0.40920000000000001</v>
      </c>
      <c r="Y116">
        <f>(1.779/60)*LN(1/(E116*0.5/12))*5.28</f>
        <v>0.40885187681726176</v>
      </c>
    </row>
    <row r="117" spans="1:25" x14ac:dyDescent="0.3">
      <c r="A117" t="s">
        <v>582</v>
      </c>
      <c r="B117" t="s">
        <v>366</v>
      </c>
      <c r="C117">
        <v>266.8</v>
      </c>
      <c r="D117" t="s">
        <v>429</v>
      </c>
      <c r="E117">
        <v>0.64200000000000002</v>
      </c>
      <c r="F117">
        <v>6.1899999999999997E-2</v>
      </c>
      <c r="G117">
        <v>6.3299999999999995E-2</v>
      </c>
      <c r="I117">
        <v>7.6200000000000004E-2</v>
      </c>
      <c r="J117">
        <v>0.56499999999999995</v>
      </c>
      <c r="K117">
        <v>8.7999999999999995E-2</v>
      </c>
      <c r="M117">
        <v>366.9</v>
      </c>
      <c r="N117">
        <v>9.6999999999999993</v>
      </c>
      <c r="O117">
        <v>11.4</v>
      </c>
      <c r="Q117" t="str">
        <f t="shared" si="12"/>
        <v>ACSSPartridge</v>
      </c>
      <c r="Y117">
        <f t="shared" si="11"/>
        <v>0.56690935956457233</v>
      </c>
    </row>
    <row r="118" spans="1:25" x14ac:dyDescent="0.3">
      <c r="A118" t="s">
        <v>582</v>
      </c>
      <c r="B118" t="s">
        <v>367</v>
      </c>
      <c r="C118">
        <v>336.4</v>
      </c>
      <c r="D118" t="s">
        <v>422</v>
      </c>
      <c r="E118">
        <v>0.74099999999999999</v>
      </c>
      <c r="F118">
        <v>4.8800000000000003E-2</v>
      </c>
      <c r="G118">
        <v>4.99E-2</v>
      </c>
      <c r="I118">
        <v>6.0100000000000001E-2</v>
      </c>
      <c r="J118">
        <v>0.54400000000000004</v>
      </c>
      <c r="K118">
        <v>8.4000000000000005E-2</v>
      </c>
      <c r="M118">
        <v>526.4</v>
      </c>
      <c r="N118">
        <v>16.3</v>
      </c>
      <c r="O118">
        <v>19.100000000000001</v>
      </c>
      <c r="Q118" t="str">
        <f t="shared" si="12"/>
        <v>ACSSOriole</v>
      </c>
      <c r="Y118">
        <f t="shared" si="11"/>
        <v>0.54445787379249022</v>
      </c>
    </row>
    <row r="119" spans="1:25" x14ac:dyDescent="0.3">
      <c r="A119" t="s">
        <v>582</v>
      </c>
      <c r="B119" t="s">
        <v>453</v>
      </c>
      <c r="C119">
        <v>336.4</v>
      </c>
      <c r="D119" t="s">
        <v>429</v>
      </c>
      <c r="E119">
        <v>0.72</v>
      </c>
      <c r="F119">
        <v>4.9200000000000001E-2</v>
      </c>
      <c r="G119">
        <v>5.0299999999999997E-2</v>
      </c>
      <c r="I119">
        <v>6.0499999999999998E-2</v>
      </c>
      <c r="J119">
        <v>0.54900000000000004</v>
      </c>
      <c r="K119">
        <v>8.5000000000000006E-2</v>
      </c>
      <c r="M119">
        <v>462</v>
      </c>
      <c r="N119">
        <v>12.3</v>
      </c>
      <c r="O119">
        <v>14.4</v>
      </c>
      <c r="Q119" t="str">
        <f t="shared" si="12"/>
        <v>ACSSLinnet</v>
      </c>
      <c r="Y119">
        <f t="shared" si="11"/>
        <v>0.54895865194123783</v>
      </c>
    </row>
    <row r="120" spans="1:25" x14ac:dyDescent="0.3">
      <c r="A120" t="s">
        <v>582</v>
      </c>
      <c r="B120" t="s">
        <v>583</v>
      </c>
      <c r="C120">
        <v>397.5</v>
      </c>
      <c r="D120" t="s">
        <v>422</v>
      </c>
      <c r="E120">
        <v>0.80600000000000005</v>
      </c>
      <c r="F120">
        <v>4.1300000000000003E-2</v>
      </c>
      <c r="G120">
        <v>4.2299999999999997E-2</v>
      </c>
      <c r="I120">
        <v>5.0900000000000001E-2</v>
      </c>
      <c r="J120">
        <v>0.53300000000000003</v>
      </c>
      <c r="K120">
        <v>8.2000000000000003E-2</v>
      </c>
      <c r="M120">
        <v>621.79999999999995</v>
      </c>
      <c r="N120">
        <v>19.3</v>
      </c>
      <c r="O120">
        <v>22.6</v>
      </c>
      <c r="Q120" t="str">
        <f t="shared" si="12"/>
        <v>ACSSLark</v>
      </c>
      <c r="Y120">
        <f t="shared" si="11"/>
        <v>0.53129449362694547</v>
      </c>
    </row>
    <row r="121" spans="1:25" x14ac:dyDescent="0.3">
      <c r="A121" t="s">
        <v>582</v>
      </c>
      <c r="B121" t="s">
        <v>369</v>
      </c>
      <c r="C121">
        <v>397.5</v>
      </c>
      <c r="D121" t="s">
        <v>429</v>
      </c>
      <c r="E121">
        <v>0.78300000000000003</v>
      </c>
      <c r="F121">
        <v>4.1599999999999998E-2</v>
      </c>
      <c r="G121">
        <v>4.2599999999999999E-2</v>
      </c>
      <c r="I121">
        <v>5.1200000000000002E-2</v>
      </c>
      <c r="J121">
        <v>0.53900000000000003</v>
      </c>
      <c r="K121">
        <v>8.4000000000000005E-2</v>
      </c>
      <c r="M121">
        <v>546</v>
      </c>
      <c r="N121">
        <v>14.2</v>
      </c>
      <c r="O121">
        <v>16.5</v>
      </c>
      <c r="Q121" t="str">
        <f t="shared" si="12"/>
        <v>ACSSIbis</v>
      </c>
      <c r="Y121">
        <f t="shared" si="11"/>
        <v>0.53582683786109098</v>
      </c>
    </row>
    <row r="122" spans="1:25" x14ac:dyDescent="0.3">
      <c r="A122" t="s">
        <v>582</v>
      </c>
      <c r="B122" t="s">
        <v>371</v>
      </c>
      <c r="C122">
        <v>477</v>
      </c>
      <c r="D122" t="s">
        <v>422</v>
      </c>
      <c r="E122">
        <v>0.88300000000000001</v>
      </c>
      <c r="F122">
        <v>3.44E-2</v>
      </c>
      <c r="G122">
        <v>3.5299999999999998E-2</v>
      </c>
      <c r="I122">
        <v>4.24E-2</v>
      </c>
      <c r="J122">
        <v>0.51700000000000002</v>
      </c>
      <c r="K122">
        <v>0.08</v>
      </c>
      <c r="M122">
        <v>746.4</v>
      </c>
      <c r="N122">
        <v>22.7</v>
      </c>
      <c r="O122">
        <v>26.7</v>
      </c>
      <c r="Q122" t="str">
        <f t="shared" si="12"/>
        <v>ACSSHen</v>
      </c>
      <c r="Y122">
        <f t="shared" si="11"/>
        <v>0.51701046087889191</v>
      </c>
    </row>
    <row r="123" spans="1:25" x14ac:dyDescent="0.3">
      <c r="A123" t="s">
        <v>582</v>
      </c>
      <c r="B123" t="s">
        <v>451</v>
      </c>
      <c r="C123">
        <v>477</v>
      </c>
      <c r="D123" t="s">
        <v>429</v>
      </c>
      <c r="E123">
        <v>0.85799999999999998</v>
      </c>
      <c r="F123">
        <v>3.4700000000000002E-2</v>
      </c>
      <c r="G123">
        <v>3.5499999999999997E-2</v>
      </c>
      <c r="I123">
        <v>4.2700000000000002E-2</v>
      </c>
      <c r="J123">
        <v>0.52200000000000002</v>
      </c>
      <c r="K123">
        <v>8.1000000000000003E-2</v>
      </c>
      <c r="M123">
        <v>655.29999999999995</v>
      </c>
      <c r="N123">
        <v>17.100000000000001</v>
      </c>
      <c r="O123">
        <v>19.8</v>
      </c>
      <c r="Q123" t="str">
        <f t="shared" si="12"/>
        <v>ACSSHawk</v>
      </c>
      <c r="Y123">
        <f t="shared" si="11"/>
        <v>0.52150680670080363</v>
      </c>
    </row>
    <row r="124" spans="1:25" x14ac:dyDescent="0.3">
      <c r="A124" t="s">
        <v>582</v>
      </c>
      <c r="B124" t="s">
        <v>370</v>
      </c>
      <c r="C124">
        <v>477</v>
      </c>
      <c r="D124" t="s">
        <v>457</v>
      </c>
      <c r="E124">
        <v>0.84599999999999997</v>
      </c>
      <c r="F124">
        <v>3.4799999999999998E-2</v>
      </c>
      <c r="G124">
        <v>3.5700000000000003E-2</v>
      </c>
      <c r="I124">
        <v>4.2900000000000001E-2</v>
      </c>
      <c r="J124">
        <v>0.52400000000000002</v>
      </c>
      <c r="K124">
        <v>8.2000000000000003E-2</v>
      </c>
      <c r="M124">
        <v>613.9</v>
      </c>
      <c r="N124">
        <v>14.2</v>
      </c>
      <c r="O124">
        <v>16.399999999999999</v>
      </c>
      <c r="Q124" t="str">
        <f t="shared" si="12"/>
        <v>ACSSFlicker</v>
      </c>
      <c r="Y124">
        <f t="shared" si="11"/>
        <v>0.52371180089876967</v>
      </c>
    </row>
    <row r="125" spans="1:25" x14ac:dyDescent="0.3">
      <c r="A125" t="s">
        <v>582</v>
      </c>
      <c r="B125" t="s">
        <v>584</v>
      </c>
      <c r="C125">
        <v>556.5</v>
      </c>
      <c r="D125" t="s">
        <v>422</v>
      </c>
      <c r="E125">
        <v>0.95299999999999996</v>
      </c>
      <c r="F125">
        <v>2.9499999999999998E-2</v>
      </c>
      <c r="G125">
        <v>3.0300000000000001E-2</v>
      </c>
      <c r="I125">
        <v>3.6400000000000002E-2</v>
      </c>
      <c r="J125">
        <v>0.505</v>
      </c>
      <c r="K125">
        <v>7.9000000000000001E-2</v>
      </c>
      <c r="M125">
        <v>870.7</v>
      </c>
      <c r="N125">
        <v>26.5</v>
      </c>
      <c r="O125">
        <v>31.1</v>
      </c>
      <c r="Q125" t="str">
        <f t="shared" si="12"/>
        <v>ACSSEagle</v>
      </c>
      <c r="Y125">
        <f t="shared" si="11"/>
        <v>0.50506715528697055</v>
      </c>
    </row>
    <row r="126" spans="1:25" x14ac:dyDescent="0.3">
      <c r="A126" t="s">
        <v>582</v>
      </c>
      <c r="B126" t="s">
        <v>374</v>
      </c>
      <c r="C126">
        <v>556.5</v>
      </c>
      <c r="D126" t="s">
        <v>429</v>
      </c>
      <c r="E126">
        <v>0.92700000000000005</v>
      </c>
      <c r="F126">
        <v>2.9700000000000001E-2</v>
      </c>
      <c r="G126">
        <v>3.0499999999999999E-2</v>
      </c>
      <c r="I126">
        <v>3.6700000000000003E-2</v>
      </c>
      <c r="J126">
        <v>0.51</v>
      </c>
      <c r="K126">
        <v>0.08</v>
      </c>
      <c r="M126">
        <v>765.2</v>
      </c>
      <c r="N126">
        <v>19.899999999999999</v>
      </c>
      <c r="O126">
        <v>23.1</v>
      </c>
      <c r="Q126" t="str">
        <f t="shared" si="12"/>
        <v>ACSSDove</v>
      </c>
      <c r="Y126">
        <f t="shared" si="11"/>
        <v>0.50939759308737731</v>
      </c>
    </row>
    <row r="127" spans="1:25" x14ac:dyDescent="0.3">
      <c r="A127" t="s">
        <v>582</v>
      </c>
      <c r="B127" t="s">
        <v>373</v>
      </c>
      <c r="C127">
        <v>556.5</v>
      </c>
      <c r="D127" t="s">
        <v>457</v>
      </c>
      <c r="E127">
        <v>0.91400000000000003</v>
      </c>
      <c r="F127">
        <v>2.98E-2</v>
      </c>
      <c r="G127">
        <v>3.0700000000000002E-2</v>
      </c>
      <c r="I127">
        <v>3.6799999999999999E-2</v>
      </c>
      <c r="J127">
        <v>0.51200000000000001</v>
      </c>
      <c r="K127">
        <v>0.08</v>
      </c>
      <c r="M127">
        <v>716.1</v>
      </c>
      <c r="N127">
        <v>16.600000000000001</v>
      </c>
      <c r="O127">
        <v>19.100000000000001</v>
      </c>
      <c r="Q127" t="str">
        <f t="shared" si="12"/>
        <v>ACSSParakeet</v>
      </c>
      <c r="Y127">
        <f t="shared" si="11"/>
        <v>0.51160857606155297</v>
      </c>
    </row>
    <row r="128" spans="1:25" x14ac:dyDescent="0.3">
      <c r="A128" t="s">
        <v>582</v>
      </c>
      <c r="B128" t="s">
        <v>585</v>
      </c>
      <c r="C128">
        <v>605</v>
      </c>
      <c r="D128" t="s">
        <v>457</v>
      </c>
      <c r="E128">
        <v>0.95299999999999996</v>
      </c>
      <c r="F128">
        <v>2.7400000000000001E-2</v>
      </c>
      <c r="G128">
        <v>2.8199999999999999E-2</v>
      </c>
      <c r="I128">
        <v>3.39E-2</v>
      </c>
      <c r="J128">
        <v>0.505</v>
      </c>
      <c r="K128">
        <v>7.9000000000000001E-2</v>
      </c>
      <c r="M128">
        <v>778.8</v>
      </c>
      <c r="N128">
        <v>18.100000000000001</v>
      </c>
      <c r="O128">
        <v>20.8</v>
      </c>
      <c r="Q128" t="str">
        <f t="shared" si="12"/>
        <v>ACSSPeacock</v>
      </c>
      <c r="Y128">
        <f t="shared" si="11"/>
        <v>0.50506715528697055</v>
      </c>
    </row>
    <row r="129" spans="1:25" x14ac:dyDescent="0.3">
      <c r="A129" t="s">
        <v>582</v>
      </c>
      <c r="B129" t="s">
        <v>586</v>
      </c>
      <c r="C129">
        <v>636</v>
      </c>
      <c r="D129" t="s">
        <v>602</v>
      </c>
      <c r="E129">
        <v>1.0189999999999999</v>
      </c>
      <c r="F129">
        <v>2.58E-2</v>
      </c>
      <c r="G129">
        <v>2.6599999999999999E-2</v>
      </c>
      <c r="I129">
        <v>3.1899999999999998E-2</v>
      </c>
      <c r="J129">
        <v>0.495</v>
      </c>
      <c r="K129">
        <v>7.6999999999999999E-2</v>
      </c>
      <c r="M129">
        <v>987.2</v>
      </c>
      <c r="N129">
        <v>30.9</v>
      </c>
      <c r="O129">
        <v>36.6</v>
      </c>
      <c r="Q129" t="str">
        <f t="shared" si="12"/>
        <v>ACSSEgret</v>
      </c>
      <c r="Y129">
        <f t="shared" si="11"/>
        <v>0.49458409997875913</v>
      </c>
    </row>
    <row r="130" spans="1:25" x14ac:dyDescent="0.3">
      <c r="A130" t="s">
        <v>582</v>
      </c>
      <c r="B130" t="s">
        <v>376</v>
      </c>
      <c r="C130">
        <v>636</v>
      </c>
      <c r="D130" t="s">
        <v>429</v>
      </c>
      <c r="E130">
        <v>0.99</v>
      </c>
      <c r="F130">
        <v>2.5999999999999999E-2</v>
      </c>
      <c r="G130">
        <v>2.6800000000000001E-2</v>
      </c>
      <c r="I130">
        <v>3.2099999999999997E-2</v>
      </c>
      <c r="J130">
        <v>0.5</v>
      </c>
      <c r="K130">
        <v>7.8E-2</v>
      </c>
      <c r="M130">
        <v>874.2</v>
      </c>
      <c r="N130">
        <v>22.4</v>
      </c>
      <c r="O130">
        <v>26</v>
      </c>
      <c r="Q130" t="str">
        <f t="shared" ref="Q130:Q161" si="13">_xlfn.CONCAT(A130,B130)</f>
        <v>ACSSGrosbeak</v>
      </c>
      <c r="Y130">
        <f t="shared" si="11"/>
        <v>0.49910408342716894</v>
      </c>
    </row>
    <row r="131" spans="1:25" x14ac:dyDescent="0.3">
      <c r="A131" t="s">
        <v>582</v>
      </c>
      <c r="B131" t="s">
        <v>375</v>
      </c>
      <c r="C131">
        <v>636</v>
      </c>
      <c r="D131" t="s">
        <v>457</v>
      </c>
      <c r="E131">
        <v>0.97699999999999998</v>
      </c>
      <c r="F131">
        <v>2.6100000000000002E-2</v>
      </c>
      <c r="G131">
        <v>2.69E-2</v>
      </c>
      <c r="I131">
        <v>3.2300000000000002E-2</v>
      </c>
      <c r="J131">
        <v>0.502</v>
      </c>
      <c r="K131">
        <v>7.9000000000000001E-2</v>
      </c>
      <c r="M131">
        <v>818.2</v>
      </c>
      <c r="N131">
        <v>19</v>
      </c>
      <c r="O131">
        <v>21.9</v>
      </c>
      <c r="Q131" t="str">
        <f t="shared" si="13"/>
        <v>ACSSRook</v>
      </c>
      <c r="Y131">
        <f t="shared" si="11"/>
        <v>0.50117343333324138</v>
      </c>
    </row>
    <row r="132" spans="1:25" x14ac:dyDescent="0.3">
      <c r="A132" t="s">
        <v>582</v>
      </c>
      <c r="B132" t="s">
        <v>587</v>
      </c>
      <c r="C132">
        <v>666.6</v>
      </c>
      <c r="D132" t="s">
        <v>457</v>
      </c>
      <c r="E132">
        <v>1</v>
      </c>
      <c r="F132">
        <v>2.4899999999999999E-2</v>
      </c>
      <c r="G132">
        <v>2.5700000000000001E-2</v>
      </c>
      <c r="I132">
        <v>3.0800000000000001E-2</v>
      </c>
      <c r="J132">
        <v>0.498</v>
      </c>
      <c r="K132">
        <v>7.8E-2</v>
      </c>
      <c r="M132">
        <v>857.9</v>
      </c>
      <c r="N132">
        <v>19.899999999999999</v>
      </c>
      <c r="O132">
        <v>22.9</v>
      </c>
      <c r="Q132" t="str">
        <f t="shared" si="13"/>
        <v>ACSSFlamingo</v>
      </c>
      <c r="Y132">
        <f t="shared" si="11"/>
        <v>0.49753068324863159</v>
      </c>
    </row>
    <row r="133" spans="1:25" x14ac:dyDescent="0.3">
      <c r="A133" t="s">
        <v>582</v>
      </c>
      <c r="B133" t="s">
        <v>588</v>
      </c>
      <c r="C133">
        <v>715.5</v>
      </c>
      <c r="D133" t="s">
        <v>602</v>
      </c>
      <c r="E133">
        <v>1.081</v>
      </c>
      <c r="F133">
        <v>2.3E-2</v>
      </c>
      <c r="G133">
        <v>2.3699999999999999E-2</v>
      </c>
      <c r="I133">
        <v>2.8400000000000002E-2</v>
      </c>
      <c r="J133">
        <v>0.48599999999999999</v>
      </c>
      <c r="K133">
        <v>7.5999999999999998E-2</v>
      </c>
      <c r="M133">
        <v>1109</v>
      </c>
      <c r="N133">
        <v>34</v>
      </c>
      <c r="O133">
        <v>39.799999999999997</v>
      </c>
      <c r="Q133" t="str">
        <f t="shared" si="13"/>
        <v>ACSSRedwing</v>
      </c>
      <c r="Y133">
        <f t="shared" si="11"/>
        <v>0.48533738984878977</v>
      </c>
    </row>
    <row r="134" spans="1:25" x14ac:dyDescent="0.3">
      <c r="A134" t="s">
        <v>582</v>
      </c>
      <c r="B134" t="s">
        <v>589</v>
      </c>
      <c r="C134">
        <v>715.5</v>
      </c>
      <c r="D134" t="s">
        <v>429</v>
      </c>
      <c r="E134">
        <v>1.0509999999999999</v>
      </c>
      <c r="F134">
        <v>2.3099999999999999E-2</v>
      </c>
      <c r="G134">
        <v>2.3800000000000002E-2</v>
      </c>
      <c r="I134">
        <v>2.86E-2</v>
      </c>
      <c r="J134">
        <v>0.49</v>
      </c>
      <c r="K134">
        <v>7.6999999999999999E-2</v>
      </c>
      <c r="M134">
        <v>983.7</v>
      </c>
      <c r="N134">
        <v>25.2</v>
      </c>
      <c r="O134">
        <v>29.3</v>
      </c>
      <c r="Q134" t="str">
        <f t="shared" si="13"/>
        <v>ACSSStarling</v>
      </c>
      <c r="Y134">
        <f t="shared" si="11"/>
        <v>0.48974345927831464</v>
      </c>
    </row>
    <row r="135" spans="1:25" x14ac:dyDescent="0.3">
      <c r="A135" t="s">
        <v>582</v>
      </c>
      <c r="B135" t="s">
        <v>590</v>
      </c>
      <c r="C135">
        <v>795</v>
      </c>
      <c r="D135" t="s">
        <v>602</v>
      </c>
      <c r="E135">
        <v>1.1399999999999999</v>
      </c>
      <c r="F135">
        <v>2.07E-2</v>
      </c>
      <c r="G135">
        <v>2.1299999999999999E-2</v>
      </c>
      <c r="I135">
        <v>2.5600000000000001E-2</v>
      </c>
      <c r="J135">
        <v>0.47699999999999998</v>
      </c>
      <c r="K135">
        <v>7.3999999999999996E-2</v>
      </c>
      <c r="M135">
        <v>1234</v>
      </c>
      <c r="N135">
        <v>37.9</v>
      </c>
      <c r="O135">
        <v>44.3</v>
      </c>
      <c r="Q135" t="str">
        <f t="shared" si="13"/>
        <v>ACSSMallard</v>
      </c>
      <c r="Y135">
        <f t="shared" si="11"/>
        <v>0.47701794671238418</v>
      </c>
    </row>
    <row r="136" spans="1:25" x14ac:dyDescent="0.3">
      <c r="A136" t="s">
        <v>582</v>
      </c>
      <c r="B136" t="s">
        <v>591</v>
      </c>
      <c r="C136">
        <v>795</v>
      </c>
      <c r="D136" t="s">
        <v>415</v>
      </c>
      <c r="E136">
        <v>1.0920000000000001</v>
      </c>
      <c r="F136">
        <v>2.0899999999999998E-2</v>
      </c>
      <c r="G136">
        <v>2.1600000000000001E-2</v>
      </c>
      <c r="I136">
        <v>2.6700000000000002E-2</v>
      </c>
      <c r="J136">
        <v>0.48399999999999999</v>
      </c>
      <c r="K136">
        <v>7.5999999999999998E-2</v>
      </c>
      <c r="M136">
        <v>1022</v>
      </c>
      <c r="N136">
        <v>23.3</v>
      </c>
      <c r="O136">
        <v>26.9</v>
      </c>
      <c r="Q136" t="str">
        <f t="shared" si="13"/>
        <v>ACSSCondor</v>
      </c>
      <c r="Y136">
        <f t="shared" si="11"/>
        <v>0.48375240438200612</v>
      </c>
    </row>
    <row r="137" spans="1:25" x14ac:dyDescent="0.3">
      <c r="A137" t="s">
        <v>582</v>
      </c>
      <c r="B137" t="s">
        <v>378</v>
      </c>
      <c r="C137">
        <v>795</v>
      </c>
      <c r="D137" t="s">
        <v>406</v>
      </c>
      <c r="E137">
        <v>1.0629999999999999</v>
      </c>
      <c r="F137">
        <v>2.1000000000000001E-2</v>
      </c>
      <c r="G137">
        <v>2.18E-2</v>
      </c>
      <c r="I137">
        <v>2.63E-2</v>
      </c>
      <c r="J137">
        <v>0.48799999999999999</v>
      </c>
      <c r="K137">
        <v>7.5999999999999998E-2</v>
      </c>
      <c r="M137">
        <v>895</v>
      </c>
      <c r="N137">
        <v>15.2</v>
      </c>
      <c r="O137">
        <v>17.399999999999999</v>
      </c>
      <c r="Q137" t="str">
        <f t="shared" si="13"/>
        <v>ACSSTern</v>
      </c>
      <c r="Y137">
        <f t="shared" si="11"/>
        <v>0.48796612325365452</v>
      </c>
    </row>
    <row r="138" spans="1:25" x14ac:dyDescent="0.3">
      <c r="A138" t="s">
        <v>582</v>
      </c>
      <c r="B138" t="s">
        <v>377</v>
      </c>
      <c r="C138">
        <v>795</v>
      </c>
      <c r="D138" t="s">
        <v>429</v>
      </c>
      <c r="E138">
        <v>1.1080000000000001</v>
      </c>
      <c r="F138">
        <v>2.0799999999999999E-2</v>
      </c>
      <c r="G138">
        <v>2.1499999999999998E-2</v>
      </c>
      <c r="I138">
        <v>2.58E-2</v>
      </c>
      <c r="J138">
        <v>0.48199999999999998</v>
      </c>
      <c r="K138">
        <v>7.5999999999999998E-2</v>
      </c>
      <c r="M138">
        <v>1093</v>
      </c>
      <c r="N138">
        <v>28</v>
      </c>
      <c r="O138">
        <v>32.6</v>
      </c>
      <c r="Q138" t="str">
        <f t="shared" si="13"/>
        <v>ACSSDrake</v>
      </c>
      <c r="Y138">
        <f t="shared" si="11"/>
        <v>0.48147524423316179</v>
      </c>
    </row>
    <row r="139" spans="1:25" x14ac:dyDescent="0.3">
      <c r="A139" t="s">
        <v>582</v>
      </c>
      <c r="B139" t="s">
        <v>592</v>
      </c>
      <c r="C139">
        <v>795</v>
      </c>
      <c r="D139" t="s">
        <v>457</v>
      </c>
      <c r="E139">
        <v>1.0920000000000001</v>
      </c>
      <c r="F139">
        <v>2.0899999999999998E-2</v>
      </c>
      <c r="G139">
        <v>2.1600000000000001E-2</v>
      </c>
      <c r="I139">
        <v>2.5899999999999999E-2</v>
      </c>
      <c r="J139">
        <v>0.48399999999999999</v>
      </c>
      <c r="K139">
        <v>7.5999999999999998E-2</v>
      </c>
      <c r="M139">
        <v>1023</v>
      </c>
      <c r="N139">
        <v>23.3</v>
      </c>
      <c r="O139">
        <v>26.9</v>
      </c>
      <c r="Q139" t="str">
        <f t="shared" si="13"/>
        <v>ACSSCuckoo</v>
      </c>
      <c r="Y139">
        <f t="shared" si="11"/>
        <v>0.48375240438200612</v>
      </c>
    </row>
    <row r="140" spans="1:25" x14ac:dyDescent="0.3">
      <c r="A140" t="s">
        <v>582</v>
      </c>
      <c r="B140" t="s">
        <v>593</v>
      </c>
      <c r="C140">
        <v>900</v>
      </c>
      <c r="D140" t="s">
        <v>415</v>
      </c>
      <c r="E140">
        <v>1.1619999999999999</v>
      </c>
      <c r="F140">
        <v>1.84E-2</v>
      </c>
      <c r="G140">
        <v>1.9199999999999998E-2</v>
      </c>
      <c r="I140">
        <v>2.3599999999999999E-2</v>
      </c>
      <c r="J140">
        <v>0.47399999999999998</v>
      </c>
      <c r="K140">
        <v>7.3999999999999996E-2</v>
      </c>
      <c r="M140">
        <v>1158</v>
      </c>
      <c r="N140">
        <v>26.4</v>
      </c>
      <c r="O140">
        <v>30.5</v>
      </c>
      <c r="Q140" t="str">
        <f t="shared" si="13"/>
        <v>ACSSCanary</v>
      </c>
      <c r="Y140">
        <f t="shared" si="11"/>
        <v>0.4740255497861422</v>
      </c>
    </row>
    <row r="141" spans="1:25" x14ac:dyDescent="0.3">
      <c r="A141" t="s">
        <v>582</v>
      </c>
      <c r="B141" t="s">
        <v>594</v>
      </c>
      <c r="C141">
        <v>900</v>
      </c>
      <c r="D141" t="s">
        <v>406</v>
      </c>
      <c r="E141">
        <v>1.131</v>
      </c>
      <c r="F141">
        <v>1.8599999999999998E-2</v>
      </c>
      <c r="G141">
        <v>1.9400000000000001E-2</v>
      </c>
      <c r="I141">
        <v>2.3300000000000001E-2</v>
      </c>
      <c r="J141">
        <v>0.47899999999999998</v>
      </c>
      <c r="K141">
        <v>7.5999999999999998E-2</v>
      </c>
      <c r="M141">
        <v>1013</v>
      </c>
      <c r="N141">
        <v>17</v>
      </c>
      <c r="O141">
        <v>19.2</v>
      </c>
      <c r="Q141" t="str">
        <f t="shared" si="13"/>
        <v>ACSSRuddy</v>
      </c>
      <c r="Y141">
        <f t="shared" si="11"/>
        <v>0.47825878808291217</v>
      </c>
    </row>
    <row r="142" spans="1:25" x14ac:dyDescent="0.3">
      <c r="A142" t="s">
        <v>582</v>
      </c>
      <c r="B142" t="s">
        <v>380</v>
      </c>
      <c r="C142">
        <v>954</v>
      </c>
      <c r="D142" t="s">
        <v>415</v>
      </c>
      <c r="E142">
        <v>1.196</v>
      </c>
      <c r="F142">
        <v>1.7399999999999999E-2</v>
      </c>
      <c r="G142">
        <v>1.8100000000000002E-2</v>
      </c>
      <c r="I142">
        <v>2.23E-2</v>
      </c>
      <c r="J142">
        <v>0.47</v>
      </c>
      <c r="K142">
        <v>7.5999999999999998E-2</v>
      </c>
      <c r="M142">
        <v>1227</v>
      </c>
      <c r="N142">
        <v>28</v>
      </c>
      <c r="O142">
        <v>32.299999999999997</v>
      </c>
      <c r="Q142" t="str">
        <f t="shared" si="13"/>
        <v>ACSSCardinal</v>
      </c>
      <c r="Y142">
        <f t="shared" si="11"/>
        <v>0.46951059056034328</v>
      </c>
    </row>
    <row r="143" spans="1:25" x14ac:dyDescent="0.3">
      <c r="A143" t="s">
        <v>582</v>
      </c>
      <c r="B143" t="s">
        <v>379</v>
      </c>
      <c r="C143">
        <v>954</v>
      </c>
      <c r="D143" t="s">
        <v>406</v>
      </c>
      <c r="E143">
        <v>1.165</v>
      </c>
      <c r="F143">
        <v>1.7500000000000002E-2</v>
      </c>
      <c r="G143">
        <v>1.83E-2</v>
      </c>
      <c r="I143">
        <v>2.2100000000000002E-2</v>
      </c>
      <c r="J143">
        <v>0.47399999999999998</v>
      </c>
      <c r="K143">
        <v>7.4999999999999997E-2</v>
      </c>
      <c r="M143">
        <v>1074</v>
      </c>
      <c r="N143">
        <v>18</v>
      </c>
      <c r="O143">
        <v>20.399999999999999</v>
      </c>
      <c r="Q143" t="str">
        <f t="shared" si="13"/>
        <v>ACSSRail</v>
      </c>
      <c r="Y143">
        <f t="shared" si="11"/>
        <v>0.47362189163384222</v>
      </c>
    </row>
    <row r="144" spans="1:25" x14ac:dyDescent="0.3">
      <c r="A144" t="s">
        <v>582</v>
      </c>
      <c r="B144" t="s">
        <v>381</v>
      </c>
      <c r="C144">
        <v>1033.5</v>
      </c>
      <c r="D144" t="s">
        <v>415</v>
      </c>
      <c r="E144">
        <v>1.2450000000000001</v>
      </c>
      <c r="F144">
        <v>1.61E-2</v>
      </c>
      <c r="G144">
        <v>1.6799999999999999E-2</v>
      </c>
      <c r="I144">
        <v>2.06E-2</v>
      </c>
      <c r="J144">
        <v>0.46400000000000002</v>
      </c>
      <c r="K144">
        <v>7.2999999999999995E-2</v>
      </c>
      <c r="M144">
        <v>1329</v>
      </c>
      <c r="N144">
        <v>30.3</v>
      </c>
      <c r="O144">
        <v>35</v>
      </c>
      <c r="Q144" t="str">
        <f t="shared" si="13"/>
        <v>ACSSCurlew</v>
      </c>
      <c r="Y144">
        <f t="shared" si="11"/>
        <v>0.46322457776911691</v>
      </c>
    </row>
    <row r="145" spans="1:25" x14ac:dyDescent="0.3">
      <c r="A145" t="s">
        <v>582</v>
      </c>
      <c r="B145" t="s">
        <v>447</v>
      </c>
      <c r="C145">
        <v>1033.5</v>
      </c>
      <c r="D145" t="s">
        <v>406</v>
      </c>
      <c r="E145">
        <v>1.212</v>
      </c>
      <c r="F145">
        <v>1.6199999999999999E-2</v>
      </c>
      <c r="G145">
        <v>1.7000000000000001E-2</v>
      </c>
      <c r="I145">
        <v>2.0400000000000001E-2</v>
      </c>
      <c r="J145">
        <v>0.46800000000000003</v>
      </c>
      <c r="K145">
        <v>7.3999999999999996E-2</v>
      </c>
      <c r="M145">
        <v>1163</v>
      </c>
      <c r="N145">
        <v>19.5</v>
      </c>
      <c r="O145">
        <v>22</v>
      </c>
      <c r="Q145" t="str">
        <f t="shared" si="13"/>
        <v>ACSSOrtolan</v>
      </c>
      <c r="Y145">
        <f t="shared" si="11"/>
        <v>0.46743013469369926</v>
      </c>
    </row>
    <row r="146" spans="1:25" x14ac:dyDescent="0.3">
      <c r="A146" t="s">
        <v>582</v>
      </c>
      <c r="B146" t="s">
        <v>449</v>
      </c>
      <c r="C146">
        <v>1113</v>
      </c>
      <c r="D146" t="s">
        <v>410</v>
      </c>
      <c r="E146">
        <v>1.2929999999999999</v>
      </c>
      <c r="F146">
        <v>1.4999999999999999E-2</v>
      </c>
      <c r="G146">
        <v>1.5699999999999999E-2</v>
      </c>
      <c r="I146">
        <v>1.9300000000000001E-2</v>
      </c>
      <c r="J146">
        <v>0.45800000000000002</v>
      </c>
      <c r="K146">
        <v>7.0000000000000007E-2</v>
      </c>
      <c r="M146">
        <v>1430</v>
      </c>
      <c r="N146">
        <v>33.200000000000003</v>
      </c>
      <c r="O146">
        <v>38.700000000000003</v>
      </c>
      <c r="Q146" t="str">
        <f t="shared" si="13"/>
        <v>ACSSFinch</v>
      </c>
      <c r="Y146">
        <f t="shared" si="11"/>
        <v>0.45730228294635122</v>
      </c>
    </row>
    <row r="147" spans="1:25" x14ac:dyDescent="0.3">
      <c r="A147" t="s">
        <v>582</v>
      </c>
      <c r="B147" t="s">
        <v>382</v>
      </c>
      <c r="C147">
        <v>1113</v>
      </c>
      <c r="D147" t="s">
        <v>406</v>
      </c>
      <c r="E147">
        <v>1.2589999999999999</v>
      </c>
      <c r="F147">
        <v>1.4999999999999999E-2</v>
      </c>
      <c r="G147">
        <v>1.5900000000000001E-2</v>
      </c>
      <c r="I147">
        <v>1.9E-2</v>
      </c>
      <c r="J147">
        <v>0.46200000000000002</v>
      </c>
      <c r="K147">
        <v>7.2999999999999995E-2</v>
      </c>
      <c r="M147">
        <v>1254</v>
      </c>
      <c r="N147">
        <v>21.1</v>
      </c>
      <c r="O147">
        <v>23.8</v>
      </c>
      <c r="Q147" t="str">
        <f t="shared" si="13"/>
        <v>ACSSBluejay</v>
      </c>
      <c r="Y147">
        <f t="shared" si="11"/>
        <v>0.46147397805813245</v>
      </c>
    </row>
    <row r="148" spans="1:25" x14ac:dyDescent="0.3">
      <c r="A148" t="s">
        <v>582</v>
      </c>
      <c r="B148" t="s">
        <v>595</v>
      </c>
      <c r="C148">
        <v>1192.5</v>
      </c>
      <c r="D148" t="s">
        <v>410</v>
      </c>
      <c r="E148">
        <v>1.3380000000000001</v>
      </c>
      <c r="F148">
        <v>1.4E-2</v>
      </c>
      <c r="G148">
        <v>1.47E-2</v>
      </c>
      <c r="I148">
        <v>1.7999999999999999E-2</v>
      </c>
      <c r="J148">
        <v>0.45200000000000001</v>
      </c>
      <c r="K148">
        <v>7.0999999999999994E-2</v>
      </c>
      <c r="M148">
        <v>1531</v>
      </c>
      <c r="N148">
        <v>35.5</v>
      </c>
      <c r="O148">
        <v>41.5</v>
      </c>
      <c r="Q148" t="str">
        <f t="shared" si="13"/>
        <v>ACSSGrackle</v>
      </c>
      <c r="Y148">
        <f t="shared" si="11"/>
        <v>0.45194650409162812</v>
      </c>
    </row>
    <row r="149" spans="1:25" x14ac:dyDescent="0.3">
      <c r="A149" t="s">
        <v>582</v>
      </c>
      <c r="B149" t="s">
        <v>432</v>
      </c>
      <c r="C149">
        <v>1192.5</v>
      </c>
      <c r="D149" t="s">
        <v>406</v>
      </c>
      <c r="E149">
        <v>1.302</v>
      </c>
      <c r="F149">
        <v>1.4E-2</v>
      </c>
      <c r="G149">
        <v>1.49E-2</v>
      </c>
      <c r="I149">
        <v>1.78E-2</v>
      </c>
      <c r="J149">
        <v>0.45600000000000002</v>
      </c>
      <c r="K149">
        <v>7.1999999999999995E-2</v>
      </c>
      <c r="M149">
        <v>1342</v>
      </c>
      <c r="N149">
        <v>23.5</v>
      </c>
      <c r="O149">
        <v>25.4</v>
      </c>
      <c r="Q149" t="str">
        <f t="shared" si="13"/>
        <v>ACSSBunting</v>
      </c>
      <c r="Y149">
        <f t="shared" si="11"/>
        <v>0.45621636876578664</v>
      </c>
    </row>
    <row r="150" spans="1:25" x14ac:dyDescent="0.3">
      <c r="A150" t="s">
        <v>582</v>
      </c>
      <c r="B150" t="s">
        <v>460</v>
      </c>
      <c r="C150">
        <v>1272</v>
      </c>
      <c r="D150" t="s">
        <v>410</v>
      </c>
      <c r="E150">
        <v>1.3819999999999999</v>
      </c>
      <c r="F150">
        <v>1.3100000000000001E-2</v>
      </c>
      <c r="G150">
        <v>1.3899999999999999E-2</v>
      </c>
      <c r="I150">
        <v>1.6899999999999998E-2</v>
      </c>
      <c r="J150">
        <v>0.44700000000000001</v>
      </c>
      <c r="K150">
        <v>7.0000000000000007E-2</v>
      </c>
      <c r="M150">
        <v>1634</v>
      </c>
      <c r="N150">
        <v>37.299999999999997</v>
      </c>
      <c r="O150">
        <v>43</v>
      </c>
      <c r="Q150" t="str">
        <f t="shared" si="13"/>
        <v>ACSSPheasant</v>
      </c>
      <c r="Y150">
        <f t="shared" si="11"/>
        <v>0.44688114458234635</v>
      </c>
    </row>
    <row r="151" spans="1:25" x14ac:dyDescent="0.3">
      <c r="A151" t="s">
        <v>582</v>
      </c>
      <c r="B151" t="s">
        <v>383</v>
      </c>
      <c r="C151">
        <v>1272</v>
      </c>
      <c r="D151" t="s">
        <v>406</v>
      </c>
      <c r="E151">
        <v>1.345</v>
      </c>
      <c r="F151">
        <v>1.32E-2</v>
      </c>
      <c r="G151">
        <v>1.4E-2</v>
      </c>
      <c r="I151">
        <v>1.67E-2</v>
      </c>
      <c r="J151">
        <v>0.45100000000000001</v>
      </c>
      <c r="K151">
        <v>7.1999999999999995E-2</v>
      </c>
      <c r="M151">
        <v>1432</v>
      </c>
      <c r="N151">
        <v>24</v>
      </c>
      <c r="O151">
        <v>27.1</v>
      </c>
      <c r="Q151" t="str">
        <f t="shared" si="13"/>
        <v>ACSSBittern</v>
      </c>
      <c r="Y151">
        <f t="shared" si="11"/>
        <v>0.45112960771703275</v>
      </c>
    </row>
    <row r="152" spans="1:25" x14ac:dyDescent="0.3">
      <c r="A152" t="s">
        <v>582</v>
      </c>
      <c r="B152" t="s">
        <v>596</v>
      </c>
      <c r="C152">
        <v>1351</v>
      </c>
      <c r="D152" t="s">
        <v>410</v>
      </c>
      <c r="E152">
        <v>1.4239999999999999</v>
      </c>
      <c r="F152">
        <v>1.2E-2</v>
      </c>
      <c r="G152">
        <v>1.2999999999999999E-2</v>
      </c>
      <c r="I152">
        <v>1.6E-2</v>
      </c>
      <c r="J152">
        <v>0.442</v>
      </c>
      <c r="K152">
        <v>7.0000000000000007E-2</v>
      </c>
      <c r="M152">
        <v>1735</v>
      </c>
      <c r="N152">
        <v>39.6</v>
      </c>
      <c r="O152">
        <v>45.6</v>
      </c>
      <c r="Q152" t="str">
        <f t="shared" si="13"/>
        <v>ACSSMartin</v>
      </c>
      <c r="Y152">
        <f t="shared" si="11"/>
        <v>0.44219427708545495</v>
      </c>
    </row>
    <row r="153" spans="1:25" x14ac:dyDescent="0.3">
      <c r="A153" t="s">
        <v>582</v>
      </c>
      <c r="B153" t="s">
        <v>597</v>
      </c>
      <c r="C153">
        <v>1351</v>
      </c>
      <c r="D153" t="s">
        <v>406</v>
      </c>
      <c r="E153">
        <v>1.3859999999999999</v>
      </c>
      <c r="F153">
        <v>1.24E-2</v>
      </c>
      <c r="G153">
        <v>1.32E-2</v>
      </c>
      <c r="I153">
        <v>1.5800000000000002E-2</v>
      </c>
      <c r="J153">
        <v>0.44700000000000001</v>
      </c>
      <c r="K153">
        <v>7.0999999999999994E-2</v>
      </c>
      <c r="M153">
        <v>1521</v>
      </c>
      <c r="N153">
        <v>25.5</v>
      </c>
      <c r="O153">
        <v>28.8</v>
      </c>
      <c r="Q153" t="str">
        <f t="shared" si="13"/>
        <v>ACSSDipper</v>
      </c>
      <c r="Y153">
        <f t="shared" si="11"/>
        <v>0.44642868183964479</v>
      </c>
    </row>
    <row r="154" spans="1:25" x14ac:dyDescent="0.3">
      <c r="A154" t="s">
        <v>582</v>
      </c>
      <c r="B154" t="s">
        <v>461</v>
      </c>
      <c r="C154">
        <v>1431</v>
      </c>
      <c r="D154" t="s">
        <v>410</v>
      </c>
      <c r="E154">
        <v>1.4650000000000001</v>
      </c>
      <c r="F154">
        <v>1.2E-2</v>
      </c>
      <c r="G154">
        <v>1.2E-2</v>
      </c>
      <c r="I154">
        <v>1.4999999999999999E-2</v>
      </c>
      <c r="J154">
        <v>0.438</v>
      </c>
      <c r="K154">
        <v>6.9000000000000006E-2</v>
      </c>
      <c r="M154">
        <v>1838</v>
      </c>
      <c r="N154">
        <v>41.9</v>
      </c>
      <c r="O154">
        <v>48.3</v>
      </c>
      <c r="Q154" t="str">
        <f t="shared" si="13"/>
        <v>ACSSPlover</v>
      </c>
      <c r="Y154">
        <f t="shared" si="11"/>
        <v>0.43775048132961991</v>
      </c>
    </row>
    <row r="155" spans="1:25" x14ac:dyDescent="0.3">
      <c r="A155" t="s">
        <v>582</v>
      </c>
      <c r="B155" t="s">
        <v>439</v>
      </c>
      <c r="C155">
        <v>1431</v>
      </c>
      <c r="D155" t="s">
        <v>406</v>
      </c>
      <c r="E155">
        <v>1.427</v>
      </c>
      <c r="F155">
        <v>1.2E-2</v>
      </c>
      <c r="G155">
        <v>1.2999999999999999E-2</v>
      </c>
      <c r="I155">
        <v>1.4999999999999999E-2</v>
      </c>
      <c r="J155">
        <v>0.442</v>
      </c>
      <c r="K155">
        <v>7.0000000000000007E-2</v>
      </c>
      <c r="M155">
        <v>1611</v>
      </c>
      <c r="N155">
        <v>27</v>
      </c>
      <c r="O155">
        <v>30.5</v>
      </c>
      <c r="Q155" t="str">
        <f t="shared" si="13"/>
        <v>ACSSBobolink</v>
      </c>
      <c r="Y155">
        <f t="shared" si="11"/>
        <v>0.44186480940860945</v>
      </c>
    </row>
    <row r="156" spans="1:25" x14ac:dyDescent="0.3">
      <c r="A156" t="s">
        <v>582</v>
      </c>
      <c r="B156" t="s">
        <v>385</v>
      </c>
      <c r="C156">
        <v>1590</v>
      </c>
      <c r="D156" t="s">
        <v>410</v>
      </c>
      <c r="E156">
        <v>1.5449999999999999</v>
      </c>
      <c r="F156">
        <v>1.0999999999999999E-2</v>
      </c>
      <c r="G156">
        <v>1.0999999999999999E-2</v>
      </c>
      <c r="I156">
        <v>1.4E-2</v>
      </c>
      <c r="J156">
        <v>0.43</v>
      </c>
      <c r="K156">
        <v>6.8000000000000005E-2</v>
      </c>
      <c r="M156">
        <v>2042</v>
      </c>
      <c r="N156">
        <v>46.6</v>
      </c>
      <c r="O156">
        <v>53.7</v>
      </c>
      <c r="Q156" t="str">
        <f t="shared" si="13"/>
        <v>ACSSFalcon</v>
      </c>
      <c r="Y156">
        <f t="shared" si="11"/>
        <v>0.42942682003556393</v>
      </c>
    </row>
    <row r="157" spans="1:25" x14ac:dyDescent="0.3">
      <c r="A157" t="s">
        <v>582</v>
      </c>
      <c r="B157" t="s">
        <v>384</v>
      </c>
      <c r="C157">
        <v>1590</v>
      </c>
      <c r="D157" t="s">
        <v>406</v>
      </c>
      <c r="E157">
        <v>1.504</v>
      </c>
      <c r="F157">
        <v>1.0999999999999999E-2</v>
      </c>
      <c r="G157">
        <v>1.2E-2</v>
      </c>
      <c r="I157">
        <v>1.4E-2</v>
      </c>
      <c r="J157">
        <v>0.434</v>
      </c>
      <c r="K157">
        <v>6.9000000000000006E-2</v>
      </c>
      <c r="M157">
        <v>1790</v>
      </c>
      <c r="N157">
        <v>29.6</v>
      </c>
      <c r="O157">
        <v>33.5</v>
      </c>
      <c r="Q157" t="str">
        <f t="shared" si="13"/>
        <v>ACSSLapwing</v>
      </c>
      <c r="Y157">
        <f t="shared" si="11"/>
        <v>0.43363739328582723</v>
      </c>
    </row>
    <row r="158" spans="1:25" x14ac:dyDescent="0.3">
      <c r="A158" t="s">
        <v>582</v>
      </c>
      <c r="B158" t="s">
        <v>598</v>
      </c>
      <c r="C158">
        <v>1780</v>
      </c>
      <c r="D158" t="s">
        <v>421</v>
      </c>
      <c r="E158">
        <v>1.6020000000000001</v>
      </c>
      <c r="F158">
        <v>8.9999999999999993E-3</v>
      </c>
      <c r="G158">
        <v>0.01</v>
      </c>
      <c r="I158">
        <v>1.2E-2</v>
      </c>
      <c r="J158">
        <v>0.42399999999999999</v>
      </c>
      <c r="K158">
        <v>6.7000000000000004E-2</v>
      </c>
      <c r="M158">
        <v>2072</v>
      </c>
      <c r="N158">
        <v>38.200000000000003</v>
      </c>
      <c r="O158">
        <v>43.9</v>
      </c>
      <c r="Q158" t="str">
        <f t="shared" si="13"/>
        <v>ACSSChukar*</v>
      </c>
      <c r="Y158">
        <f t="shared" si="11"/>
        <v>0.4237551072873767</v>
      </c>
    </row>
    <row r="159" spans="1:25" x14ac:dyDescent="0.3">
      <c r="A159" t="s">
        <v>582</v>
      </c>
      <c r="B159" t="s">
        <v>599</v>
      </c>
      <c r="C159">
        <v>2156</v>
      </c>
      <c r="D159" t="s">
        <v>421</v>
      </c>
      <c r="E159">
        <v>1.762</v>
      </c>
      <c r="F159">
        <v>8.0000000000000002E-3</v>
      </c>
      <c r="G159">
        <v>8.9999999999999993E-3</v>
      </c>
      <c r="I159">
        <v>0.01</v>
      </c>
      <c r="J159">
        <v>0.40899999999999997</v>
      </c>
      <c r="K159">
        <v>6.5000000000000002E-2</v>
      </c>
      <c r="M159">
        <v>2508</v>
      </c>
      <c r="N159">
        <v>45.5</v>
      </c>
      <c r="O159">
        <v>51.7</v>
      </c>
      <c r="Q159" t="str">
        <f t="shared" si="13"/>
        <v>ACSSBluebird*</v>
      </c>
      <c r="Y159">
        <f t="shared" si="11"/>
        <v>0.40885187681726176</v>
      </c>
    </row>
    <row r="160" spans="1:25" x14ac:dyDescent="0.3">
      <c r="A160" t="s">
        <v>582</v>
      </c>
      <c r="B160" t="s">
        <v>600</v>
      </c>
      <c r="C160">
        <v>2167</v>
      </c>
      <c r="D160" t="s">
        <v>419</v>
      </c>
      <c r="E160">
        <v>1.7350000000000001</v>
      </c>
      <c r="F160">
        <v>8.0000000000000002E-3</v>
      </c>
      <c r="G160">
        <v>8.9999999999999993E-3</v>
      </c>
      <c r="I160">
        <v>0.01</v>
      </c>
      <c r="J160">
        <v>0.41099999999999998</v>
      </c>
      <c r="K160">
        <v>6.8000000000000005E-2</v>
      </c>
      <c r="M160">
        <v>2301</v>
      </c>
      <c r="N160">
        <v>30.8</v>
      </c>
      <c r="O160">
        <v>34.1</v>
      </c>
      <c r="Q160" t="str">
        <f t="shared" si="13"/>
        <v>ACSSKiwi*</v>
      </c>
      <c r="Y160">
        <f t="shared" si="11"/>
        <v>0.41126937066621916</v>
      </c>
    </row>
    <row r="161" spans="1:25" x14ac:dyDescent="0.3">
      <c r="A161" t="s">
        <v>582</v>
      </c>
      <c r="B161" t="s">
        <v>601</v>
      </c>
      <c r="C161">
        <v>2312</v>
      </c>
      <c r="D161" t="s">
        <v>603</v>
      </c>
      <c r="E161">
        <v>1.802</v>
      </c>
      <c r="F161">
        <v>7.0000000000000001E-3</v>
      </c>
      <c r="G161">
        <v>8.9999999999999993E-3</v>
      </c>
      <c r="I161">
        <v>0.01</v>
      </c>
      <c r="J161">
        <v>0.40500000000000003</v>
      </c>
      <c r="K161">
        <v>6.5000000000000002E-2</v>
      </c>
      <c r="M161">
        <v>2523</v>
      </c>
      <c r="N161">
        <v>38.1</v>
      </c>
      <c r="O161">
        <v>43</v>
      </c>
      <c r="Q161" t="str">
        <f t="shared" si="13"/>
        <v>ACSSThrasher*</v>
      </c>
      <c r="Y161">
        <f t="shared" ref="Y161" si="14">(1.779/60)*LN(1/(E161*0.5/12))*5.28</f>
        <v>0.40533765518372206</v>
      </c>
    </row>
    <row r="162" spans="1:25" x14ac:dyDescent="0.3">
      <c r="Q162" t="str">
        <f t="shared" ref="Q162:Q193" si="15">_xlfn.CONCAT(A162,B162)</f>
        <v/>
      </c>
    </row>
    <row r="163" spans="1:25" x14ac:dyDescent="0.3">
      <c r="Q163" t="str">
        <f t="shared" si="15"/>
        <v/>
      </c>
    </row>
    <row r="164" spans="1:25" x14ac:dyDescent="0.3">
      <c r="Q164" t="str">
        <f t="shared" si="15"/>
        <v/>
      </c>
    </row>
    <row r="165" spans="1:25" x14ac:dyDescent="0.3">
      <c r="Q165" t="str">
        <f t="shared" si="15"/>
        <v/>
      </c>
    </row>
    <row r="166" spans="1:25" x14ac:dyDescent="0.3">
      <c r="Q166" t="str">
        <f t="shared" si="15"/>
        <v/>
      </c>
    </row>
    <row r="167" spans="1:25" x14ac:dyDescent="0.3">
      <c r="Q167" t="str">
        <f t="shared" si="15"/>
        <v/>
      </c>
    </row>
    <row r="168" spans="1:25" x14ac:dyDescent="0.3">
      <c r="Q168" t="str">
        <f t="shared" si="15"/>
        <v/>
      </c>
    </row>
    <row r="169" spans="1:25" x14ac:dyDescent="0.3">
      <c r="Q169" t="str">
        <f t="shared" si="15"/>
        <v/>
      </c>
    </row>
    <row r="170" spans="1:25" x14ac:dyDescent="0.3">
      <c r="Q170" t="str">
        <f t="shared" si="15"/>
        <v/>
      </c>
    </row>
    <row r="171" spans="1:25" x14ac:dyDescent="0.3">
      <c r="Q171" t="str">
        <f t="shared" si="15"/>
        <v/>
      </c>
    </row>
    <row r="172" spans="1:25" x14ac:dyDescent="0.3">
      <c r="Q172" t="str">
        <f t="shared" si="15"/>
        <v/>
      </c>
    </row>
    <row r="173" spans="1:25" x14ac:dyDescent="0.3">
      <c r="Q173" t="str">
        <f t="shared" si="15"/>
        <v/>
      </c>
    </row>
    <row r="174" spans="1:25" x14ac:dyDescent="0.3">
      <c r="Q174" t="str">
        <f t="shared" si="15"/>
        <v/>
      </c>
    </row>
    <row r="175" spans="1:25" x14ac:dyDescent="0.3">
      <c r="Q175" t="str">
        <f t="shared" si="15"/>
        <v/>
      </c>
    </row>
    <row r="176" spans="1:25" x14ac:dyDescent="0.3">
      <c r="Q176" t="str">
        <f t="shared" si="15"/>
        <v/>
      </c>
    </row>
    <row r="177" spans="17:17" x14ac:dyDescent="0.3">
      <c r="Q177" t="str">
        <f t="shared" si="15"/>
        <v/>
      </c>
    </row>
    <row r="178" spans="17:17" x14ac:dyDescent="0.3">
      <c r="Q178" t="str">
        <f t="shared" si="15"/>
        <v/>
      </c>
    </row>
    <row r="179" spans="17:17" x14ac:dyDescent="0.3">
      <c r="Q179" t="str">
        <f t="shared" si="15"/>
        <v/>
      </c>
    </row>
    <row r="180" spans="17:17" x14ac:dyDescent="0.3">
      <c r="Q180" t="str">
        <f t="shared" si="15"/>
        <v/>
      </c>
    </row>
    <row r="181" spans="17:17" x14ac:dyDescent="0.3">
      <c r="Q181" t="str">
        <f t="shared" si="15"/>
        <v/>
      </c>
    </row>
    <row r="182" spans="17:17" x14ac:dyDescent="0.3">
      <c r="Q182" t="str">
        <f t="shared" si="15"/>
        <v/>
      </c>
    </row>
    <row r="183" spans="17:17" x14ac:dyDescent="0.3">
      <c r="Q183" t="str">
        <f t="shared" si="15"/>
        <v/>
      </c>
    </row>
    <row r="184" spans="17:17" x14ac:dyDescent="0.3">
      <c r="Q184" t="str">
        <f t="shared" si="15"/>
        <v/>
      </c>
    </row>
    <row r="185" spans="17:17" x14ac:dyDescent="0.3">
      <c r="Q185" t="str">
        <f t="shared" si="15"/>
        <v/>
      </c>
    </row>
    <row r="186" spans="17:17" x14ac:dyDescent="0.3">
      <c r="Q186" t="str">
        <f t="shared" si="15"/>
        <v/>
      </c>
    </row>
    <row r="187" spans="17:17" x14ac:dyDescent="0.3">
      <c r="Q187" t="str">
        <f t="shared" si="15"/>
        <v/>
      </c>
    </row>
    <row r="188" spans="17:17" x14ac:dyDescent="0.3">
      <c r="Q188" t="str">
        <f t="shared" si="15"/>
        <v/>
      </c>
    </row>
    <row r="189" spans="17:17" x14ac:dyDescent="0.3">
      <c r="Q189" t="str">
        <f t="shared" si="15"/>
        <v/>
      </c>
    </row>
    <row r="190" spans="17:17" x14ac:dyDescent="0.3">
      <c r="Q190" t="str">
        <f t="shared" si="15"/>
        <v/>
      </c>
    </row>
    <row r="191" spans="17:17" x14ac:dyDescent="0.3">
      <c r="Q191" t="str">
        <f t="shared" si="15"/>
        <v/>
      </c>
    </row>
    <row r="192" spans="17:17" x14ac:dyDescent="0.3">
      <c r="Q192" t="str">
        <f t="shared" si="15"/>
        <v/>
      </c>
    </row>
    <row r="193" spans="17:17" x14ac:dyDescent="0.3">
      <c r="Q193" t="str">
        <f t="shared" si="15"/>
        <v/>
      </c>
    </row>
    <row r="194" spans="17:17" x14ac:dyDescent="0.3">
      <c r="Q194" t="str">
        <f t="shared" ref="Q194:Q200" si="16">_xlfn.CONCAT(A194,B194)</f>
        <v/>
      </c>
    </row>
    <row r="195" spans="17:17" x14ac:dyDescent="0.3">
      <c r="Q195" t="str">
        <f t="shared" si="16"/>
        <v/>
      </c>
    </row>
    <row r="196" spans="17:17" x14ac:dyDescent="0.3">
      <c r="Q196" t="str">
        <f t="shared" si="16"/>
        <v/>
      </c>
    </row>
    <row r="197" spans="17:17" x14ac:dyDescent="0.3">
      <c r="Q197" t="str">
        <f t="shared" si="16"/>
        <v/>
      </c>
    </row>
    <row r="198" spans="17:17" x14ac:dyDescent="0.3">
      <c r="Q198" t="str">
        <f t="shared" si="16"/>
        <v/>
      </c>
    </row>
    <row r="199" spans="17:17" x14ac:dyDescent="0.3">
      <c r="Q199" t="str">
        <f t="shared" si="16"/>
        <v/>
      </c>
    </row>
    <row r="200" spans="17:17" x14ac:dyDescent="0.3">
      <c r="Q200" t="str">
        <f t="shared" si="16"/>
        <v/>
      </c>
    </row>
  </sheetData>
  <phoneticPr fontId="1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8B064-CC98-49CD-9189-4E181C608D23}">
  <dimension ref="A1:I27"/>
  <sheetViews>
    <sheetView workbookViewId="0">
      <selection activeCell="E16" sqref="E16"/>
    </sheetView>
  </sheetViews>
  <sheetFormatPr defaultRowHeight="14.4" x14ac:dyDescent="0.3"/>
  <cols>
    <col min="2" max="2" width="10.77734375" bestFit="1" customWidth="1"/>
    <col min="4" max="11" width="10.77734375" bestFit="1" customWidth="1"/>
    <col min="12" max="18" width="11.77734375" bestFit="1" customWidth="1"/>
  </cols>
  <sheetData>
    <row r="1" spans="1:9" x14ac:dyDescent="0.3">
      <c r="A1" t="s">
        <v>545</v>
      </c>
      <c r="B1" t="s">
        <v>554</v>
      </c>
      <c r="C1" t="s">
        <v>551</v>
      </c>
      <c r="D1" t="s">
        <v>580</v>
      </c>
      <c r="E1" t="s">
        <v>462</v>
      </c>
      <c r="F1" t="s">
        <v>552</v>
      </c>
      <c r="G1" t="s">
        <v>553</v>
      </c>
      <c r="H1" t="s">
        <v>542</v>
      </c>
      <c r="I1" t="s">
        <v>581</v>
      </c>
    </row>
    <row r="2" spans="1:9" x14ac:dyDescent="0.3">
      <c r="A2" t="s">
        <v>407</v>
      </c>
      <c r="B2" t="s">
        <v>571</v>
      </c>
      <c r="C2">
        <v>1225</v>
      </c>
      <c r="D2">
        <v>0.18190000000000001</v>
      </c>
      <c r="E2">
        <v>1.27</v>
      </c>
      <c r="F2">
        <v>142800</v>
      </c>
      <c r="G2">
        <v>2802</v>
      </c>
      <c r="H2">
        <v>4.2500000000000003E-2</v>
      </c>
      <c r="I2">
        <v>620.6</v>
      </c>
    </row>
    <row r="3" spans="1:9" x14ac:dyDescent="0.3">
      <c r="A3" t="s">
        <v>407</v>
      </c>
      <c r="B3" t="s">
        <v>572</v>
      </c>
      <c r="C3">
        <v>971.3</v>
      </c>
      <c r="D3">
        <v>0.16200000000000001</v>
      </c>
      <c r="E3">
        <v>1.1299999999999999</v>
      </c>
      <c r="F3">
        <v>120200</v>
      </c>
      <c r="G3">
        <v>2222</v>
      </c>
      <c r="H3">
        <v>5.3600000000000002E-2</v>
      </c>
      <c r="I3">
        <v>492.2</v>
      </c>
    </row>
    <row r="4" spans="1:9" x14ac:dyDescent="0.3">
      <c r="A4" t="s">
        <v>407</v>
      </c>
      <c r="B4" t="s">
        <v>573</v>
      </c>
      <c r="C4">
        <v>770.3</v>
      </c>
      <c r="D4">
        <v>0.14430000000000001</v>
      </c>
      <c r="E4">
        <v>1.01</v>
      </c>
      <c r="F4">
        <v>100700</v>
      </c>
      <c r="G4">
        <v>1762</v>
      </c>
      <c r="H4">
        <v>6.7500000000000004E-2</v>
      </c>
      <c r="I4">
        <v>390.3</v>
      </c>
    </row>
    <row r="5" spans="1:9" x14ac:dyDescent="0.3">
      <c r="A5" t="s">
        <v>407</v>
      </c>
      <c r="B5" t="s">
        <v>574</v>
      </c>
      <c r="C5">
        <v>610.9</v>
      </c>
      <c r="D5">
        <v>0.1285</v>
      </c>
      <c r="E5">
        <v>0.89900000000000002</v>
      </c>
      <c r="F5">
        <v>84200</v>
      </c>
      <c r="G5">
        <v>1398</v>
      </c>
      <c r="H5">
        <v>8.5199999999999998E-2</v>
      </c>
      <c r="I5">
        <v>309.5</v>
      </c>
    </row>
    <row r="6" spans="1:9" x14ac:dyDescent="0.3">
      <c r="A6" t="s">
        <v>407</v>
      </c>
      <c r="B6" t="s">
        <v>575</v>
      </c>
      <c r="C6">
        <v>484.4</v>
      </c>
      <c r="D6">
        <v>0.1144</v>
      </c>
      <c r="E6">
        <v>0.80100000000000005</v>
      </c>
      <c r="F6">
        <v>66700</v>
      </c>
      <c r="G6">
        <v>1108</v>
      </c>
      <c r="H6">
        <v>0.1074</v>
      </c>
      <c r="I6">
        <v>245.5</v>
      </c>
    </row>
    <row r="7" spans="1:9" x14ac:dyDescent="0.3">
      <c r="A7" t="s">
        <v>407</v>
      </c>
      <c r="B7" t="s">
        <v>576</v>
      </c>
      <c r="C7">
        <v>384.2</v>
      </c>
      <c r="D7">
        <v>0.1019</v>
      </c>
      <c r="E7">
        <v>0.71299999999999997</v>
      </c>
      <c r="F7">
        <v>52950</v>
      </c>
      <c r="G7">
        <v>879</v>
      </c>
      <c r="H7">
        <v>0.13539999999999999</v>
      </c>
      <c r="I7">
        <v>194.6</v>
      </c>
    </row>
    <row r="8" spans="1:9" x14ac:dyDescent="0.3">
      <c r="A8" t="s">
        <v>407</v>
      </c>
      <c r="B8" t="s">
        <v>577</v>
      </c>
      <c r="C8">
        <v>628.9</v>
      </c>
      <c r="D8">
        <v>0.18190000000000001</v>
      </c>
      <c r="E8">
        <v>0.91</v>
      </c>
      <c r="F8">
        <v>73350</v>
      </c>
      <c r="G8">
        <v>1430</v>
      </c>
      <c r="H8">
        <v>8.2199999999999995E-2</v>
      </c>
      <c r="I8">
        <v>318.7</v>
      </c>
    </row>
    <row r="9" spans="1:9" x14ac:dyDescent="0.3">
      <c r="A9" t="s">
        <v>407</v>
      </c>
      <c r="B9" t="s">
        <v>578</v>
      </c>
      <c r="C9">
        <v>498.8</v>
      </c>
      <c r="D9">
        <v>0.16200000000000001</v>
      </c>
      <c r="E9">
        <v>0.81</v>
      </c>
      <c r="F9">
        <v>61700</v>
      </c>
      <c r="G9">
        <v>1134</v>
      </c>
      <c r="H9">
        <v>0.1037</v>
      </c>
      <c r="I9">
        <v>252.7</v>
      </c>
    </row>
    <row r="10" spans="1:9" x14ac:dyDescent="0.3">
      <c r="A10" t="s">
        <v>407</v>
      </c>
      <c r="B10" t="s">
        <v>579</v>
      </c>
      <c r="C10">
        <v>395.5</v>
      </c>
      <c r="D10">
        <v>0.14430000000000001</v>
      </c>
      <c r="E10">
        <v>0.72099999999999997</v>
      </c>
      <c r="F10">
        <v>51730</v>
      </c>
      <c r="G10">
        <v>889.5</v>
      </c>
      <c r="H10">
        <v>0.1308</v>
      </c>
      <c r="I10">
        <v>200.4</v>
      </c>
    </row>
    <row r="11" spans="1:9" x14ac:dyDescent="0.3">
      <c r="A11" t="s">
        <v>407</v>
      </c>
      <c r="B11" t="s">
        <v>555</v>
      </c>
      <c r="C11">
        <v>313.7</v>
      </c>
      <c r="D11">
        <v>0.1285</v>
      </c>
      <c r="E11">
        <v>0.64200000000000002</v>
      </c>
      <c r="F11">
        <v>43240</v>
      </c>
      <c r="G11">
        <v>713.5</v>
      </c>
      <c r="H11">
        <v>0.16489999999999999</v>
      </c>
      <c r="I11">
        <v>159</v>
      </c>
    </row>
    <row r="12" spans="1:9" x14ac:dyDescent="0.3">
      <c r="A12" t="s">
        <v>407</v>
      </c>
      <c r="B12" t="s">
        <v>556</v>
      </c>
      <c r="C12">
        <v>248.8</v>
      </c>
      <c r="D12">
        <v>0.1144</v>
      </c>
      <c r="E12">
        <v>0.57199999999999995</v>
      </c>
      <c r="F12">
        <v>34290</v>
      </c>
      <c r="G12">
        <v>565.79999999999995</v>
      </c>
      <c r="H12">
        <v>0.2079</v>
      </c>
      <c r="I12">
        <v>126.1</v>
      </c>
    </row>
    <row r="13" spans="1:9" x14ac:dyDescent="0.3">
      <c r="A13" t="s">
        <v>407</v>
      </c>
      <c r="B13" t="s">
        <v>557</v>
      </c>
      <c r="C13">
        <v>197.3</v>
      </c>
      <c r="D13">
        <v>0.1019</v>
      </c>
      <c r="E13">
        <v>0.50900000000000001</v>
      </c>
      <c r="F13">
        <v>27190</v>
      </c>
      <c r="G13">
        <v>448.7</v>
      </c>
      <c r="H13">
        <v>0.26219999999999999</v>
      </c>
      <c r="I13">
        <v>99.93</v>
      </c>
    </row>
    <row r="14" spans="1:9" x14ac:dyDescent="0.3">
      <c r="A14" t="s">
        <v>407</v>
      </c>
      <c r="B14" t="s">
        <v>558</v>
      </c>
      <c r="C14">
        <v>231.7</v>
      </c>
      <c r="D14">
        <v>0.18190000000000001</v>
      </c>
      <c r="E14">
        <v>0.54600000000000004</v>
      </c>
      <c r="F14">
        <v>27030</v>
      </c>
      <c r="G14">
        <v>524.9</v>
      </c>
      <c r="H14">
        <v>0.22639999999999999</v>
      </c>
      <c r="I14">
        <v>117.4</v>
      </c>
    </row>
    <row r="15" spans="1:9" x14ac:dyDescent="0.3">
      <c r="A15" t="s">
        <v>407</v>
      </c>
      <c r="B15" t="s">
        <v>559</v>
      </c>
      <c r="C15">
        <v>183.8</v>
      </c>
      <c r="D15">
        <v>0.16200000000000001</v>
      </c>
      <c r="E15">
        <v>0.48599999999999999</v>
      </c>
      <c r="F15">
        <v>22730</v>
      </c>
      <c r="G15">
        <v>416.3</v>
      </c>
      <c r="H15">
        <v>0.28029999999999999</v>
      </c>
      <c r="I15">
        <v>93.09</v>
      </c>
    </row>
    <row r="16" spans="1:9" x14ac:dyDescent="0.3">
      <c r="A16" t="s">
        <v>407</v>
      </c>
      <c r="B16" t="s">
        <v>560</v>
      </c>
      <c r="C16">
        <v>145.69999999999999</v>
      </c>
      <c r="D16">
        <v>0.14430000000000001</v>
      </c>
      <c r="E16">
        <v>0.433</v>
      </c>
      <c r="F16">
        <v>19060</v>
      </c>
      <c r="G16">
        <v>330</v>
      </c>
      <c r="H16">
        <v>0.35349999999999998</v>
      </c>
      <c r="I16">
        <v>73.87</v>
      </c>
    </row>
    <row r="17" spans="1:9" x14ac:dyDescent="0.3">
      <c r="A17" t="s">
        <v>407</v>
      </c>
      <c r="B17" t="s">
        <v>561</v>
      </c>
      <c r="C17">
        <v>115.6</v>
      </c>
      <c r="D17">
        <v>0.1285</v>
      </c>
      <c r="E17">
        <v>0.38500000000000001</v>
      </c>
      <c r="F17">
        <v>15930</v>
      </c>
      <c r="G17">
        <v>261.8</v>
      </c>
      <c r="H17">
        <v>0.44579999999999997</v>
      </c>
      <c r="I17">
        <v>58.56</v>
      </c>
    </row>
    <row r="18" spans="1:9" x14ac:dyDescent="0.3">
      <c r="A18" t="s">
        <v>407</v>
      </c>
      <c r="B18" t="s">
        <v>562</v>
      </c>
      <c r="C18">
        <v>91.65</v>
      </c>
      <c r="D18">
        <v>0.1144</v>
      </c>
      <c r="E18">
        <v>0.34300000000000003</v>
      </c>
      <c r="F18">
        <v>12630</v>
      </c>
      <c r="G18">
        <v>207.6</v>
      </c>
      <c r="H18">
        <v>0.56210000000000004</v>
      </c>
      <c r="I18">
        <v>46.44</v>
      </c>
    </row>
    <row r="19" spans="1:9" x14ac:dyDescent="0.3">
      <c r="A19" t="s">
        <v>407</v>
      </c>
      <c r="B19" t="s">
        <v>563</v>
      </c>
      <c r="C19">
        <v>72.680000000000007</v>
      </c>
      <c r="D19">
        <v>0.1019</v>
      </c>
      <c r="E19">
        <v>0.30599999999999999</v>
      </c>
      <c r="F19">
        <v>10020</v>
      </c>
      <c r="G19">
        <v>164.7</v>
      </c>
      <c r="H19">
        <v>0.70879999999999999</v>
      </c>
      <c r="I19">
        <v>36.82</v>
      </c>
    </row>
    <row r="20" spans="1:9" x14ac:dyDescent="0.3">
      <c r="A20" t="s">
        <v>407</v>
      </c>
      <c r="B20" t="s">
        <v>564</v>
      </c>
      <c r="C20">
        <v>57.59</v>
      </c>
      <c r="D20">
        <v>9.0700000000000003E-2</v>
      </c>
      <c r="E20">
        <v>0.27200000000000002</v>
      </c>
      <c r="F20">
        <v>7945</v>
      </c>
      <c r="G20">
        <v>130.6</v>
      </c>
      <c r="H20">
        <v>0.89380000000000004</v>
      </c>
      <c r="I20">
        <v>29.18</v>
      </c>
    </row>
    <row r="21" spans="1:9" x14ac:dyDescent="0.3">
      <c r="A21" t="s">
        <v>407</v>
      </c>
      <c r="B21" t="s">
        <v>565</v>
      </c>
      <c r="C21">
        <v>45.71</v>
      </c>
      <c r="D21">
        <v>8.0799999999999997E-2</v>
      </c>
      <c r="E21">
        <v>0.24199999999999999</v>
      </c>
      <c r="F21">
        <v>6301</v>
      </c>
      <c r="G21">
        <v>103.6</v>
      </c>
      <c r="H21">
        <v>1.127</v>
      </c>
      <c r="I21">
        <v>23.16</v>
      </c>
    </row>
    <row r="22" spans="1:9" x14ac:dyDescent="0.3">
      <c r="A22" t="s">
        <v>407</v>
      </c>
      <c r="B22" t="s">
        <v>566</v>
      </c>
      <c r="C22">
        <v>99.31</v>
      </c>
      <c r="D22">
        <v>0.18190000000000001</v>
      </c>
      <c r="E22">
        <v>0.39200000000000002</v>
      </c>
      <c r="F22">
        <v>12230</v>
      </c>
      <c r="G22">
        <v>224.5</v>
      </c>
      <c r="H22">
        <v>0.51770000000000005</v>
      </c>
      <c r="I22">
        <v>50.32</v>
      </c>
    </row>
    <row r="23" spans="1:9" x14ac:dyDescent="0.3">
      <c r="A23" t="s">
        <v>407</v>
      </c>
      <c r="B23" t="s">
        <v>567</v>
      </c>
      <c r="C23">
        <v>78.75</v>
      </c>
      <c r="D23">
        <v>0.16200000000000001</v>
      </c>
      <c r="E23">
        <v>0.34899999999999998</v>
      </c>
      <c r="F23">
        <v>10280</v>
      </c>
      <c r="G23">
        <v>178.1</v>
      </c>
      <c r="H23">
        <v>0.65280000000000005</v>
      </c>
      <c r="I23">
        <v>39.9</v>
      </c>
    </row>
    <row r="24" spans="1:9" x14ac:dyDescent="0.3">
      <c r="A24" t="s">
        <v>407</v>
      </c>
      <c r="B24" t="s">
        <v>568</v>
      </c>
      <c r="C24">
        <v>62.45</v>
      </c>
      <c r="D24">
        <v>0.14430000000000001</v>
      </c>
      <c r="E24">
        <v>0.311</v>
      </c>
      <c r="F24">
        <v>8621</v>
      </c>
      <c r="G24">
        <v>141.19999999999999</v>
      </c>
      <c r="H24">
        <v>0.82320000000000004</v>
      </c>
      <c r="I24">
        <v>31.64</v>
      </c>
    </row>
    <row r="25" spans="1:9" x14ac:dyDescent="0.3">
      <c r="A25" t="s">
        <v>407</v>
      </c>
      <c r="B25" t="s">
        <v>425</v>
      </c>
      <c r="C25">
        <v>49.53</v>
      </c>
      <c r="D25">
        <v>0.1285</v>
      </c>
      <c r="E25">
        <v>0.27700000000000002</v>
      </c>
      <c r="F25">
        <v>7206</v>
      </c>
      <c r="G25">
        <v>112</v>
      </c>
      <c r="H25">
        <v>1.038</v>
      </c>
      <c r="I25">
        <v>25.1</v>
      </c>
    </row>
    <row r="26" spans="1:9" x14ac:dyDescent="0.3">
      <c r="A26" t="s">
        <v>407</v>
      </c>
      <c r="B26" t="s">
        <v>569</v>
      </c>
      <c r="C26">
        <v>39.28</v>
      </c>
      <c r="D26">
        <v>0.1144</v>
      </c>
      <c r="E26">
        <v>0.247</v>
      </c>
      <c r="F26">
        <v>5715</v>
      </c>
      <c r="G26">
        <v>88.81</v>
      </c>
      <c r="H26">
        <v>1.3089999999999999</v>
      </c>
      <c r="I26">
        <v>19.899999999999999</v>
      </c>
    </row>
    <row r="27" spans="1:9" x14ac:dyDescent="0.3">
      <c r="A27" t="s">
        <v>407</v>
      </c>
      <c r="B27" t="s">
        <v>570</v>
      </c>
      <c r="C27">
        <v>31.15</v>
      </c>
      <c r="D27">
        <v>0.1019</v>
      </c>
      <c r="E27">
        <v>0.22</v>
      </c>
      <c r="F27">
        <v>4532</v>
      </c>
      <c r="G27">
        <v>70.430000000000007</v>
      </c>
      <c r="H27">
        <v>1.651</v>
      </c>
      <c r="I27">
        <v>15.78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7"/>
  <sheetViews>
    <sheetView workbookViewId="0">
      <selection activeCell="I26" sqref="I26"/>
    </sheetView>
  </sheetViews>
  <sheetFormatPr defaultRowHeight="14.4" x14ac:dyDescent="0.3"/>
  <sheetData>
    <row r="1" spans="1:3" x14ac:dyDescent="0.3">
      <c r="A1" t="s">
        <v>359</v>
      </c>
    </row>
    <row r="3" spans="1:3" x14ac:dyDescent="0.3">
      <c r="A3" s="74" t="s">
        <v>360</v>
      </c>
      <c r="C3" s="19" t="s">
        <v>164</v>
      </c>
    </row>
    <row r="4" spans="1:3" x14ac:dyDescent="0.3">
      <c r="A4" t="s">
        <v>228</v>
      </c>
      <c r="C4" t="s">
        <v>303</v>
      </c>
    </row>
    <row r="5" spans="1:3" x14ac:dyDescent="0.3">
      <c r="A5" t="s">
        <v>263</v>
      </c>
      <c r="C5" t="s">
        <v>230</v>
      </c>
    </row>
    <row r="6" spans="1:3" x14ac:dyDescent="0.3">
      <c r="A6" t="s">
        <v>361</v>
      </c>
      <c r="C6" t="s">
        <v>362</v>
      </c>
    </row>
    <row r="7" spans="1:3" x14ac:dyDescent="0.3">
      <c r="A7" t="s">
        <v>308</v>
      </c>
      <c r="C7" t="s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Q35"/>
  <sheetViews>
    <sheetView workbookViewId="0">
      <selection activeCell="A2" sqref="A2"/>
    </sheetView>
  </sheetViews>
  <sheetFormatPr defaultRowHeight="14.4" x14ac:dyDescent="0.3"/>
  <cols>
    <col min="1" max="16" width="13.5546875" bestFit="1" customWidth="1"/>
    <col min="17" max="17" width="13.5546875" style="1" bestFit="1" customWidth="1"/>
  </cols>
  <sheetData>
    <row r="1" spans="1:1" ht="18.75" customHeight="1" x14ac:dyDescent="0.3">
      <c r="A1" t="s">
        <v>0</v>
      </c>
    </row>
    <row r="2" spans="1:1" ht="18.75" customHeight="1" x14ac:dyDescent="0.3">
      <c r="A2" s="2" t="s">
        <v>1</v>
      </c>
    </row>
    <row r="3" spans="1:1" ht="18.75" customHeight="1" x14ac:dyDescent="0.3"/>
    <row r="4" spans="1:1" ht="18.75" customHeight="1" x14ac:dyDescent="0.3">
      <c r="A4" s="3" t="s">
        <v>2</v>
      </c>
    </row>
    <row r="5" spans="1:1" ht="18.75" customHeight="1" x14ac:dyDescent="0.3">
      <c r="A5" t="s">
        <v>3</v>
      </c>
    </row>
    <row r="6" spans="1:1" ht="18.75" customHeight="1" x14ac:dyDescent="0.3"/>
    <row r="7" spans="1:1" ht="18.75" customHeight="1" x14ac:dyDescent="0.3"/>
    <row r="8" spans="1:1" ht="18.75" customHeight="1" x14ac:dyDescent="0.3"/>
    <row r="9" spans="1:1" ht="18.75" customHeight="1" x14ac:dyDescent="0.3"/>
    <row r="10" spans="1:1" ht="18.75" customHeight="1" x14ac:dyDescent="0.3"/>
    <row r="11" spans="1:1" ht="18.75" customHeight="1" x14ac:dyDescent="0.3"/>
    <row r="12" spans="1:1" ht="18.75" customHeight="1" x14ac:dyDescent="0.3"/>
    <row r="13" spans="1:1" ht="18.75" customHeight="1" x14ac:dyDescent="0.3"/>
    <row r="14" spans="1:1" ht="18.75" customHeight="1" x14ac:dyDescent="0.3"/>
    <row r="15" spans="1:1" ht="18.75" customHeight="1" x14ac:dyDescent="0.3"/>
    <row r="16" spans="1:1" ht="18.75" customHeight="1" x14ac:dyDescent="0.3"/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  <row r="24" ht="18.75" customHeight="1" x14ac:dyDescent="0.3"/>
    <row r="25" ht="18.75" customHeight="1" x14ac:dyDescent="0.3"/>
    <row r="26" ht="18.75" customHeight="1" x14ac:dyDescent="0.3"/>
    <row r="27" ht="18.75" customHeight="1" x14ac:dyDescent="0.3"/>
    <row r="28" ht="18.75" customHeight="1" x14ac:dyDescent="0.3"/>
    <row r="29" ht="18.75" customHeight="1" x14ac:dyDescent="0.3"/>
    <row r="30" ht="18.75" customHeight="1" x14ac:dyDescent="0.3"/>
    <row r="31" ht="18.75" customHeight="1" x14ac:dyDescent="0.3"/>
    <row r="32" ht="18.75" customHeight="1" x14ac:dyDescent="0.3"/>
    <row r="33" spans="13:17" ht="18.75" customHeight="1" x14ac:dyDescent="0.3"/>
    <row r="34" spans="13:17" ht="18.75" customHeight="1" x14ac:dyDescent="0.3"/>
    <row r="35" spans="13:17" ht="18.75" customHeight="1" x14ac:dyDescent="0.3">
      <c r="M35" t="s">
        <v>4</v>
      </c>
      <c r="O35" t="s">
        <v>5</v>
      </c>
      <c r="Q35" s="4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3E941-5C42-41EE-838A-6E010DD7AB98}">
  <sheetPr>
    <outlinePr summaryBelow="0"/>
  </sheetPr>
  <dimension ref="A1:BS64"/>
  <sheetViews>
    <sheetView workbookViewId="0">
      <pane ySplit="1" topLeftCell="A2" activePane="bottomLeft" state="frozen"/>
      <selection pane="bottomLeft" activeCell="N1" sqref="N1"/>
    </sheetView>
  </sheetViews>
  <sheetFormatPr defaultRowHeight="14.4" x14ac:dyDescent="0.3"/>
  <cols>
    <col min="1" max="1" width="5.33203125" style="1" bestFit="1" customWidth="1"/>
    <col min="2" max="3" width="6.44140625" bestFit="1" customWidth="1"/>
    <col min="4" max="4" width="43.109375" bestFit="1" customWidth="1"/>
    <col min="5" max="5" width="12" style="70" bestFit="1" customWidth="1"/>
    <col min="6" max="6" width="9" style="70" bestFit="1" customWidth="1"/>
    <col min="7" max="7" width="7.5546875" style="71" bestFit="1" customWidth="1"/>
    <col min="8" max="10" width="6.5546875" style="71" bestFit="1" customWidth="1"/>
    <col min="11" max="11" width="7" style="72" bestFit="1" customWidth="1"/>
    <col min="12" max="27" width="5.33203125" style="73" bestFit="1" customWidth="1"/>
    <col min="28" max="28" width="0.6640625" style="5" bestFit="1" customWidth="1"/>
    <col min="29" max="38" width="5.33203125" style="18" bestFit="1" customWidth="1"/>
    <col min="39" max="39" width="5.6640625" style="18" bestFit="1" customWidth="1"/>
    <col min="40" max="40" width="5.33203125" style="18" bestFit="1" customWidth="1"/>
    <col min="41" max="41" width="1.33203125" style="5" bestFit="1" customWidth="1"/>
    <col min="42" max="43" width="5.33203125" style="18" bestFit="1" customWidth="1"/>
    <col min="44" max="44" width="5.6640625" style="18" bestFit="1" customWidth="1"/>
    <col min="45" max="49" width="5.33203125" style="18" bestFit="1" customWidth="1"/>
    <col min="50" max="50" width="1.88671875" style="5" bestFit="1" customWidth="1"/>
    <col min="51" max="62" width="5.33203125" style="18" bestFit="1" customWidth="1"/>
    <col min="63" max="63" width="1.33203125" style="5" bestFit="1" customWidth="1"/>
    <col min="64" max="71" width="5.33203125" style="5" bestFit="1" customWidth="1"/>
  </cols>
  <sheetData>
    <row r="1" spans="1:71" ht="18.75" customHeight="1" x14ac:dyDescent="0.3">
      <c r="A1" s="19" t="s">
        <v>160</v>
      </c>
      <c r="B1" s="20" t="s">
        <v>161</v>
      </c>
      <c r="C1" s="20" t="s">
        <v>162</v>
      </c>
      <c r="D1" s="20" t="s">
        <v>8</v>
      </c>
      <c r="E1" s="6" t="s">
        <v>172</v>
      </c>
      <c r="F1" s="6" t="s">
        <v>173</v>
      </c>
      <c r="G1" s="22" t="s">
        <v>174</v>
      </c>
      <c r="H1" s="6" t="s">
        <v>175</v>
      </c>
      <c r="I1" s="6" t="s">
        <v>176</v>
      </c>
      <c r="J1" s="6" t="s">
        <v>177</v>
      </c>
      <c r="K1" s="7" t="s">
        <v>178</v>
      </c>
      <c r="L1" s="23" t="s">
        <v>179</v>
      </c>
      <c r="M1" s="24" t="s">
        <v>180</v>
      </c>
      <c r="N1" s="24" t="s">
        <v>181</v>
      </c>
      <c r="O1" s="24" t="s">
        <v>182</v>
      </c>
      <c r="P1" s="24" t="s">
        <v>183</v>
      </c>
      <c r="Q1" s="25" t="s">
        <v>184</v>
      </c>
      <c r="R1" s="26" t="s">
        <v>185</v>
      </c>
      <c r="S1" s="27" t="s">
        <v>186</v>
      </c>
      <c r="T1" s="27" t="s">
        <v>187</v>
      </c>
      <c r="U1" s="28" t="s">
        <v>188</v>
      </c>
      <c r="V1" s="29" t="s">
        <v>189</v>
      </c>
      <c r="W1" s="30" t="s">
        <v>190</v>
      </c>
      <c r="X1" s="30" t="s">
        <v>191</v>
      </c>
      <c r="Y1" s="30" t="s">
        <v>192</v>
      </c>
      <c r="Z1" s="30" t="s">
        <v>193</v>
      </c>
      <c r="AA1" s="31" t="s">
        <v>194</v>
      </c>
      <c r="AB1" s="7"/>
      <c r="AC1" s="32" t="s">
        <v>195</v>
      </c>
      <c r="AD1" s="33" t="s">
        <v>196</v>
      </c>
      <c r="AE1" s="33" t="s">
        <v>197</v>
      </c>
      <c r="AF1" s="33" t="s">
        <v>198</v>
      </c>
      <c r="AG1" s="33" t="s">
        <v>199</v>
      </c>
      <c r="AH1" s="33" t="s">
        <v>200</v>
      </c>
      <c r="AI1" s="33" t="s">
        <v>201</v>
      </c>
      <c r="AJ1" s="33" t="s">
        <v>202</v>
      </c>
      <c r="AK1" s="33" t="s">
        <v>203</v>
      </c>
      <c r="AL1" s="33" t="s">
        <v>204</v>
      </c>
      <c r="AM1" s="33" t="s">
        <v>205</v>
      </c>
      <c r="AN1" s="34" t="s">
        <v>206</v>
      </c>
      <c r="AO1" s="7"/>
      <c r="AP1" s="35" t="s">
        <v>207</v>
      </c>
      <c r="AQ1" s="36" t="s">
        <v>208</v>
      </c>
      <c r="AR1" s="36" t="s">
        <v>209</v>
      </c>
      <c r="AS1" s="36" t="s">
        <v>210</v>
      </c>
      <c r="AT1" s="36" t="s">
        <v>211</v>
      </c>
      <c r="AU1" s="36" t="s">
        <v>212</v>
      </c>
      <c r="AV1" s="36" t="s">
        <v>213</v>
      </c>
      <c r="AW1" s="37" t="s">
        <v>214</v>
      </c>
      <c r="AX1" s="38"/>
      <c r="AY1" s="39" t="s">
        <v>215</v>
      </c>
      <c r="AZ1" s="40" t="s">
        <v>216</v>
      </c>
      <c r="BA1" s="40" t="s">
        <v>217</v>
      </c>
      <c r="BB1" s="40" t="s">
        <v>218</v>
      </c>
      <c r="BC1" s="40" t="s">
        <v>219</v>
      </c>
      <c r="BD1" s="40" t="s">
        <v>220</v>
      </c>
      <c r="BE1" s="40" t="s">
        <v>221</v>
      </c>
      <c r="BF1" s="40" t="s">
        <v>222</v>
      </c>
      <c r="BG1" s="40" t="s">
        <v>223</v>
      </c>
      <c r="BH1" s="40" t="s">
        <v>224</v>
      </c>
      <c r="BI1" s="40" t="s">
        <v>225</v>
      </c>
      <c r="BJ1" s="41" t="s">
        <v>226</v>
      </c>
      <c r="BK1" s="7"/>
      <c r="BL1" s="7"/>
      <c r="BM1" s="7"/>
      <c r="BN1" s="7"/>
      <c r="BO1" s="7"/>
      <c r="BP1" s="7"/>
      <c r="BQ1" s="7"/>
      <c r="BR1" s="7"/>
      <c r="BS1" s="7"/>
    </row>
    <row r="2" spans="1:71" ht="18.75" customHeight="1" x14ac:dyDescent="0.3">
      <c r="A2" s="42" t="s">
        <v>227</v>
      </c>
      <c r="B2" t="s">
        <v>228</v>
      </c>
      <c r="C2" t="s">
        <v>229</v>
      </c>
      <c r="D2" t="s">
        <v>53</v>
      </c>
      <c r="E2" s="44">
        <v>1</v>
      </c>
      <c r="F2" s="44">
        <v>2</v>
      </c>
      <c r="G2" s="45">
        <v>345</v>
      </c>
      <c r="H2" s="44">
        <v>20</v>
      </c>
      <c r="I2" s="44">
        <v>355</v>
      </c>
      <c r="J2" s="44">
        <v>170</v>
      </c>
      <c r="K2" s="43">
        <f t="shared" ref="K2:K64" si="0">((G2*H2)/I2)*J2*(1/304.8)</f>
        <v>10.840634357325053</v>
      </c>
      <c r="L2" s="46">
        <f t="shared" ref="L2:L64" si="1">AC2+(AD2*(1/12))-K2</f>
        <v>69.159365642674942</v>
      </c>
      <c r="M2" s="47">
        <f t="shared" ref="M2:M64" si="2">AE2+(AF2*(1/12))-K2</f>
        <v>69.159365642674942</v>
      </c>
      <c r="N2" s="47">
        <f t="shared" ref="N2:N64" si="3">AG2+(AH2*(1/12))-K2</f>
        <v>69.159365642674942</v>
      </c>
      <c r="O2" s="47">
        <f t="shared" ref="O2:O64" si="4">AI2+(AJ2*(1/12))</f>
        <v>-23.75</v>
      </c>
      <c r="P2" s="48">
        <f t="shared" ref="P2:P64" si="5">AK2+(AL2*(1/12))</f>
        <v>0</v>
      </c>
      <c r="Q2" s="49">
        <f t="shared" ref="Q2:Q64" si="6">AM2+(AN2*(1/12))</f>
        <v>23.75</v>
      </c>
      <c r="R2" s="50">
        <f t="shared" ref="R2:R64" si="7">AP2+((1/12)*AQ2)</f>
        <v>87.5</v>
      </c>
      <c r="S2" s="51">
        <f t="shared" ref="S2:S64" si="8">AR2+((1/12)*AS2)</f>
        <v>-17.8125</v>
      </c>
      <c r="T2" s="51">
        <f t="shared" ref="T2:T64" si="9">AT2+((1/12)*AU2)</f>
        <v>87.5</v>
      </c>
      <c r="U2" s="52">
        <f t="shared" ref="U2:U64" si="10">AV2+((1/12)*AW2)</f>
        <v>17.8125</v>
      </c>
      <c r="V2" s="53">
        <f t="shared" ref="V2:V64" si="11">AY2+(AZ2*(1/12))-K2</f>
        <v>-10.840634357325053</v>
      </c>
      <c r="W2" s="54">
        <f t="shared" ref="W2:W64" si="12">BA2+(BB2*(1/12))-K2</f>
        <v>-10.840634357325053</v>
      </c>
      <c r="X2" s="54">
        <f t="shared" ref="X2:X64" si="13">BC2+(BD2*(1/12))-K2</f>
        <v>-10.840634357325053</v>
      </c>
      <c r="Y2" s="55">
        <f t="shared" ref="Y2:Y64" si="14">BE2+(BF2*(1/12))</f>
        <v>0</v>
      </c>
      <c r="Z2" s="55">
        <f t="shared" ref="Z2:Z64" si="15">BG2+(BH2*(1/12))</f>
        <v>0</v>
      </c>
      <c r="AA2" s="56">
        <f t="shared" ref="AA2:AA64" si="16">BI2+(BJ2*(1/12))</f>
        <v>0</v>
      </c>
      <c r="AB2" s="9"/>
      <c r="AC2" s="57">
        <v>80</v>
      </c>
      <c r="AD2" s="48">
        <v>0</v>
      </c>
      <c r="AE2" s="48">
        <v>80</v>
      </c>
      <c r="AF2" s="48">
        <v>0</v>
      </c>
      <c r="AG2" s="48">
        <v>80</v>
      </c>
      <c r="AH2" s="48">
        <v>0</v>
      </c>
      <c r="AI2" s="48">
        <v>-23</v>
      </c>
      <c r="AJ2" s="48">
        <v>-9</v>
      </c>
      <c r="AK2" s="48">
        <v>0</v>
      </c>
      <c r="AL2" s="48">
        <v>0</v>
      </c>
      <c r="AM2" s="48">
        <v>23</v>
      </c>
      <c r="AN2" s="58">
        <v>9</v>
      </c>
      <c r="AO2" s="9"/>
      <c r="AP2" s="59">
        <f>80+7</f>
        <v>87</v>
      </c>
      <c r="AQ2" s="60">
        <v>6</v>
      </c>
      <c r="AR2" s="51">
        <f>(3/4)*AI2</f>
        <v>-17.25</v>
      </c>
      <c r="AS2" s="51">
        <f>(3/4)*AJ2</f>
        <v>-6.75</v>
      </c>
      <c r="AT2" s="60">
        <f>80+7</f>
        <v>87</v>
      </c>
      <c r="AU2" s="60">
        <v>6</v>
      </c>
      <c r="AV2" s="51">
        <f>(3/4)*AM2</f>
        <v>17.25</v>
      </c>
      <c r="AW2" s="52">
        <f>(3/4)*AN2</f>
        <v>6.75</v>
      </c>
      <c r="AX2" s="9"/>
      <c r="AY2" s="61">
        <v>0</v>
      </c>
      <c r="AZ2" s="55">
        <v>0</v>
      </c>
      <c r="BA2" s="55">
        <v>0</v>
      </c>
      <c r="BB2" s="55">
        <v>0</v>
      </c>
      <c r="BC2" s="55">
        <v>0</v>
      </c>
      <c r="BD2" s="55">
        <v>0</v>
      </c>
      <c r="BE2" s="55">
        <v>0</v>
      </c>
      <c r="BF2" s="55">
        <v>0</v>
      </c>
      <c r="BG2" s="55">
        <v>0</v>
      </c>
      <c r="BH2" s="55">
        <v>0</v>
      </c>
      <c r="BI2" s="55">
        <v>0</v>
      </c>
      <c r="BJ2" s="56">
        <v>0</v>
      </c>
      <c r="BK2" s="9"/>
      <c r="BL2" s="9"/>
      <c r="BM2" s="9"/>
      <c r="BN2" s="9"/>
      <c r="BO2" s="9"/>
      <c r="BP2" s="9"/>
      <c r="BQ2" s="9"/>
      <c r="BR2" s="9"/>
      <c r="BS2" s="9"/>
    </row>
    <row r="3" spans="1:71" ht="18.75" customHeight="1" x14ac:dyDescent="0.3">
      <c r="A3" s="42" t="s">
        <v>231</v>
      </c>
      <c r="B3" t="s">
        <v>228</v>
      </c>
      <c r="C3" t="s">
        <v>232</v>
      </c>
      <c r="D3" t="s">
        <v>233</v>
      </c>
      <c r="E3" s="44">
        <v>1</v>
      </c>
      <c r="F3" s="44">
        <v>2</v>
      </c>
      <c r="G3" s="45">
        <v>345</v>
      </c>
      <c r="H3" s="44">
        <v>20</v>
      </c>
      <c r="I3" s="44">
        <v>355</v>
      </c>
      <c r="J3" s="44">
        <v>170</v>
      </c>
      <c r="K3" s="43">
        <f t="shared" si="0"/>
        <v>10.840634357325053</v>
      </c>
      <c r="L3" s="46">
        <f t="shared" si="1"/>
        <v>69.159365642674942</v>
      </c>
      <c r="M3" s="47">
        <f t="shared" si="2"/>
        <v>69.159365642674942</v>
      </c>
      <c r="N3" s="47">
        <f t="shared" si="3"/>
        <v>69.159365642674942</v>
      </c>
      <c r="O3" s="48">
        <f t="shared" si="4"/>
        <v>-32</v>
      </c>
      <c r="P3" s="48">
        <f t="shared" si="5"/>
        <v>0</v>
      </c>
      <c r="Q3" s="58">
        <f t="shared" si="6"/>
        <v>32</v>
      </c>
      <c r="R3" s="50">
        <f t="shared" si="7"/>
        <v>96.5</v>
      </c>
      <c r="S3" s="51">
        <f t="shared" si="8"/>
        <v>-21.5</v>
      </c>
      <c r="T3" s="51">
        <f t="shared" si="9"/>
        <v>96.5</v>
      </c>
      <c r="U3" s="52">
        <f t="shared" si="10"/>
        <v>21.5</v>
      </c>
      <c r="V3" s="53">
        <f t="shared" si="11"/>
        <v>-10.840634357325053</v>
      </c>
      <c r="W3" s="54">
        <f t="shared" si="12"/>
        <v>-10.840634357325053</v>
      </c>
      <c r="X3" s="54">
        <f t="shared" si="13"/>
        <v>-10.840634357325053</v>
      </c>
      <c r="Y3" s="55">
        <f t="shared" si="14"/>
        <v>0</v>
      </c>
      <c r="Z3" s="55">
        <f t="shared" si="15"/>
        <v>0</v>
      </c>
      <c r="AA3" s="56">
        <f t="shared" si="16"/>
        <v>0</v>
      </c>
      <c r="AB3" s="9"/>
      <c r="AC3" s="57">
        <v>80</v>
      </c>
      <c r="AD3" s="48">
        <v>0</v>
      </c>
      <c r="AE3" s="48">
        <v>80</v>
      </c>
      <c r="AF3" s="48">
        <v>0</v>
      </c>
      <c r="AG3" s="48">
        <v>80</v>
      </c>
      <c r="AH3" s="48">
        <v>0</v>
      </c>
      <c r="AI3" s="48">
        <v>-32</v>
      </c>
      <c r="AJ3" s="48">
        <v>0</v>
      </c>
      <c r="AK3" s="48">
        <v>0</v>
      </c>
      <c r="AL3" s="48">
        <v>0</v>
      </c>
      <c r="AM3" s="48">
        <v>32</v>
      </c>
      <c r="AN3" s="58">
        <v>0</v>
      </c>
      <c r="AO3" s="9"/>
      <c r="AP3" s="59">
        <f>80+16</f>
        <v>96</v>
      </c>
      <c r="AQ3" s="60">
        <v>6</v>
      </c>
      <c r="AR3" s="59">
        <v>-21</v>
      </c>
      <c r="AS3" s="60">
        <v>-6</v>
      </c>
      <c r="AT3" s="59">
        <f>80+16</f>
        <v>96</v>
      </c>
      <c r="AU3" s="60">
        <v>6</v>
      </c>
      <c r="AV3" s="60">
        <v>21</v>
      </c>
      <c r="AW3" s="62">
        <v>6</v>
      </c>
      <c r="AX3" s="9"/>
      <c r="AY3" s="61">
        <v>0</v>
      </c>
      <c r="AZ3" s="55">
        <v>0</v>
      </c>
      <c r="BA3" s="55">
        <v>0</v>
      </c>
      <c r="BB3" s="55">
        <v>0</v>
      </c>
      <c r="BC3" s="55">
        <v>0</v>
      </c>
      <c r="BD3" s="55">
        <v>0</v>
      </c>
      <c r="BE3" s="55">
        <v>0</v>
      </c>
      <c r="BF3" s="55">
        <v>0</v>
      </c>
      <c r="BG3" s="55">
        <v>0</v>
      </c>
      <c r="BH3" s="55">
        <v>0</v>
      </c>
      <c r="BI3" s="55">
        <v>0</v>
      </c>
      <c r="BJ3" s="56">
        <v>0</v>
      </c>
      <c r="BK3" s="9"/>
      <c r="BL3" s="9"/>
      <c r="BM3" s="9"/>
      <c r="BN3" s="9"/>
      <c r="BO3" s="9"/>
      <c r="BP3" s="9"/>
      <c r="BQ3" s="9"/>
      <c r="BR3" s="9"/>
      <c r="BS3" s="9"/>
    </row>
    <row r="4" spans="1:71" ht="18.75" customHeight="1" x14ac:dyDescent="0.3">
      <c r="A4" s="42" t="s">
        <v>234</v>
      </c>
      <c r="B4" t="s">
        <v>228</v>
      </c>
      <c r="C4" t="s">
        <v>235</v>
      </c>
      <c r="D4" t="s">
        <v>74</v>
      </c>
      <c r="E4" s="44">
        <v>1</v>
      </c>
      <c r="F4" s="44">
        <v>2</v>
      </c>
      <c r="G4" s="45">
        <v>345</v>
      </c>
      <c r="H4" s="44">
        <v>20</v>
      </c>
      <c r="I4" s="44">
        <v>355</v>
      </c>
      <c r="J4" s="44">
        <v>170</v>
      </c>
      <c r="K4" s="43">
        <f t="shared" si="0"/>
        <v>10.840634357325053</v>
      </c>
      <c r="L4" s="46">
        <f t="shared" si="1"/>
        <v>59.159365642674949</v>
      </c>
      <c r="M4" s="47">
        <f t="shared" si="2"/>
        <v>59.159365642674949</v>
      </c>
      <c r="N4" s="47">
        <f t="shared" si="3"/>
        <v>59.159365642674949</v>
      </c>
      <c r="O4" s="47">
        <f t="shared" si="4"/>
        <v>-24.5</v>
      </c>
      <c r="P4" s="48">
        <f t="shared" si="5"/>
        <v>0</v>
      </c>
      <c r="Q4" s="49">
        <f t="shared" si="6"/>
        <v>24.5</v>
      </c>
      <c r="R4" s="50">
        <f t="shared" si="7"/>
        <v>87.5</v>
      </c>
      <c r="S4" s="51">
        <f t="shared" si="8"/>
        <v>-16.5</v>
      </c>
      <c r="T4" s="51">
        <f t="shared" si="9"/>
        <v>87.5</v>
      </c>
      <c r="U4" s="52">
        <f t="shared" si="10"/>
        <v>16.5</v>
      </c>
      <c r="V4" s="53">
        <f t="shared" si="11"/>
        <v>-10.840634357325053</v>
      </c>
      <c r="W4" s="54">
        <f t="shared" si="12"/>
        <v>-10.840634357325053</v>
      </c>
      <c r="X4" s="54">
        <f t="shared" si="13"/>
        <v>-10.840634357325053</v>
      </c>
      <c r="Y4" s="55">
        <f t="shared" si="14"/>
        <v>0</v>
      </c>
      <c r="Z4" s="55">
        <f t="shared" si="15"/>
        <v>0</v>
      </c>
      <c r="AA4" s="56">
        <f t="shared" si="16"/>
        <v>0</v>
      </c>
      <c r="AB4" s="9"/>
      <c r="AC4" s="57">
        <v>70</v>
      </c>
      <c r="AD4" s="48">
        <v>0</v>
      </c>
      <c r="AE4" s="48">
        <v>70</v>
      </c>
      <c r="AF4" s="48">
        <v>0</v>
      </c>
      <c r="AG4" s="48">
        <v>70</v>
      </c>
      <c r="AH4" s="48">
        <v>0</v>
      </c>
      <c r="AI4" s="48">
        <v>-24</v>
      </c>
      <c r="AJ4" s="48">
        <v>-6</v>
      </c>
      <c r="AK4" s="48">
        <v>0</v>
      </c>
      <c r="AL4" s="48">
        <v>0</v>
      </c>
      <c r="AM4" s="48">
        <v>24</v>
      </c>
      <c r="AN4" s="58">
        <v>6</v>
      </c>
      <c r="AO4" s="9"/>
      <c r="AP4" s="59">
        <v>87</v>
      </c>
      <c r="AQ4" s="60">
        <v>6</v>
      </c>
      <c r="AR4" s="60">
        <v>-16</v>
      </c>
      <c r="AS4" s="60">
        <v>-6</v>
      </c>
      <c r="AT4" s="60">
        <v>87</v>
      </c>
      <c r="AU4" s="60">
        <v>6</v>
      </c>
      <c r="AV4" s="60">
        <v>16</v>
      </c>
      <c r="AW4" s="62">
        <v>6</v>
      </c>
      <c r="AX4" s="9"/>
      <c r="AY4" s="63"/>
      <c r="AZ4" s="15"/>
      <c r="BA4" s="63"/>
      <c r="BB4" s="15"/>
      <c r="BC4" s="63"/>
      <c r="BD4" s="15"/>
      <c r="BE4" s="15"/>
      <c r="BF4" s="15"/>
      <c r="BG4" s="15"/>
      <c r="BH4" s="15"/>
      <c r="BI4" s="15"/>
      <c r="BJ4" s="15"/>
      <c r="BK4" s="9"/>
      <c r="BL4" s="9"/>
      <c r="BM4" s="9"/>
      <c r="BN4" s="9"/>
      <c r="BO4" s="9"/>
      <c r="BP4" s="9"/>
      <c r="BQ4" s="9"/>
      <c r="BR4" s="9"/>
      <c r="BS4" s="9"/>
    </row>
    <row r="5" spans="1:71" ht="18.75" customHeight="1" x14ac:dyDescent="0.3">
      <c r="A5" s="42" t="s">
        <v>236</v>
      </c>
      <c r="B5" t="s">
        <v>228</v>
      </c>
      <c r="C5" t="s">
        <v>237</v>
      </c>
      <c r="D5" t="s">
        <v>238</v>
      </c>
      <c r="E5" s="44">
        <v>1</v>
      </c>
      <c r="F5" s="44">
        <v>2</v>
      </c>
      <c r="G5" s="45">
        <v>345</v>
      </c>
      <c r="H5" s="44">
        <v>20</v>
      </c>
      <c r="I5" s="44">
        <v>355</v>
      </c>
      <c r="J5" s="44">
        <v>170</v>
      </c>
      <c r="K5" s="43">
        <f t="shared" si="0"/>
        <v>10.840634357325053</v>
      </c>
      <c r="L5" s="46">
        <f t="shared" si="1"/>
        <v>44.159365642674949</v>
      </c>
      <c r="M5" s="47">
        <f t="shared" si="2"/>
        <v>44.159365642674949</v>
      </c>
      <c r="N5" s="47">
        <f t="shared" si="3"/>
        <v>44.159365642674949</v>
      </c>
      <c r="O5" s="47">
        <f t="shared" si="4"/>
        <v>-22.666666666666668</v>
      </c>
      <c r="P5" s="48">
        <f t="shared" si="5"/>
        <v>0</v>
      </c>
      <c r="Q5" s="49">
        <f t="shared" si="6"/>
        <v>22.666666666666668</v>
      </c>
      <c r="R5" s="59">
        <f t="shared" si="7"/>
        <v>73</v>
      </c>
      <c r="S5" s="51">
        <f t="shared" si="8"/>
        <v>-18.583333333333332</v>
      </c>
      <c r="T5" s="60">
        <f t="shared" si="9"/>
        <v>73</v>
      </c>
      <c r="U5" s="52">
        <f t="shared" si="10"/>
        <v>18.583333333333332</v>
      </c>
      <c r="V5" s="53">
        <f t="shared" si="11"/>
        <v>-10.840634357325053</v>
      </c>
      <c r="W5" s="54">
        <f t="shared" si="12"/>
        <v>-10.840634357325053</v>
      </c>
      <c r="X5" s="54">
        <f t="shared" si="13"/>
        <v>-10.840634357325053</v>
      </c>
      <c r="Y5" s="55">
        <f t="shared" si="14"/>
        <v>0</v>
      </c>
      <c r="Z5" s="55">
        <f t="shared" si="15"/>
        <v>0</v>
      </c>
      <c r="AA5" s="56">
        <f t="shared" si="16"/>
        <v>0</v>
      </c>
      <c r="AB5" s="9"/>
      <c r="AC5" s="57">
        <v>55</v>
      </c>
      <c r="AD5" s="48">
        <v>0</v>
      </c>
      <c r="AE5" s="48">
        <v>55</v>
      </c>
      <c r="AF5" s="48">
        <v>0</v>
      </c>
      <c r="AG5" s="48">
        <v>55</v>
      </c>
      <c r="AH5" s="48">
        <v>0</v>
      </c>
      <c r="AI5" s="48">
        <v>-22</v>
      </c>
      <c r="AJ5" s="48">
        <v>-8</v>
      </c>
      <c r="AK5" s="48">
        <v>0</v>
      </c>
      <c r="AL5" s="48">
        <v>0</v>
      </c>
      <c r="AM5" s="48">
        <v>22</v>
      </c>
      <c r="AN5" s="58">
        <v>8</v>
      </c>
      <c r="AO5" s="9"/>
      <c r="AP5" s="59">
        <f>55+9+7+2</f>
        <v>73</v>
      </c>
      <c r="AQ5" s="60">
        <v>0</v>
      </c>
      <c r="AR5" s="60">
        <v>-18</v>
      </c>
      <c r="AS5" s="60">
        <v>-7</v>
      </c>
      <c r="AT5" s="59">
        <f>55+9+7+2</f>
        <v>73</v>
      </c>
      <c r="AU5" s="60">
        <v>0</v>
      </c>
      <c r="AV5" s="60">
        <v>18</v>
      </c>
      <c r="AW5" s="62">
        <v>7</v>
      </c>
      <c r="AX5" s="9"/>
      <c r="AY5" s="63"/>
      <c r="AZ5" s="15"/>
      <c r="BA5" s="63"/>
      <c r="BB5" s="15"/>
      <c r="BC5" s="63"/>
      <c r="BD5" s="15"/>
      <c r="BE5" s="15"/>
      <c r="BF5" s="15"/>
      <c r="BG5" s="15"/>
      <c r="BH5" s="15"/>
      <c r="BI5" s="15"/>
      <c r="BJ5" s="15"/>
      <c r="BK5" s="9"/>
      <c r="BL5" s="9"/>
      <c r="BM5" s="9"/>
      <c r="BN5" s="9"/>
      <c r="BO5" s="9"/>
      <c r="BP5" s="9"/>
      <c r="BQ5" s="9"/>
      <c r="BR5" s="9"/>
      <c r="BS5" s="9"/>
    </row>
    <row r="6" spans="1:71" ht="18.75" customHeight="1" x14ac:dyDescent="0.3">
      <c r="A6" s="42" t="s">
        <v>239</v>
      </c>
      <c r="B6" t="s">
        <v>228</v>
      </c>
      <c r="C6" t="s">
        <v>240</v>
      </c>
      <c r="D6" t="s">
        <v>50</v>
      </c>
      <c r="E6" s="44">
        <v>2</v>
      </c>
      <c r="F6" s="44">
        <v>2</v>
      </c>
      <c r="G6" s="45">
        <v>345</v>
      </c>
      <c r="H6" s="44">
        <v>20</v>
      </c>
      <c r="I6" s="44">
        <v>355</v>
      </c>
      <c r="J6" s="44">
        <v>170</v>
      </c>
      <c r="K6" s="43">
        <f t="shared" si="0"/>
        <v>10.840634357325053</v>
      </c>
      <c r="L6" s="46">
        <f t="shared" si="1"/>
        <v>79.159365642674942</v>
      </c>
      <c r="M6" s="47">
        <f t="shared" si="2"/>
        <v>79.159365642674942</v>
      </c>
      <c r="N6" s="47">
        <f t="shared" si="3"/>
        <v>79.159365642674942</v>
      </c>
      <c r="O6" s="48">
        <f t="shared" si="4"/>
        <v>-24</v>
      </c>
      <c r="P6" s="48">
        <f t="shared" si="5"/>
        <v>0</v>
      </c>
      <c r="Q6" s="58">
        <f t="shared" si="6"/>
        <v>24</v>
      </c>
      <c r="R6" s="59">
        <f t="shared" si="7"/>
        <v>102</v>
      </c>
      <c r="S6" s="51">
        <f t="shared" si="8"/>
        <v>-21.6</v>
      </c>
      <c r="T6" s="60">
        <f t="shared" si="9"/>
        <v>102</v>
      </c>
      <c r="U6" s="52">
        <f t="shared" si="10"/>
        <v>21.6</v>
      </c>
      <c r="V6" s="53">
        <f t="shared" si="11"/>
        <v>-10.840634357325053</v>
      </c>
      <c r="W6" s="54">
        <f t="shared" si="12"/>
        <v>-10.840634357325053</v>
      </c>
      <c r="X6" s="54">
        <f t="shared" si="13"/>
        <v>-10.840634357325053</v>
      </c>
      <c r="Y6" s="55">
        <f t="shared" si="14"/>
        <v>0</v>
      </c>
      <c r="Z6" s="55">
        <f t="shared" si="15"/>
        <v>0</v>
      </c>
      <c r="AA6" s="56">
        <f t="shared" si="16"/>
        <v>0</v>
      </c>
      <c r="AB6" s="9"/>
      <c r="AC6" s="57">
        <v>90</v>
      </c>
      <c r="AD6" s="48">
        <v>0</v>
      </c>
      <c r="AE6" s="48">
        <v>90</v>
      </c>
      <c r="AF6" s="48">
        <v>0</v>
      </c>
      <c r="AG6" s="48">
        <v>90</v>
      </c>
      <c r="AH6" s="48">
        <v>0</v>
      </c>
      <c r="AI6" s="48">
        <v>-24</v>
      </c>
      <c r="AJ6" s="48">
        <v>0</v>
      </c>
      <c r="AK6" s="48">
        <v>0</v>
      </c>
      <c r="AL6" s="48">
        <v>0</v>
      </c>
      <c r="AM6" s="48">
        <v>24</v>
      </c>
      <c r="AN6" s="58">
        <v>0</v>
      </c>
      <c r="AO6" s="9"/>
      <c r="AP6" s="59">
        <f>90+12</f>
        <v>102</v>
      </c>
      <c r="AQ6" s="60">
        <v>0</v>
      </c>
      <c r="AR6" s="51">
        <f>AI6*0.9</f>
        <v>-21.6</v>
      </c>
      <c r="AS6" s="60">
        <v>0</v>
      </c>
      <c r="AT6" s="59">
        <f>90+12</f>
        <v>102</v>
      </c>
      <c r="AU6" s="60">
        <v>0</v>
      </c>
      <c r="AV6" s="51">
        <f>AM6*0.9</f>
        <v>21.6</v>
      </c>
      <c r="AW6" s="62">
        <v>0</v>
      </c>
      <c r="AX6" s="9"/>
      <c r="AY6" s="63"/>
      <c r="AZ6" s="15"/>
      <c r="BA6" s="63"/>
      <c r="BB6" s="15"/>
      <c r="BC6" s="63"/>
      <c r="BD6" s="15"/>
      <c r="BE6" s="15"/>
      <c r="BF6" s="15"/>
      <c r="BG6" s="15"/>
      <c r="BH6" s="15"/>
      <c r="BI6" s="15"/>
      <c r="BJ6" s="15"/>
      <c r="BK6" s="9"/>
      <c r="BL6" s="9"/>
      <c r="BM6" s="9"/>
      <c r="BN6" s="9"/>
      <c r="BO6" s="9"/>
      <c r="BP6" s="9"/>
      <c r="BQ6" s="9"/>
      <c r="BR6" s="9"/>
      <c r="BS6" s="9"/>
    </row>
    <row r="7" spans="1:71" ht="18.75" customHeight="1" x14ac:dyDescent="0.3">
      <c r="A7" s="42" t="s">
        <v>241</v>
      </c>
      <c r="B7" t="s">
        <v>228</v>
      </c>
      <c r="C7" t="s">
        <v>242</v>
      </c>
      <c r="D7" t="s">
        <v>112</v>
      </c>
      <c r="E7" s="44">
        <v>2</v>
      </c>
      <c r="F7" s="44">
        <v>2</v>
      </c>
      <c r="G7" s="45">
        <v>345</v>
      </c>
      <c r="H7" s="44">
        <v>20</v>
      </c>
      <c r="I7" s="44">
        <v>355</v>
      </c>
      <c r="J7" s="44">
        <v>170</v>
      </c>
      <c r="K7" s="43">
        <f t="shared" si="0"/>
        <v>10.840634357325053</v>
      </c>
      <c r="L7" s="46">
        <f t="shared" si="1"/>
        <v>43.659365642674949</v>
      </c>
      <c r="M7" s="47">
        <f t="shared" si="2"/>
        <v>43.659365642674949</v>
      </c>
      <c r="N7" s="47">
        <f t="shared" si="3"/>
        <v>43.659365642674949</v>
      </c>
      <c r="O7" s="48">
        <f t="shared" si="4"/>
        <v>-23</v>
      </c>
      <c r="P7" s="48">
        <f t="shared" si="5"/>
        <v>0</v>
      </c>
      <c r="Q7" s="58">
        <f t="shared" si="6"/>
        <v>23</v>
      </c>
      <c r="R7" s="50">
        <f t="shared" si="7"/>
        <v>94.5</v>
      </c>
      <c r="S7" s="51">
        <f t="shared" si="8"/>
        <v>-20.5</v>
      </c>
      <c r="T7" s="51">
        <f t="shared" si="9"/>
        <v>94.5</v>
      </c>
      <c r="U7" s="52">
        <f t="shared" si="10"/>
        <v>20.5</v>
      </c>
      <c r="V7" s="53">
        <f t="shared" si="11"/>
        <v>72.159365642674942</v>
      </c>
      <c r="W7" s="54">
        <f t="shared" si="12"/>
        <v>72.159365642674942</v>
      </c>
      <c r="X7" s="54">
        <f t="shared" si="13"/>
        <v>72.159365642674942</v>
      </c>
      <c r="Y7" s="55">
        <f t="shared" si="14"/>
        <v>23</v>
      </c>
      <c r="Z7" s="55">
        <f t="shared" si="15"/>
        <v>0</v>
      </c>
      <c r="AA7" s="56">
        <f t="shared" si="16"/>
        <v>-23</v>
      </c>
      <c r="AB7" s="9"/>
      <c r="AC7" s="57">
        <v>54</v>
      </c>
      <c r="AD7" s="48">
        <v>6</v>
      </c>
      <c r="AE7" s="48">
        <v>54</v>
      </c>
      <c r="AF7" s="48">
        <v>6</v>
      </c>
      <c r="AG7" s="48">
        <v>54</v>
      </c>
      <c r="AH7" s="48">
        <v>6</v>
      </c>
      <c r="AI7" s="48">
        <v>-23</v>
      </c>
      <c r="AJ7" s="48">
        <v>0</v>
      </c>
      <c r="AK7" s="48">
        <v>0</v>
      </c>
      <c r="AL7" s="48">
        <v>0</v>
      </c>
      <c r="AM7" s="48">
        <v>23</v>
      </c>
      <c r="AN7" s="58">
        <v>0</v>
      </c>
      <c r="AO7" s="9"/>
      <c r="AP7" s="59">
        <f>54+28+11</f>
        <v>93</v>
      </c>
      <c r="AQ7" s="60">
        <f>6+6+6</f>
        <v>18</v>
      </c>
      <c r="AR7" s="60">
        <v>-20</v>
      </c>
      <c r="AS7" s="60">
        <v>-6</v>
      </c>
      <c r="AT7" s="59">
        <f>54+28+11</f>
        <v>93</v>
      </c>
      <c r="AU7" s="60">
        <f>6+6+6</f>
        <v>18</v>
      </c>
      <c r="AV7" s="60">
        <v>20</v>
      </c>
      <c r="AW7" s="62">
        <v>6</v>
      </c>
      <c r="AX7" s="9"/>
      <c r="AY7" s="61">
        <f>54+28</f>
        <v>82</v>
      </c>
      <c r="AZ7" s="55">
        <f>6+6</f>
        <v>12</v>
      </c>
      <c r="BA7" s="61">
        <f>54+28</f>
        <v>82</v>
      </c>
      <c r="BB7" s="55">
        <f>6+6</f>
        <v>12</v>
      </c>
      <c r="BC7" s="61">
        <f>54+28</f>
        <v>82</v>
      </c>
      <c r="BD7" s="55">
        <f>6+6</f>
        <v>12</v>
      </c>
      <c r="BE7" s="55">
        <v>23</v>
      </c>
      <c r="BF7" s="55">
        <v>0</v>
      </c>
      <c r="BG7" s="55">
        <v>0</v>
      </c>
      <c r="BH7" s="55">
        <v>0</v>
      </c>
      <c r="BI7" s="55">
        <v>-23</v>
      </c>
      <c r="BJ7" s="56">
        <v>0</v>
      </c>
      <c r="BK7" s="9"/>
      <c r="BL7" s="9"/>
      <c r="BM7" s="9"/>
      <c r="BN7" s="9"/>
      <c r="BO7" s="9"/>
      <c r="BP7" s="9"/>
      <c r="BQ7" s="9"/>
      <c r="BR7" s="9"/>
      <c r="BS7" s="9"/>
    </row>
    <row r="8" spans="1:71" ht="18.75" customHeight="1" x14ac:dyDescent="0.3">
      <c r="A8" s="42" t="s">
        <v>243</v>
      </c>
      <c r="B8" t="s">
        <v>228</v>
      </c>
      <c r="C8" t="s">
        <v>244</v>
      </c>
      <c r="D8" t="s">
        <v>103</v>
      </c>
      <c r="E8" s="44">
        <v>2</v>
      </c>
      <c r="F8" s="44">
        <v>2</v>
      </c>
      <c r="G8" s="45">
        <v>345</v>
      </c>
      <c r="H8" s="44">
        <v>20</v>
      </c>
      <c r="I8" s="44">
        <v>355</v>
      </c>
      <c r="J8" s="44">
        <v>170</v>
      </c>
      <c r="K8" s="43">
        <f t="shared" si="0"/>
        <v>10.840634357325053</v>
      </c>
      <c r="L8" s="46">
        <f t="shared" si="1"/>
        <v>41.826032309341613</v>
      </c>
      <c r="M8" s="47">
        <f t="shared" si="2"/>
        <v>64.826032309341613</v>
      </c>
      <c r="N8" s="47">
        <f t="shared" si="3"/>
        <v>87.826032309341613</v>
      </c>
      <c r="O8" s="48">
        <f t="shared" si="4"/>
        <v>-19</v>
      </c>
      <c r="P8" s="47">
        <f t="shared" si="5"/>
        <v>-17.5</v>
      </c>
      <c r="Q8" s="49">
        <f t="shared" si="6"/>
        <v>-15.333333333333334</v>
      </c>
      <c r="R8" s="50">
        <f t="shared" si="7"/>
        <v>104.66666666666667</v>
      </c>
      <c r="S8" s="60">
        <f t="shared" si="8"/>
        <v>-12</v>
      </c>
      <c r="T8" s="51">
        <f t="shared" si="9"/>
        <v>104.66666666666667</v>
      </c>
      <c r="U8" s="62">
        <f t="shared" si="10"/>
        <v>12</v>
      </c>
      <c r="V8" s="53">
        <f t="shared" si="11"/>
        <v>87.826032309341613</v>
      </c>
      <c r="W8" s="54">
        <f t="shared" si="12"/>
        <v>64.826032309341613</v>
      </c>
      <c r="X8" s="54">
        <f t="shared" si="13"/>
        <v>41.826032309341613</v>
      </c>
      <c r="Y8" s="54">
        <f t="shared" si="14"/>
        <v>15.333333333333334</v>
      </c>
      <c r="Z8" s="54">
        <f t="shared" si="15"/>
        <v>17.5</v>
      </c>
      <c r="AA8" s="56">
        <f t="shared" si="16"/>
        <v>19</v>
      </c>
      <c r="AB8" s="9"/>
      <c r="AC8" s="57">
        <v>52</v>
      </c>
      <c r="AD8" s="48">
        <v>8</v>
      </c>
      <c r="AE8" s="48">
        <f>52+23</f>
        <v>75</v>
      </c>
      <c r="AF8" s="48">
        <v>8</v>
      </c>
      <c r="AG8" s="48">
        <f>52+23+23</f>
        <v>98</v>
      </c>
      <c r="AH8" s="48">
        <v>8</v>
      </c>
      <c r="AI8" s="48">
        <v>-19</v>
      </c>
      <c r="AJ8" s="48">
        <v>0</v>
      </c>
      <c r="AK8" s="48">
        <v>-17</v>
      </c>
      <c r="AL8" s="48">
        <v>-6</v>
      </c>
      <c r="AM8" s="48">
        <v>-15</v>
      </c>
      <c r="AN8" s="58">
        <v>-4</v>
      </c>
      <c r="AO8" s="9"/>
      <c r="AP8" s="59">
        <f>52+23+23+6</f>
        <v>104</v>
      </c>
      <c r="AQ8" s="60">
        <v>8</v>
      </c>
      <c r="AR8" s="60">
        <v>-12</v>
      </c>
      <c r="AS8" s="60">
        <v>0</v>
      </c>
      <c r="AT8" s="60">
        <f>52+23+23+6</f>
        <v>104</v>
      </c>
      <c r="AU8" s="60">
        <v>8</v>
      </c>
      <c r="AV8" s="60">
        <v>12</v>
      </c>
      <c r="AW8" s="62">
        <v>0</v>
      </c>
      <c r="AX8" s="9"/>
      <c r="AY8" s="61">
        <f>52+23+23</f>
        <v>98</v>
      </c>
      <c r="AZ8" s="55">
        <v>8</v>
      </c>
      <c r="BA8" s="55">
        <f>52+23</f>
        <v>75</v>
      </c>
      <c r="BB8" s="55">
        <v>8</v>
      </c>
      <c r="BC8" s="55">
        <v>52</v>
      </c>
      <c r="BD8" s="55">
        <v>8</v>
      </c>
      <c r="BE8" s="55">
        <v>15</v>
      </c>
      <c r="BF8" s="55">
        <v>4</v>
      </c>
      <c r="BG8" s="55">
        <v>17</v>
      </c>
      <c r="BH8" s="55">
        <v>6</v>
      </c>
      <c r="BI8" s="55">
        <v>19</v>
      </c>
      <c r="BJ8" s="56">
        <v>0</v>
      </c>
      <c r="BK8" s="9"/>
      <c r="BL8" s="9"/>
      <c r="BM8" s="9"/>
      <c r="BN8" s="9"/>
      <c r="BO8" s="9"/>
      <c r="BP8" s="9"/>
      <c r="BQ8" s="9"/>
      <c r="BR8" s="9"/>
      <c r="BS8" s="9"/>
    </row>
    <row r="9" spans="1:71" ht="18.75" customHeight="1" x14ac:dyDescent="0.3">
      <c r="A9" s="42" t="s">
        <v>245</v>
      </c>
      <c r="B9" t="s">
        <v>228</v>
      </c>
      <c r="C9" t="s">
        <v>246</v>
      </c>
      <c r="D9" t="s">
        <v>247</v>
      </c>
      <c r="E9" s="44">
        <v>2</v>
      </c>
      <c r="F9" s="44">
        <v>2</v>
      </c>
      <c r="G9" s="45">
        <v>345</v>
      </c>
      <c r="H9" s="44">
        <v>20</v>
      </c>
      <c r="I9" s="44">
        <v>355</v>
      </c>
      <c r="J9" s="44">
        <v>170</v>
      </c>
      <c r="K9" s="43">
        <f t="shared" si="0"/>
        <v>10.840634357325053</v>
      </c>
      <c r="L9" s="46">
        <f t="shared" si="1"/>
        <v>69.159365642674942</v>
      </c>
      <c r="M9" s="47">
        <f t="shared" si="2"/>
        <v>93.159365642674942</v>
      </c>
      <c r="N9" s="47">
        <f t="shared" si="3"/>
        <v>117.15936564267494</v>
      </c>
      <c r="O9" s="48">
        <f t="shared" si="4"/>
        <v>-22</v>
      </c>
      <c r="P9" s="48">
        <f t="shared" si="5"/>
        <v>-37</v>
      </c>
      <c r="Q9" s="58">
        <f t="shared" si="6"/>
        <v>-22</v>
      </c>
      <c r="R9" s="59">
        <f t="shared" si="7"/>
        <v>142</v>
      </c>
      <c r="S9" s="60">
        <f t="shared" si="8"/>
        <v>-11</v>
      </c>
      <c r="T9" s="60">
        <f t="shared" si="9"/>
        <v>142</v>
      </c>
      <c r="U9" s="62">
        <f t="shared" si="10"/>
        <v>11</v>
      </c>
      <c r="V9" s="53">
        <f t="shared" si="11"/>
        <v>117.15936564267494</v>
      </c>
      <c r="W9" s="54">
        <f t="shared" si="12"/>
        <v>93.159365642674942</v>
      </c>
      <c r="X9" s="54">
        <f t="shared" si="13"/>
        <v>69.159365642674942</v>
      </c>
      <c r="Y9" s="55">
        <f t="shared" si="14"/>
        <v>22</v>
      </c>
      <c r="Z9" s="55">
        <f t="shared" si="15"/>
        <v>37</v>
      </c>
      <c r="AA9" s="56">
        <f t="shared" si="16"/>
        <v>22</v>
      </c>
      <c r="AB9" s="9"/>
      <c r="AC9" s="57">
        <v>80</v>
      </c>
      <c r="AD9" s="48">
        <v>0</v>
      </c>
      <c r="AE9" s="48">
        <f>80+24</f>
        <v>104</v>
      </c>
      <c r="AF9" s="48">
        <v>0</v>
      </c>
      <c r="AG9" s="48">
        <f>80+24+24</f>
        <v>128</v>
      </c>
      <c r="AH9" s="48">
        <v>0</v>
      </c>
      <c r="AI9" s="48">
        <v>-22</v>
      </c>
      <c r="AJ9" s="48">
        <v>0</v>
      </c>
      <c r="AK9" s="48">
        <v>-37</v>
      </c>
      <c r="AL9" s="48">
        <v>0</v>
      </c>
      <c r="AM9" s="48">
        <v>-22</v>
      </c>
      <c r="AN9" s="58">
        <v>0</v>
      </c>
      <c r="AO9" s="9"/>
      <c r="AP9" s="59">
        <f>80+24+24+14</f>
        <v>142</v>
      </c>
      <c r="AQ9" s="60">
        <v>0</v>
      </c>
      <c r="AR9" s="60">
        <v>-11</v>
      </c>
      <c r="AS9" s="60">
        <v>0</v>
      </c>
      <c r="AT9" s="60">
        <f>80+24+24+14</f>
        <v>142</v>
      </c>
      <c r="AU9" s="60">
        <v>0</v>
      </c>
      <c r="AV9" s="60">
        <v>11</v>
      </c>
      <c r="AW9" s="62">
        <v>0</v>
      </c>
      <c r="AX9" s="9"/>
      <c r="AY9" s="61">
        <f>80+24+24</f>
        <v>128</v>
      </c>
      <c r="AZ9" s="55">
        <v>0</v>
      </c>
      <c r="BA9" s="55">
        <f>80+24</f>
        <v>104</v>
      </c>
      <c r="BB9" s="55">
        <v>0</v>
      </c>
      <c r="BC9" s="55">
        <f>80</f>
        <v>80</v>
      </c>
      <c r="BD9" s="55">
        <v>0</v>
      </c>
      <c r="BE9" s="55">
        <v>22</v>
      </c>
      <c r="BF9" s="55">
        <v>0</v>
      </c>
      <c r="BG9" s="55">
        <v>37</v>
      </c>
      <c r="BH9" s="55">
        <v>0</v>
      </c>
      <c r="BI9" s="55">
        <v>22</v>
      </c>
      <c r="BJ9" s="56">
        <v>0</v>
      </c>
      <c r="BK9" s="9"/>
      <c r="BL9" s="9"/>
      <c r="BM9" s="9"/>
      <c r="BN9" s="9"/>
      <c r="BO9" s="9"/>
      <c r="BP9" s="9"/>
      <c r="BQ9" s="9"/>
      <c r="BR9" s="9"/>
      <c r="BS9" s="9"/>
    </row>
    <row r="10" spans="1:71" ht="18.75" customHeight="1" x14ac:dyDescent="0.3">
      <c r="A10" s="42" t="s">
        <v>248</v>
      </c>
      <c r="B10" t="s">
        <v>228</v>
      </c>
      <c r="C10" t="s">
        <v>249</v>
      </c>
      <c r="D10" t="s">
        <v>250</v>
      </c>
      <c r="E10" s="44">
        <v>2</v>
      </c>
      <c r="F10" s="44">
        <v>2</v>
      </c>
      <c r="G10" s="45">
        <v>345</v>
      </c>
      <c r="H10" s="44">
        <v>20</v>
      </c>
      <c r="I10" s="44">
        <v>355</v>
      </c>
      <c r="J10" s="44">
        <v>170</v>
      </c>
      <c r="K10" s="43">
        <f t="shared" si="0"/>
        <v>10.840634357325053</v>
      </c>
      <c r="L10" s="46">
        <f t="shared" si="1"/>
        <v>69.159365642674942</v>
      </c>
      <c r="M10" s="47">
        <f t="shared" si="2"/>
        <v>89.159365642674942</v>
      </c>
      <c r="N10" s="47">
        <f t="shared" si="3"/>
        <v>111.15936564267494</v>
      </c>
      <c r="O10" s="48">
        <f t="shared" si="4"/>
        <v>-18</v>
      </c>
      <c r="P10" s="48">
        <f t="shared" si="5"/>
        <v>-29</v>
      </c>
      <c r="Q10" s="58">
        <f t="shared" si="6"/>
        <v>-17</v>
      </c>
      <c r="R10" s="59">
        <f t="shared" si="7"/>
        <v>137</v>
      </c>
      <c r="S10" s="60">
        <f t="shared" si="8"/>
        <v>-24</v>
      </c>
      <c r="T10" s="60">
        <f t="shared" si="9"/>
        <v>137</v>
      </c>
      <c r="U10" s="62">
        <f t="shared" si="10"/>
        <v>24</v>
      </c>
      <c r="V10" s="53">
        <f t="shared" si="11"/>
        <v>111.15936564267494</v>
      </c>
      <c r="W10" s="54">
        <f t="shared" si="12"/>
        <v>89.159365642674942</v>
      </c>
      <c r="X10" s="54">
        <f t="shared" si="13"/>
        <v>69.159365642674942</v>
      </c>
      <c r="Y10" s="55">
        <f t="shared" si="14"/>
        <v>17</v>
      </c>
      <c r="Z10" s="55">
        <f t="shared" si="15"/>
        <v>29</v>
      </c>
      <c r="AA10" s="56">
        <f t="shared" si="16"/>
        <v>18</v>
      </c>
      <c r="AB10" s="9"/>
      <c r="AC10" s="57">
        <v>80</v>
      </c>
      <c r="AD10" s="48">
        <v>0</v>
      </c>
      <c r="AE10" s="48">
        <f>80+20</f>
        <v>100</v>
      </c>
      <c r="AF10" s="48">
        <v>0</v>
      </c>
      <c r="AG10" s="48">
        <f>80+20+22</f>
        <v>122</v>
      </c>
      <c r="AH10" s="48">
        <v>0</v>
      </c>
      <c r="AI10" s="48">
        <v>-18</v>
      </c>
      <c r="AJ10" s="48">
        <v>0</v>
      </c>
      <c r="AK10" s="48">
        <v>-29</v>
      </c>
      <c r="AL10" s="48">
        <v>0</v>
      </c>
      <c r="AM10" s="48">
        <v>-17</v>
      </c>
      <c r="AN10" s="58">
        <v>0</v>
      </c>
      <c r="AO10" s="9"/>
      <c r="AP10" s="59">
        <f>80+20+22+15</f>
        <v>137</v>
      </c>
      <c r="AQ10" s="60">
        <v>0</v>
      </c>
      <c r="AR10" s="60">
        <v>-24</v>
      </c>
      <c r="AS10" s="60">
        <v>0</v>
      </c>
      <c r="AT10" s="60">
        <f>80+20+22+15</f>
        <v>137</v>
      </c>
      <c r="AU10" s="60">
        <v>0</v>
      </c>
      <c r="AV10" s="60">
        <v>24</v>
      </c>
      <c r="AW10" s="62">
        <v>0</v>
      </c>
      <c r="AX10" s="9"/>
      <c r="AY10" s="61">
        <f>80+20+22</f>
        <v>122</v>
      </c>
      <c r="AZ10" s="55">
        <v>0</v>
      </c>
      <c r="BA10" s="55">
        <f>80+20</f>
        <v>100</v>
      </c>
      <c r="BB10" s="55">
        <v>0</v>
      </c>
      <c r="BC10" s="55">
        <v>80</v>
      </c>
      <c r="BD10" s="55">
        <v>0</v>
      </c>
      <c r="BE10" s="55">
        <v>17</v>
      </c>
      <c r="BF10" s="55">
        <v>0</v>
      </c>
      <c r="BG10" s="55">
        <v>29</v>
      </c>
      <c r="BH10" s="55">
        <v>0</v>
      </c>
      <c r="BI10" s="55">
        <v>18</v>
      </c>
      <c r="BJ10" s="56">
        <v>0</v>
      </c>
      <c r="BK10" s="9"/>
      <c r="BL10" s="9"/>
      <c r="BM10" s="9"/>
      <c r="BN10" s="9"/>
      <c r="BO10" s="9"/>
      <c r="BP10" s="9"/>
      <c r="BQ10" s="9"/>
      <c r="BR10" s="9"/>
      <c r="BS10" s="9"/>
    </row>
    <row r="11" spans="1:71" ht="18.75" customHeight="1" x14ac:dyDescent="0.3">
      <c r="A11" s="42" t="s">
        <v>251</v>
      </c>
      <c r="B11" t="s">
        <v>228</v>
      </c>
      <c r="C11" t="s">
        <v>252</v>
      </c>
      <c r="D11" t="s">
        <v>74</v>
      </c>
      <c r="E11" s="44">
        <v>2</v>
      </c>
      <c r="F11" s="44">
        <v>2</v>
      </c>
      <c r="G11" s="45">
        <v>345</v>
      </c>
      <c r="H11" s="44">
        <v>20</v>
      </c>
      <c r="I11" s="44">
        <v>355</v>
      </c>
      <c r="J11" s="44">
        <v>170</v>
      </c>
      <c r="K11" s="43">
        <f t="shared" si="0"/>
        <v>10.840634357325053</v>
      </c>
      <c r="L11" s="46">
        <f t="shared" si="1"/>
        <v>53.159365642674949</v>
      </c>
      <c r="M11" s="47">
        <f t="shared" si="2"/>
        <v>74.659365642674942</v>
      </c>
      <c r="N11" s="47">
        <f t="shared" si="3"/>
        <v>98.659365642674942</v>
      </c>
      <c r="O11" s="47">
        <f t="shared" si="4"/>
        <v>-20.5</v>
      </c>
      <c r="P11" s="48">
        <f t="shared" si="5"/>
        <v>-27</v>
      </c>
      <c r="Q11" s="49">
        <f t="shared" si="6"/>
        <v>-18.5</v>
      </c>
      <c r="R11" s="50">
        <f t="shared" si="7"/>
        <v>119.5</v>
      </c>
      <c r="S11" s="51">
        <f t="shared" si="8"/>
        <v>-25.75</v>
      </c>
      <c r="T11" s="51">
        <f t="shared" si="9"/>
        <v>119.5</v>
      </c>
      <c r="U11" s="52">
        <f t="shared" si="10"/>
        <v>25.75</v>
      </c>
      <c r="V11" s="53">
        <f t="shared" si="11"/>
        <v>98.659365642674942</v>
      </c>
      <c r="W11" s="54">
        <f t="shared" si="12"/>
        <v>74.659365642674942</v>
      </c>
      <c r="X11" s="54">
        <f t="shared" si="13"/>
        <v>53.159365642674949</v>
      </c>
      <c r="Y11" s="54">
        <f t="shared" si="14"/>
        <v>18.5</v>
      </c>
      <c r="Z11" s="55">
        <f t="shared" si="15"/>
        <v>27</v>
      </c>
      <c r="AA11" s="64">
        <f t="shared" si="16"/>
        <v>20.5</v>
      </c>
      <c r="AB11" s="9"/>
      <c r="AC11" s="57">
        <v>64</v>
      </c>
      <c r="AD11" s="48">
        <v>0</v>
      </c>
      <c r="AE11" s="48">
        <f>64+21</f>
        <v>85</v>
      </c>
      <c r="AF11" s="48">
        <v>6</v>
      </c>
      <c r="AG11" s="48">
        <f>64+21+24</f>
        <v>109</v>
      </c>
      <c r="AH11" s="48">
        <v>6</v>
      </c>
      <c r="AI11" s="48">
        <v>-20</v>
      </c>
      <c r="AJ11" s="48">
        <v>-6</v>
      </c>
      <c r="AK11" s="48">
        <v>-27</v>
      </c>
      <c r="AL11" s="48">
        <v>0</v>
      </c>
      <c r="AM11" s="48">
        <v>-18</v>
      </c>
      <c r="AN11" s="58">
        <v>-6</v>
      </c>
      <c r="AO11" s="9"/>
      <c r="AP11" s="59">
        <f>64+21+24+10</f>
        <v>119</v>
      </c>
      <c r="AQ11" s="60">
        <v>6</v>
      </c>
      <c r="AR11" s="60">
        <v>-25</v>
      </c>
      <c r="AS11" s="60">
        <v>-9</v>
      </c>
      <c r="AT11" s="60">
        <f>64+21+24+10</f>
        <v>119</v>
      </c>
      <c r="AU11" s="60">
        <v>6</v>
      </c>
      <c r="AV11" s="60">
        <v>25</v>
      </c>
      <c r="AW11" s="62">
        <v>9</v>
      </c>
      <c r="AX11" s="9"/>
      <c r="AY11" s="61">
        <f>64+21+24</f>
        <v>109</v>
      </c>
      <c r="AZ11" s="55">
        <v>6</v>
      </c>
      <c r="BA11" s="55">
        <f>64+21</f>
        <v>85</v>
      </c>
      <c r="BB11" s="55">
        <v>6</v>
      </c>
      <c r="BC11" s="55">
        <v>64</v>
      </c>
      <c r="BD11" s="55">
        <v>0</v>
      </c>
      <c r="BE11" s="55">
        <v>18</v>
      </c>
      <c r="BF11" s="55">
        <v>6</v>
      </c>
      <c r="BG11" s="55">
        <v>27</v>
      </c>
      <c r="BH11" s="55">
        <v>0</v>
      </c>
      <c r="BI11" s="55">
        <v>20</v>
      </c>
      <c r="BJ11" s="56">
        <v>6</v>
      </c>
      <c r="BK11" s="9"/>
      <c r="BL11" s="9"/>
      <c r="BM11" s="9"/>
      <c r="BN11" s="9"/>
      <c r="BO11" s="9"/>
      <c r="BP11" s="9"/>
      <c r="BQ11" s="9"/>
      <c r="BR11" s="9"/>
      <c r="BS11" s="9"/>
    </row>
    <row r="12" spans="1:71" ht="18.75" customHeight="1" x14ac:dyDescent="0.3">
      <c r="A12" s="42" t="s">
        <v>253</v>
      </c>
      <c r="B12" t="s">
        <v>228</v>
      </c>
      <c r="C12" t="s">
        <v>254</v>
      </c>
      <c r="D12" t="s">
        <v>255</v>
      </c>
      <c r="E12" s="44">
        <v>2</v>
      </c>
      <c r="F12" s="44">
        <v>2</v>
      </c>
      <c r="G12" s="45">
        <v>345</v>
      </c>
      <c r="H12" s="44">
        <v>20</v>
      </c>
      <c r="I12" s="44">
        <v>355</v>
      </c>
      <c r="J12" s="44">
        <v>170</v>
      </c>
      <c r="K12" s="43">
        <f t="shared" si="0"/>
        <v>10.840634357325053</v>
      </c>
      <c r="L12" s="46">
        <f t="shared" si="1"/>
        <v>91.159365642674942</v>
      </c>
      <c r="M12" s="47">
        <f t="shared" si="2"/>
        <v>65.159365642674942</v>
      </c>
      <c r="N12" s="47">
        <f t="shared" si="3"/>
        <v>65.159365642674942</v>
      </c>
      <c r="O12" s="47">
        <f t="shared" si="4"/>
        <v>-17.666666666666668</v>
      </c>
      <c r="P12" s="48">
        <f t="shared" si="5"/>
        <v>-37</v>
      </c>
      <c r="Q12" s="58">
        <f t="shared" si="6"/>
        <v>-17</v>
      </c>
      <c r="R12" s="59">
        <f t="shared" si="7"/>
        <v>109</v>
      </c>
      <c r="S12" s="51">
        <f t="shared" si="8"/>
        <v>-23.333333333333332</v>
      </c>
      <c r="T12" s="60">
        <f t="shared" si="9"/>
        <v>109</v>
      </c>
      <c r="U12" s="52">
        <f t="shared" si="10"/>
        <v>23.333333333333332</v>
      </c>
      <c r="V12" s="53">
        <f t="shared" si="11"/>
        <v>91.159365642674942</v>
      </c>
      <c r="W12" s="54">
        <f t="shared" si="12"/>
        <v>65.159365642674942</v>
      </c>
      <c r="X12" s="54">
        <f t="shared" si="13"/>
        <v>65.159365642674942</v>
      </c>
      <c r="Y12" s="54">
        <f t="shared" si="14"/>
        <v>17.666666666666668</v>
      </c>
      <c r="Z12" s="55">
        <f t="shared" si="15"/>
        <v>17</v>
      </c>
      <c r="AA12" s="56">
        <f t="shared" si="16"/>
        <v>37</v>
      </c>
      <c r="AB12" s="9"/>
      <c r="AC12" s="57">
        <f>76+26</f>
        <v>102</v>
      </c>
      <c r="AD12" s="48">
        <v>0</v>
      </c>
      <c r="AE12" s="48">
        <v>76</v>
      </c>
      <c r="AF12" s="48">
        <v>0</v>
      </c>
      <c r="AG12" s="48">
        <v>76</v>
      </c>
      <c r="AH12" s="48">
        <v>0</v>
      </c>
      <c r="AI12" s="48">
        <v>-17</v>
      </c>
      <c r="AJ12" s="48">
        <v>-8</v>
      </c>
      <c r="AK12" s="48">
        <f>-17-20</f>
        <v>-37</v>
      </c>
      <c r="AL12" s="48">
        <v>0</v>
      </c>
      <c r="AM12" s="48">
        <v>-17</v>
      </c>
      <c r="AN12" s="58">
        <v>0</v>
      </c>
      <c r="AO12" s="9"/>
      <c r="AP12" s="59">
        <f>76+26+7</f>
        <v>109</v>
      </c>
      <c r="AQ12" s="60">
        <v>0</v>
      </c>
      <c r="AR12" s="60">
        <v>-23</v>
      </c>
      <c r="AS12" s="60">
        <v>-4</v>
      </c>
      <c r="AT12" s="60">
        <f>76+26+7</f>
        <v>109</v>
      </c>
      <c r="AU12" s="60">
        <v>0</v>
      </c>
      <c r="AV12" s="60">
        <v>23</v>
      </c>
      <c r="AW12" s="62">
        <v>4</v>
      </c>
      <c r="AX12" s="9"/>
      <c r="AY12" s="61">
        <f>76+26</f>
        <v>102</v>
      </c>
      <c r="AZ12" s="55">
        <v>0</v>
      </c>
      <c r="BA12" s="55">
        <v>76</v>
      </c>
      <c r="BB12" s="55">
        <v>0</v>
      </c>
      <c r="BC12" s="55">
        <v>76</v>
      </c>
      <c r="BD12" s="55">
        <v>0</v>
      </c>
      <c r="BE12" s="55">
        <v>17</v>
      </c>
      <c r="BF12" s="55">
        <v>8</v>
      </c>
      <c r="BG12" s="55">
        <v>17</v>
      </c>
      <c r="BH12" s="55">
        <v>0</v>
      </c>
      <c r="BI12" s="55">
        <f>17+20</f>
        <v>37</v>
      </c>
      <c r="BJ12" s="56">
        <v>0</v>
      </c>
      <c r="BK12" s="9"/>
      <c r="BL12" s="9"/>
      <c r="BM12" s="9"/>
      <c r="BN12" s="9"/>
      <c r="BO12" s="9"/>
      <c r="BP12" s="9"/>
      <c r="BQ12" s="9"/>
      <c r="BR12" s="9"/>
      <c r="BS12" s="9"/>
    </row>
    <row r="13" spans="1:71" ht="18.75" customHeight="1" x14ac:dyDescent="0.3">
      <c r="A13" s="42" t="s">
        <v>256</v>
      </c>
      <c r="B13" t="s">
        <v>228</v>
      </c>
      <c r="C13" t="s">
        <v>257</v>
      </c>
      <c r="D13" t="s">
        <v>136</v>
      </c>
      <c r="E13" s="44">
        <v>2</v>
      </c>
      <c r="F13" s="44">
        <v>2</v>
      </c>
      <c r="G13" s="45">
        <v>345</v>
      </c>
      <c r="H13" s="44">
        <v>20</v>
      </c>
      <c r="I13" s="44">
        <v>355</v>
      </c>
      <c r="J13" s="44">
        <v>170</v>
      </c>
      <c r="K13" s="43">
        <f t="shared" si="0"/>
        <v>10.840634357325053</v>
      </c>
      <c r="L13" s="46">
        <f t="shared" si="1"/>
        <v>77.159365642674942</v>
      </c>
      <c r="M13" s="47">
        <f t="shared" si="2"/>
        <v>52.159365642674949</v>
      </c>
      <c r="N13" s="47">
        <f t="shared" si="3"/>
        <v>52.159365642674949</v>
      </c>
      <c r="O13" s="47">
        <f t="shared" si="4"/>
        <v>-25.583333333333332</v>
      </c>
      <c r="P13" s="47">
        <f t="shared" si="5"/>
        <v>-37.833333333333336</v>
      </c>
      <c r="Q13" s="49">
        <f t="shared" si="6"/>
        <v>-14.333333333333334</v>
      </c>
      <c r="R13" s="59">
        <f t="shared" si="7"/>
        <v>103</v>
      </c>
      <c r="S13" s="51">
        <f t="shared" si="8"/>
        <v>-15.666666666666666</v>
      </c>
      <c r="T13" s="60">
        <f t="shared" si="9"/>
        <v>103</v>
      </c>
      <c r="U13" s="52">
        <f t="shared" si="10"/>
        <v>15.666666666666666</v>
      </c>
      <c r="V13" s="53">
        <f t="shared" si="11"/>
        <v>77.159365642674942</v>
      </c>
      <c r="W13" s="54">
        <f t="shared" si="12"/>
        <v>52.159365642674949</v>
      </c>
      <c r="X13" s="54">
        <f t="shared" si="13"/>
        <v>52.159365642674949</v>
      </c>
      <c r="Y13" s="54">
        <f t="shared" si="14"/>
        <v>25.583333333333332</v>
      </c>
      <c r="Z13" s="54">
        <f t="shared" si="15"/>
        <v>14.333333333333334</v>
      </c>
      <c r="AA13" s="64">
        <f t="shared" si="16"/>
        <v>37.833333333333336</v>
      </c>
      <c r="AB13" s="9"/>
      <c r="AC13" s="57">
        <f>63+25</f>
        <v>88</v>
      </c>
      <c r="AD13" s="48">
        <v>0</v>
      </c>
      <c r="AE13" s="48">
        <v>63</v>
      </c>
      <c r="AF13" s="48">
        <v>0</v>
      </c>
      <c r="AG13" s="48">
        <v>63</v>
      </c>
      <c r="AH13" s="48">
        <v>0</v>
      </c>
      <c r="AI13" s="48">
        <v>-25</v>
      </c>
      <c r="AJ13" s="48">
        <v>-7</v>
      </c>
      <c r="AK13" s="48">
        <f>-14-23</f>
        <v>-37</v>
      </c>
      <c r="AL13" s="48">
        <f>-6-4</f>
        <v>-10</v>
      </c>
      <c r="AM13" s="48">
        <v>-14</v>
      </c>
      <c r="AN13" s="58">
        <v>-4</v>
      </c>
      <c r="AO13" s="9"/>
      <c r="AP13" s="59">
        <f>63+25+15</f>
        <v>103</v>
      </c>
      <c r="AQ13" s="60">
        <v>0</v>
      </c>
      <c r="AR13" s="60">
        <v>-15</v>
      </c>
      <c r="AS13" s="60">
        <v>-8</v>
      </c>
      <c r="AT13" s="60">
        <f>63+25+15</f>
        <v>103</v>
      </c>
      <c r="AU13" s="60">
        <v>0</v>
      </c>
      <c r="AV13" s="60">
        <v>15</v>
      </c>
      <c r="AW13" s="62">
        <v>8</v>
      </c>
      <c r="AX13" s="9"/>
      <c r="AY13" s="61">
        <f>63+25</f>
        <v>88</v>
      </c>
      <c r="AZ13" s="55">
        <v>0</v>
      </c>
      <c r="BA13" s="55">
        <v>63</v>
      </c>
      <c r="BB13" s="55">
        <v>0</v>
      </c>
      <c r="BC13" s="55">
        <v>63</v>
      </c>
      <c r="BD13" s="55">
        <v>0</v>
      </c>
      <c r="BE13" s="55">
        <v>25</v>
      </c>
      <c r="BF13" s="55">
        <v>7</v>
      </c>
      <c r="BG13" s="55">
        <v>14</v>
      </c>
      <c r="BH13" s="55">
        <v>4</v>
      </c>
      <c r="BI13" s="55">
        <f>14+23</f>
        <v>37</v>
      </c>
      <c r="BJ13" s="56">
        <f>4+6</f>
        <v>10</v>
      </c>
      <c r="BK13" s="9"/>
      <c r="BL13" s="9"/>
      <c r="BM13" s="9"/>
      <c r="BN13" s="9"/>
      <c r="BO13" s="9"/>
      <c r="BP13" s="9"/>
      <c r="BQ13" s="9"/>
      <c r="BR13" s="9"/>
      <c r="BS13" s="9"/>
    </row>
    <row r="14" spans="1:71" ht="18.75" customHeight="1" x14ac:dyDescent="0.3">
      <c r="A14" s="42" t="s">
        <v>258</v>
      </c>
      <c r="B14" t="s">
        <v>228</v>
      </c>
      <c r="C14" t="s">
        <v>259</v>
      </c>
      <c r="D14" t="s">
        <v>260</v>
      </c>
      <c r="E14" s="44">
        <v>2</v>
      </c>
      <c r="F14" s="44">
        <v>2</v>
      </c>
      <c r="G14" s="45">
        <v>345</v>
      </c>
      <c r="H14" s="44">
        <v>20</v>
      </c>
      <c r="I14" s="44">
        <v>355</v>
      </c>
      <c r="J14" s="44">
        <v>170</v>
      </c>
      <c r="K14" s="43">
        <f t="shared" si="0"/>
        <v>10.840634357325053</v>
      </c>
      <c r="L14" s="46">
        <f t="shared" si="1"/>
        <v>97.159365642674942</v>
      </c>
      <c r="M14" s="47">
        <f t="shared" si="2"/>
        <v>54.159365642674949</v>
      </c>
      <c r="N14" s="47">
        <f t="shared" si="3"/>
        <v>54.159365642674949</v>
      </c>
      <c r="O14" s="47">
        <f t="shared" si="4"/>
        <v>-28.5</v>
      </c>
      <c r="P14" s="47">
        <f t="shared" si="5"/>
        <v>-40.5</v>
      </c>
      <c r="Q14" s="49">
        <f t="shared" si="6"/>
        <v>-16.5</v>
      </c>
      <c r="R14" s="59">
        <f t="shared" si="7"/>
        <v>117</v>
      </c>
      <c r="S14" s="51">
        <f t="shared" si="8"/>
        <v>-40.5</v>
      </c>
      <c r="T14" s="60">
        <f t="shared" si="9"/>
        <v>117</v>
      </c>
      <c r="U14" s="52">
        <f t="shared" si="10"/>
        <v>40.5</v>
      </c>
      <c r="V14" s="53">
        <f t="shared" si="11"/>
        <v>97.159365642674942</v>
      </c>
      <c r="W14" s="54">
        <f t="shared" si="12"/>
        <v>54.159365642674949</v>
      </c>
      <c r="X14" s="54">
        <f t="shared" si="13"/>
        <v>54.159365642674949</v>
      </c>
      <c r="Y14" s="55">
        <f t="shared" si="14"/>
        <v>69</v>
      </c>
      <c r="Z14" s="54">
        <f t="shared" si="15"/>
        <v>16.5</v>
      </c>
      <c r="AA14" s="56">
        <f t="shared" si="16"/>
        <v>81</v>
      </c>
      <c r="AB14" s="9"/>
      <c r="AC14" s="57">
        <f>65+43</f>
        <v>108</v>
      </c>
      <c r="AD14" s="48">
        <v>0</v>
      </c>
      <c r="AE14" s="48">
        <v>65</v>
      </c>
      <c r="AF14" s="48">
        <v>0</v>
      </c>
      <c r="AG14" s="48">
        <v>65</v>
      </c>
      <c r="AH14" s="48">
        <v>0</v>
      </c>
      <c r="AI14" s="47">
        <f>(-81/2)+12</f>
        <v>-28.5</v>
      </c>
      <c r="AJ14" s="48">
        <v>0</v>
      </c>
      <c r="AK14" s="47">
        <f>AI14-12</f>
        <v>-40.5</v>
      </c>
      <c r="AL14" s="48">
        <v>0</v>
      </c>
      <c r="AM14" s="47">
        <f>AI14+12</f>
        <v>-16.5</v>
      </c>
      <c r="AN14" s="58">
        <v>0</v>
      </c>
      <c r="AO14" s="9"/>
      <c r="AP14" s="59">
        <f>65+43+9</f>
        <v>117</v>
      </c>
      <c r="AQ14" s="60">
        <v>0</v>
      </c>
      <c r="AR14" s="51">
        <f>-81/2</f>
        <v>-40.5</v>
      </c>
      <c r="AS14" s="60">
        <v>0</v>
      </c>
      <c r="AT14" s="60">
        <f>65+43+9</f>
        <v>117</v>
      </c>
      <c r="AU14" s="60">
        <v>0</v>
      </c>
      <c r="AV14" s="51">
        <f>81/2</f>
        <v>40.5</v>
      </c>
      <c r="AW14" s="62">
        <v>0</v>
      </c>
      <c r="AX14" s="9"/>
      <c r="AY14" s="61">
        <f>65+43</f>
        <v>108</v>
      </c>
      <c r="AZ14" s="55">
        <v>0</v>
      </c>
      <c r="BA14" s="55">
        <v>65</v>
      </c>
      <c r="BB14" s="55">
        <v>0</v>
      </c>
      <c r="BC14" s="55">
        <v>65</v>
      </c>
      <c r="BD14" s="55">
        <v>0</v>
      </c>
      <c r="BE14" s="55">
        <f>81-12</f>
        <v>69</v>
      </c>
      <c r="BF14" s="55">
        <v>0</v>
      </c>
      <c r="BG14" s="54">
        <f>(81/2)-24</f>
        <v>16.5</v>
      </c>
      <c r="BH14" s="55">
        <v>0</v>
      </c>
      <c r="BI14" s="55">
        <v>81</v>
      </c>
      <c r="BJ14" s="56">
        <v>0</v>
      </c>
      <c r="BK14" s="9"/>
      <c r="BL14" s="9"/>
      <c r="BM14" s="9"/>
      <c r="BN14" s="9"/>
      <c r="BO14" s="9"/>
      <c r="BP14" s="9"/>
      <c r="BQ14" s="9"/>
      <c r="BR14" s="9"/>
      <c r="BS14" s="9"/>
    </row>
    <row r="15" spans="1:71" ht="18.75" customHeight="1" x14ac:dyDescent="0.3">
      <c r="A15" s="42" t="s">
        <v>262</v>
      </c>
      <c r="B15" t="s">
        <v>263</v>
      </c>
      <c r="C15" t="s">
        <v>264</v>
      </c>
      <c r="D15" t="s">
        <v>112</v>
      </c>
      <c r="E15" s="44">
        <v>1</v>
      </c>
      <c r="F15" s="44">
        <v>1</v>
      </c>
      <c r="G15" s="45">
        <v>345</v>
      </c>
      <c r="H15" s="44">
        <v>20</v>
      </c>
      <c r="I15" s="44">
        <v>355</v>
      </c>
      <c r="J15" s="44">
        <v>170</v>
      </c>
      <c r="K15" s="43">
        <f t="shared" si="0"/>
        <v>10.840634357325053</v>
      </c>
      <c r="L15" s="46">
        <f t="shared" si="1"/>
        <v>64.159365642674942</v>
      </c>
      <c r="M15" s="47">
        <f t="shared" si="2"/>
        <v>75.659365642674942</v>
      </c>
      <c r="N15" s="47">
        <f t="shared" si="3"/>
        <v>87.159365642674942</v>
      </c>
      <c r="O15" s="48">
        <f t="shared" si="4"/>
        <v>9</v>
      </c>
      <c r="P15" s="48">
        <f t="shared" si="5"/>
        <v>-9</v>
      </c>
      <c r="Q15" s="58">
        <f t="shared" si="6"/>
        <v>9</v>
      </c>
      <c r="R15" s="50">
        <f t="shared" si="7"/>
        <v>131.5</v>
      </c>
      <c r="S15" s="60">
        <f t="shared" si="8"/>
        <v>0</v>
      </c>
      <c r="T15" s="60">
        <f t="shared" si="9"/>
        <v>0</v>
      </c>
      <c r="U15" s="62">
        <f t="shared" si="10"/>
        <v>0</v>
      </c>
      <c r="V15" s="53">
        <f t="shared" si="11"/>
        <v>-10.840634357325053</v>
      </c>
      <c r="W15" s="54">
        <f t="shared" si="12"/>
        <v>-10.840634357325053</v>
      </c>
      <c r="X15" s="54">
        <f t="shared" si="13"/>
        <v>-10.840634357325053</v>
      </c>
      <c r="Y15" s="55">
        <f t="shared" si="14"/>
        <v>0</v>
      </c>
      <c r="Z15" s="55">
        <f t="shared" si="15"/>
        <v>0</v>
      </c>
      <c r="AA15" s="56">
        <f t="shared" si="16"/>
        <v>0</v>
      </c>
      <c r="AB15" s="9"/>
      <c r="AC15" s="57">
        <v>75</v>
      </c>
      <c r="AD15" s="48">
        <v>0</v>
      </c>
      <c r="AE15" s="48">
        <f>75+11</f>
        <v>86</v>
      </c>
      <c r="AF15" s="48">
        <v>6</v>
      </c>
      <c r="AG15" s="48">
        <f>75+23</f>
        <v>98</v>
      </c>
      <c r="AH15" s="48">
        <v>0</v>
      </c>
      <c r="AI15" s="48">
        <v>9</v>
      </c>
      <c r="AJ15" s="48">
        <v>0</v>
      </c>
      <c r="AK15" s="48">
        <v>-9</v>
      </c>
      <c r="AL15" s="48">
        <v>0</v>
      </c>
      <c r="AM15" s="48">
        <v>9</v>
      </c>
      <c r="AN15" s="58">
        <v>0</v>
      </c>
      <c r="AO15" s="9"/>
      <c r="AP15" s="59">
        <f>75+11+45</f>
        <v>131</v>
      </c>
      <c r="AQ15" s="60">
        <v>6</v>
      </c>
      <c r="AR15" s="60">
        <v>0</v>
      </c>
      <c r="AS15" s="60">
        <v>0</v>
      </c>
      <c r="AT15" s="60">
        <v>0</v>
      </c>
      <c r="AU15" s="60">
        <v>0</v>
      </c>
      <c r="AV15" s="60">
        <v>0</v>
      </c>
      <c r="AW15" s="62">
        <v>0</v>
      </c>
      <c r="AX15" s="9"/>
      <c r="AY15" s="63"/>
      <c r="AZ15" s="15"/>
      <c r="BA15" s="63"/>
      <c r="BB15" s="15"/>
      <c r="BC15" s="63"/>
      <c r="BD15" s="15"/>
      <c r="BE15" s="15"/>
      <c r="BF15" s="15"/>
      <c r="BG15" s="15"/>
      <c r="BH15" s="15"/>
      <c r="BI15" s="15"/>
      <c r="BJ15" s="15"/>
      <c r="BK15" s="9"/>
      <c r="BL15" s="9"/>
      <c r="BM15" s="9"/>
      <c r="BN15" s="9"/>
      <c r="BO15" s="9"/>
      <c r="BP15" s="9"/>
      <c r="BQ15" s="9"/>
      <c r="BR15" s="9"/>
      <c r="BS15" s="9"/>
    </row>
    <row r="16" spans="1:71" ht="18.75" customHeight="1" x14ac:dyDescent="0.3">
      <c r="A16" s="42" t="s">
        <v>265</v>
      </c>
      <c r="B16" t="s">
        <v>263</v>
      </c>
      <c r="C16" t="s">
        <v>266</v>
      </c>
      <c r="D16" t="s">
        <v>267</v>
      </c>
      <c r="E16" s="44">
        <v>2</v>
      </c>
      <c r="F16" s="44">
        <v>2</v>
      </c>
      <c r="G16" s="45">
        <v>345</v>
      </c>
      <c r="H16" s="44">
        <v>20</v>
      </c>
      <c r="I16" s="44">
        <v>355</v>
      </c>
      <c r="J16" s="44">
        <v>170</v>
      </c>
      <c r="K16" s="43">
        <f t="shared" si="0"/>
        <v>10.840634357325053</v>
      </c>
      <c r="L16" s="46">
        <f t="shared" si="1"/>
        <v>54.159365642674949</v>
      </c>
      <c r="M16" s="47">
        <f t="shared" si="2"/>
        <v>77.159365642674942</v>
      </c>
      <c r="N16" s="47">
        <f t="shared" si="3"/>
        <v>100.15936564267494</v>
      </c>
      <c r="O16" s="48">
        <f t="shared" si="4"/>
        <v>-15</v>
      </c>
      <c r="P16" s="48">
        <f t="shared" si="5"/>
        <v>-15</v>
      </c>
      <c r="Q16" s="58">
        <f t="shared" si="6"/>
        <v>-15</v>
      </c>
      <c r="R16" s="59">
        <f t="shared" si="7"/>
        <v>132</v>
      </c>
      <c r="S16" s="60">
        <f t="shared" si="8"/>
        <v>-14</v>
      </c>
      <c r="T16" s="60">
        <f t="shared" si="9"/>
        <v>132</v>
      </c>
      <c r="U16" s="62">
        <f t="shared" si="10"/>
        <v>14</v>
      </c>
      <c r="V16" s="53">
        <f t="shared" si="11"/>
        <v>100.15936564267494</v>
      </c>
      <c r="W16" s="54">
        <f t="shared" si="12"/>
        <v>77.159365642674942</v>
      </c>
      <c r="X16" s="54">
        <f t="shared" si="13"/>
        <v>54.159365642674949</v>
      </c>
      <c r="Y16" s="55">
        <f t="shared" si="14"/>
        <v>15</v>
      </c>
      <c r="Z16" s="55">
        <f t="shared" si="15"/>
        <v>15</v>
      </c>
      <c r="AA16" s="56">
        <f t="shared" si="16"/>
        <v>15</v>
      </c>
      <c r="AB16" s="9"/>
      <c r="AC16" s="57">
        <f>132-21-23-23</f>
        <v>65</v>
      </c>
      <c r="AD16" s="48">
        <v>0</v>
      </c>
      <c r="AE16" s="48">
        <f>132-21-23</f>
        <v>88</v>
      </c>
      <c r="AF16" s="48">
        <v>0</v>
      </c>
      <c r="AG16" s="48">
        <f>132-21</f>
        <v>111</v>
      </c>
      <c r="AH16" s="48">
        <v>0</v>
      </c>
      <c r="AI16" s="48">
        <v>-15</v>
      </c>
      <c r="AJ16" s="48">
        <v>0</v>
      </c>
      <c r="AK16" s="48">
        <v>-15</v>
      </c>
      <c r="AL16" s="48">
        <v>0</v>
      </c>
      <c r="AM16" s="48">
        <v>-15</v>
      </c>
      <c r="AN16" s="58">
        <v>0</v>
      </c>
      <c r="AO16" s="9"/>
      <c r="AP16" s="59">
        <v>132</v>
      </c>
      <c r="AQ16" s="60">
        <v>0</v>
      </c>
      <c r="AR16" s="60">
        <v>-14</v>
      </c>
      <c r="AS16" s="60">
        <v>0</v>
      </c>
      <c r="AT16" s="60">
        <v>132</v>
      </c>
      <c r="AU16" s="60">
        <v>0</v>
      </c>
      <c r="AV16" s="60">
        <v>14</v>
      </c>
      <c r="AW16" s="62">
        <v>0</v>
      </c>
      <c r="AX16" s="9"/>
      <c r="AY16" s="61">
        <f>132-21</f>
        <v>111</v>
      </c>
      <c r="AZ16" s="55">
        <v>0</v>
      </c>
      <c r="BA16" s="55">
        <f>132-21-23</f>
        <v>88</v>
      </c>
      <c r="BB16" s="55">
        <v>0</v>
      </c>
      <c r="BC16" s="55">
        <f>132-21-23-23</f>
        <v>65</v>
      </c>
      <c r="BD16" s="55">
        <v>0</v>
      </c>
      <c r="BE16" s="55">
        <v>15</v>
      </c>
      <c r="BF16" s="55">
        <v>0</v>
      </c>
      <c r="BG16" s="55">
        <v>15</v>
      </c>
      <c r="BH16" s="55">
        <v>0</v>
      </c>
      <c r="BI16" s="55">
        <v>15</v>
      </c>
      <c r="BJ16" s="56">
        <v>0</v>
      </c>
      <c r="BK16" s="9"/>
      <c r="BL16" s="9"/>
      <c r="BM16" s="9"/>
      <c r="BN16" s="9"/>
      <c r="BO16" s="9"/>
      <c r="BP16" s="9"/>
      <c r="BQ16" s="9"/>
      <c r="BR16" s="9"/>
      <c r="BS16" s="9"/>
    </row>
    <row r="17" spans="1:71" ht="18.75" customHeight="1" x14ac:dyDescent="0.3">
      <c r="A17" s="42" t="s">
        <v>268</v>
      </c>
      <c r="B17" t="s">
        <v>263</v>
      </c>
      <c r="C17" t="s">
        <v>269</v>
      </c>
      <c r="D17" t="s">
        <v>270</v>
      </c>
      <c r="E17" s="44">
        <v>2</v>
      </c>
      <c r="F17" s="44">
        <v>2</v>
      </c>
      <c r="G17" s="45">
        <v>345</v>
      </c>
      <c r="H17" s="44">
        <v>20</v>
      </c>
      <c r="I17" s="44">
        <v>355</v>
      </c>
      <c r="J17" s="44">
        <v>170</v>
      </c>
      <c r="K17" s="43">
        <f t="shared" si="0"/>
        <v>10.840634357325053</v>
      </c>
      <c r="L17" s="46">
        <f t="shared" si="1"/>
        <v>65.159365642674942</v>
      </c>
      <c r="M17" s="47">
        <f t="shared" si="2"/>
        <v>90.159365642674942</v>
      </c>
      <c r="N17" s="47">
        <f t="shared" si="3"/>
        <v>115.15936564267494</v>
      </c>
      <c r="O17" s="47">
        <f t="shared" si="4"/>
        <v>-14.25</v>
      </c>
      <c r="P17" s="47">
        <f t="shared" si="5"/>
        <v>-21.25</v>
      </c>
      <c r="Q17" s="49">
        <f t="shared" si="6"/>
        <v>-14.25</v>
      </c>
      <c r="R17" s="59">
        <f t="shared" si="7"/>
        <v>135</v>
      </c>
      <c r="S17" s="60">
        <f t="shared" si="8"/>
        <v>-17</v>
      </c>
      <c r="T17" s="60">
        <f t="shared" si="9"/>
        <v>135</v>
      </c>
      <c r="U17" s="62">
        <f t="shared" si="10"/>
        <v>17</v>
      </c>
      <c r="V17" s="53">
        <f t="shared" si="11"/>
        <v>115.15936564267494</v>
      </c>
      <c r="W17" s="54">
        <f t="shared" si="12"/>
        <v>90.159365642674942</v>
      </c>
      <c r="X17" s="54">
        <f t="shared" si="13"/>
        <v>65.159365642674942</v>
      </c>
      <c r="Y17" s="54">
        <f t="shared" si="14"/>
        <v>14.25</v>
      </c>
      <c r="Z17" s="54">
        <f t="shared" si="15"/>
        <v>21.25</v>
      </c>
      <c r="AA17" s="64">
        <f t="shared" si="16"/>
        <v>14.25</v>
      </c>
      <c r="AB17" s="9"/>
      <c r="AC17" s="57">
        <v>76</v>
      </c>
      <c r="AD17" s="48">
        <v>0</v>
      </c>
      <c r="AE17" s="48">
        <f>76+25</f>
        <v>101</v>
      </c>
      <c r="AF17" s="48">
        <v>0</v>
      </c>
      <c r="AG17" s="48">
        <f>76+25+25</f>
        <v>126</v>
      </c>
      <c r="AH17" s="48">
        <v>0</v>
      </c>
      <c r="AI17" s="48">
        <v>-14</v>
      </c>
      <c r="AJ17" s="48">
        <v>-3</v>
      </c>
      <c r="AK17" s="48">
        <v>-21</v>
      </c>
      <c r="AL17" s="48">
        <v>-3</v>
      </c>
      <c r="AM17" s="48">
        <v>-14</v>
      </c>
      <c r="AN17" s="58">
        <v>-3</v>
      </c>
      <c r="AO17" s="9"/>
      <c r="AP17" s="59">
        <f>76+25+25+9</f>
        <v>135</v>
      </c>
      <c r="AQ17" s="60">
        <v>0</v>
      </c>
      <c r="AR17" s="60">
        <v>-17</v>
      </c>
      <c r="AS17" s="60">
        <v>0</v>
      </c>
      <c r="AT17" s="60">
        <f>76+25+25+9</f>
        <v>135</v>
      </c>
      <c r="AU17" s="60">
        <v>0</v>
      </c>
      <c r="AV17" s="60">
        <v>17</v>
      </c>
      <c r="AW17" s="62">
        <v>0</v>
      </c>
      <c r="AX17" s="9"/>
      <c r="AY17" s="61">
        <f>76+25+25</f>
        <v>126</v>
      </c>
      <c r="AZ17" s="55">
        <v>0</v>
      </c>
      <c r="BA17" s="55">
        <f>76+25</f>
        <v>101</v>
      </c>
      <c r="BB17" s="55">
        <v>0</v>
      </c>
      <c r="BC17" s="55">
        <v>76</v>
      </c>
      <c r="BD17" s="55">
        <v>0</v>
      </c>
      <c r="BE17" s="55">
        <v>14</v>
      </c>
      <c r="BF17" s="55">
        <v>3</v>
      </c>
      <c r="BG17" s="55">
        <v>21</v>
      </c>
      <c r="BH17" s="55">
        <v>3</v>
      </c>
      <c r="BI17" s="55">
        <v>14</v>
      </c>
      <c r="BJ17" s="56">
        <v>3</v>
      </c>
      <c r="BK17" s="9"/>
      <c r="BL17" s="9"/>
      <c r="BM17" s="9"/>
      <c r="BN17" s="9"/>
      <c r="BO17" s="9"/>
      <c r="BP17" s="9"/>
      <c r="BQ17" s="9"/>
      <c r="BR17" s="9"/>
      <c r="BS17" s="9"/>
    </row>
    <row r="18" spans="1:71" ht="18.75" customHeight="1" x14ac:dyDescent="0.3">
      <c r="A18" s="42" t="s">
        <v>271</v>
      </c>
      <c r="B18" t="s">
        <v>263</v>
      </c>
      <c r="C18" t="s">
        <v>272</v>
      </c>
      <c r="D18" t="s">
        <v>273</v>
      </c>
      <c r="E18" s="44">
        <v>2</v>
      </c>
      <c r="F18" s="44">
        <v>2</v>
      </c>
      <c r="G18" s="45">
        <v>345</v>
      </c>
      <c r="H18" s="44">
        <v>20</v>
      </c>
      <c r="I18" s="44">
        <v>355</v>
      </c>
      <c r="J18" s="44">
        <v>170</v>
      </c>
      <c r="K18" s="43">
        <f t="shared" si="0"/>
        <v>10.840634357325053</v>
      </c>
      <c r="L18" s="46">
        <f t="shared" si="1"/>
        <v>65.159365642674942</v>
      </c>
      <c r="M18" s="47">
        <f t="shared" si="2"/>
        <v>81.159365642674942</v>
      </c>
      <c r="N18" s="47">
        <f t="shared" si="3"/>
        <v>97.159365642674942</v>
      </c>
      <c r="O18" s="48">
        <f t="shared" si="4"/>
        <v>-11</v>
      </c>
      <c r="P18" s="48">
        <f t="shared" si="5"/>
        <v>-11</v>
      </c>
      <c r="Q18" s="58">
        <f t="shared" si="6"/>
        <v>-11</v>
      </c>
      <c r="R18" s="50">
        <f t="shared" si="7"/>
        <v>111.5</v>
      </c>
      <c r="S18" s="60">
        <f t="shared" si="8"/>
        <v>-8</v>
      </c>
      <c r="T18" s="51">
        <f t="shared" si="9"/>
        <v>111.5</v>
      </c>
      <c r="U18" s="62">
        <f t="shared" si="10"/>
        <v>8</v>
      </c>
      <c r="V18" s="53">
        <f t="shared" si="11"/>
        <v>97.159365642674942</v>
      </c>
      <c r="W18" s="54">
        <f t="shared" si="12"/>
        <v>81.159365642674942</v>
      </c>
      <c r="X18" s="54">
        <f t="shared" si="13"/>
        <v>65.159365642674942</v>
      </c>
      <c r="Y18" s="55">
        <f t="shared" si="14"/>
        <v>11</v>
      </c>
      <c r="Z18" s="55">
        <f t="shared" si="15"/>
        <v>11</v>
      </c>
      <c r="AA18" s="56">
        <f t="shared" si="16"/>
        <v>11</v>
      </c>
      <c r="AB18" s="9"/>
      <c r="AC18" s="57">
        <v>76</v>
      </c>
      <c r="AD18" s="48">
        <v>0</v>
      </c>
      <c r="AE18" s="48">
        <f>76+16</f>
        <v>92</v>
      </c>
      <c r="AF18" s="48">
        <v>0</v>
      </c>
      <c r="AG18" s="48">
        <f>76+16+16</f>
        <v>108</v>
      </c>
      <c r="AH18" s="48">
        <v>0</v>
      </c>
      <c r="AI18" s="48">
        <v>-11</v>
      </c>
      <c r="AJ18" s="48">
        <v>0</v>
      </c>
      <c r="AK18" s="48">
        <v>-11</v>
      </c>
      <c r="AL18" s="48">
        <v>0</v>
      </c>
      <c r="AM18" s="48">
        <v>-11</v>
      </c>
      <c r="AN18" s="58">
        <v>0</v>
      </c>
      <c r="AO18" s="9"/>
      <c r="AP18" s="59">
        <f>76+16+16+3</f>
        <v>111</v>
      </c>
      <c r="AQ18" s="60">
        <v>6</v>
      </c>
      <c r="AR18" s="60">
        <v>-8</v>
      </c>
      <c r="AS18" s="60">
        <v>0</v>
      </c>
      <c r="AT18" s="60">
        <f>76+16+16+3</f>
        <v>111</v>
      </c>
      <c r="AU18" s="60">
        <v>6</v>
      </c>
      <c r="AV18" s="60">
        <v>8</v>
      </c>
      <c r="AW18" s="62">
        <v>0</v>
      </c>
      <c r="AX18" s="9"/>
      <c r="AY18" s="61">
        <f>76+16+16</f>
        <v>108</v>
      </c>
      <c r="AZ18" s="55">
        <v>0</v>
      </c>
      <c r="BA18" s="55">
        <f>76+16</f>
        <v>92</v>
      </c>
      <c r="BB18" s="55">
        <v>0</v>
      </c>
      <c r="BC18" s="55">
        <v>76</v>
      </c>
      <c r="BD18" s="55">
        <v>0</v>
      </c>
      <c r="BE18" s="55">
        <v>11</v>
      </c>
      <c r="BF18" s="55">
        <v>0</v>
      </c>
      <c r="BG18" s="55">
        <v>11</v>
      </c>
      <c r="BH18" s="55">
        <v>0</v>
      </c>
      <c r="BI18" s="55">
        <v>11</v>
      </c>
      <c r="BJ18" s="56">
        <v>0</v>
      </c>
      <c r="BK18" s="9"/>
      <c r="BL18" s="9"/>
      <c r="BM18" s="9"/>
      <c r="BN18" s="9"/>
      <c r="BO18" s="9"/>
      <c r="BP18" s="9"/>
      <c r="BQ18" s="9"/>
      <c r="BR18" s="9"/>
      <c r="BS18" s="9"/>
    </row>
    <row r="19" spans="1:71" ht="18.75" customHeight="1" x14ac:dyDescent="0.3">
      <c r="A19" s="42" t="s">
        <v>274</v>
      </c>
      <c r="B19" t="s">
        <v>263</v>
      </c>
      <c r="C19" t="s">
        <v>275</v>
      </c>
      <c r="D19" t="s">
        <v>139</v>
      </c>
      <c r="E19" s="44">
        <v>2</v>
      </c>
      <c r="F19" s="44">
        <v>2</v>
      </c>
      <c r="G19" s="45">
        <v>345</v>
      </c>
      <c r="H19" s="44">
        <v>20</v>
      </c>
      <c r="I19" s="44">
        <v>355</v>
      </c>
      <c r="J19" s="44">
        <v>170</v>
      </c>
      <c r="K19" s="43">
        <f t="shared" si="0"/>
        <v>10.840634357325053</v>
      </c>
      <c r="L19" s="57">
        <f t="shared" si="1"/>
        <v>72</v>
      </c>
      <c r="M19" s="48">
        <f t="shared" si="2"/>
        <v>97</v>
      </c>
      <c r="N19" s="48">
        <f t="shared" si="3"/>
        <v>122</v>
      </c>
      <c r="O19" s="48">
        <f t="shared" si="4"/>
        <v>-11</v>
      </c>
      <c r="P19" s="48">
        <f t="shared" si="5"/>
        <v>-19</v>
      </c>
      <c r="Q19" s="58">
        <f t="shared" si="6"/>
        <v>-11</v>
      </c>
      <c r="R19" s="59">
        <f t="shared" si="7"/>
        <v>140</v>
      </c>
      <c r="S19" s="60">
        <f t="shared" si="8"/>
        <v>-7</v>
      </c>
      <c r="T19" s="60">
        <f t="shared" si="9"/>
        <v>140</v>
      </c>
      <c r="U19" s="62">
        <f t="shared" si="10"/>
        <v>7</v>
      </c>
      <c r="V19" s="61">
        <f t="shared" si="11"/>
        <v>122</v>
      </c>
      <c r="W19" s="55">
        <f t="shared" si="12"/>
        <v>97</v>
      </c>
      <c r="X19" s="55">
        <f t="shared" si="13"/>
        <v>72</v>
      </c>
      <c r="Y19" s="55">
        <f t="shared" si="14"/>
        <v>11</v>
      </c>
      <c r="Z19" s="55">
        <f t="shared" si="15"/>
        <v>19</v>
      </c>
      <c r="AA19" s="56">
        <f t="shared" si="16"/>
        <v>11</v>
      </c>
      <c r="AB19" s="9"/>
      <c r="AC19" s="46">
        <f>140-18-25-25+K19</f>
        <v>82.840634357325058</v>
      </c>
      <c r="AD19" s="48">
        <v>0</v>
      </c>
      <c r="AE19" s="47">
        <f>140-18-25+K19</f>
        <v>107.84063435732506</v>
      </c>
      <c r="AF19" s="48">
        <v>0</v>
      </c>
      <c r="AG19" s="47">
        <f>140-18+K19</f>
        <v>132.84063435732506</v>
      </c>
      <c r="AH19" s="48">
        <v>0</v>
      </c>
      <c r="AI19" s="48">
        <v>-11</v>
      </c>
      <c r="AJ19" s="48">
        <v>0</v>
      </c>
      <c r="AK19" s="48">
        <v>-19</v>
      </c>
      <c r="AL19" s="48">
        <v>0</v>
      </c>
      <c r="AM19" s="48">
        <v>-11</v>
      </c>
      <c r="AN19" s="58">
        <v>0</v>
      </c>
      <c r="AO19" s="9"/>
      <c r="AP19" s="59">
        <v>140</v>
      </c>
      <c r="AQ19" s="60">
        <v>0</v>
      </c>
      <c r="AR19" s="60">
        <v>-7</v>
      </c>
      <c r="AS19" s="60">
        <v>0</v>
      </c>
      <c r="AT19" s="60">
        <v>140</v>
      </c>
      <c r="AU19" s="60">
        <v>0</v>
      </c>
      <c r="AV19" s="60">
        <v>7</v>
      </c>
      <c r="AW19" s="62">
        <v>0</v>
      </c>
      <c r="AX19" s="9"/>
      <c r="AY19" s="53">
        <f>140-18+K19</f>
        <v>132.84063435732506</v>
      </c>
      <c r="AZ19" s="55">
        <v>0</v>
      </c>
      <c r="BA19" s="54">
        <f>140-18-25+K19</f>
        <v>107.84063435732506</v>
      </c>
      <c r="BB19" s="55">
        <v>0</v>
      </c>
      <c r="BC19" s="54">
        <f>140-18-25-25+K19</f>
        <v>82.840634357325058</v>
      </c>
      <c r="BD19" s="55">
        <v>0</v>
      </c>
      <c r="BE19" s="55">
        <v>11</v>
      </c>
      <c r="BF19" s="55">
        <v>0</v>
      </c>
      <c r="BG19" s="55">
        <v>19</v>
      </c>
      <c r="BH19" s="55">
        <v>0</v>
      </c>
      <c r="BI19" s="55">
        <v>11</v>
      </c>
      <c r="BJ19" s="56">
        <v>0</v>
      </c>
      <c r="BK19" s="9"/>
      <c r="BL19" s="9"/>
      <c r="BM19" s="9"/>
      <c r="BN19" s="9"/>
      <c r="BO19" s="9"/>
      <c r="BP19" s="9"/>
      <c r="BQ19" s="9"/>
      <c r="BR19" s="9"/>
      <c r="BS19" s="9"/>
    </row>
    <row r="20" spans="1:71" ht="18.75" customHeight="1" x14ac:dyDescent="0.3">
      <c r="A20" s="42" t="s">
        <v>276</v>
      </c>
      <c r="B20" t="s">
        <v>263</v>
      </c>
      <c r="C20" t="s">
        <v>264</v>
      </c>
      <c r="D20" t="s">
        <v>112</v>
      </c>
      <c r="E20" s="44">
        <v>2</v>
      </c>
      <c r="F20" s="44">
        <v>1</v>
      </c>
      <c r="G20" s="45">
        <v>345</v>
      </c>
      <c r="H20" s="44">
        <v>20</v>
      </c>
      <c r="I20" s="44">
        <v>355</v>
      </c>
      <c r="J20" s="44">
        <v>170</v>
      </c>
      <c r="K20" s="43">
        <f t="shared" si="0"/>
        <v>10.840634357325053</v>
      </c>
      <c r="L20" s="46">
        <f t="shared" si="1"/>
        <v>59.159365642674949</v>
      </c>
      <c r="M20" s="47">
        <f t="shared" si="2"/>
        <v>81.659365642674942</v>
      </c>
      <c r="N20" s="47">
        <f t="shared" si="3"/>
        <v>104.15936564267494</v>
      </c>
      <c r="O20" s="48">
        <f t="shared" si="4"/>
        <v>-9</v>
      </c>
      <c r="P20" s="48">
        <f t="shared" si="5"/>
        <v>-13</v>
      </c>
      <c r="Q20" s="58">
        <f t="shared" si="6"/>
        <v>-9</v>
      </c>
      <c r="R20" s="50">
        <f t="shared" si="7"/>
        <v>145.5</v>
      </c>
      <c r="S20" s="60">
        <f t="shared" si="8"/>
        <v>0</v>
      </c>
      <c r="T20" s="60">
        <f t="shared" si="9"/>
        <v>0</v>
      </c>
      <c r="U20" s="62">
        <f t="shared" si="10"/>
        <v>0</v>
      </c>
      <c r="V20" s="53">
        <f t="shared" si="11"/>
        <v>104.15936564267494</v>
      </c>
      <c r="W20" s="54">
        <f t="shared" si="12"/>
        <v>81.659365642674942</v>
      </c>
      <c r="X20" s="54">
        <f t="shared" si="13"/>
        <v>59.159365642674949</v>
      </c>
      <c r="Y20" s="55">
        <f t="shared" si="14"/>
        <v>-9</v>
      </c>
      <c r="Z20" s="55">
        <f t="shared" si="15"/>
        <v>-13</v>
      </c>
      <c r="AA20" s="56">
        <f t="shared" si="16"/>
        <v>-9</v>
      </c>
      <c r="AB20" s="9"/>
      <c r="AC20" s="57">
        <v>70</v>
      </c>
      <c r="AD20" s="48">
        <v>0</v>
      </c>
      <c r="AE20" s="48">
        <f>70+22</f>
        <v>92</v>
      </c>
      <c r="AF20" s="48">
        <v>6</v>
      </c>
      <c r="AG20" s="48">
        <f>70+22+22</f>
        <v>114</v>
      </c>
      <c r="AH20" s="48">
        <f>6+6</f>
        <v>12</v>
      </c>
      <c r="AI20" s="48">
        <v>-9</v>
      </c>
      <c r="AJ20" s="48">
        <v>0</v>
      </c>
      <c r="AK20" s="48">
        <v>-13</v>
      </c>
      <c r="AL20" s="48">
        <v>0</v>
      </c>
      <c r="AM20" s="48">
        <v>-9</v>
      </c>
      <c r="AN20" s="58">
        <v>0</v>
      </c>
      <c r="AO20" s="9"/>
      <c r="AP20" s="59">
        <f>70+22+22+30</f>
        <v>144</v>
      </c>
      <c r="AQ20" s="60">
        <f>6+6+6</f>
        <v>18</v>
      </c>
      <c r="AR20" s="60">
        <v>0</v>
      </c>
      <c r="AS20" s="60">
        <v>0</v>
      </c>
      <c r="AT20" s="60">
        <v>0</v>
      </c>
      <c r="AU20" s="60">
        <v>0</v>
      </c>
      <c r="AV20" s="60">
        <v>0</v>
      </c>
      <c r="AW20" s="62">
        <v>0</v>
      </c>
      <c r="AX20" s="9"/>
      <c r="AY20" s="61">
        <f>70+22+22</f>
        <v>114</v>
      </c>
      <c r="AZ20" s="55">
        <f>6+6</f>
        <v>12</v>
      </c>
      <c r="BA20" s="55">
        <f>70+22</f>
        <v>92</v>
      </c>
      <c r="BB20" s="55">
        <v>6</v>
      </c>
      <c r="BC20" s="55">
        <v>70</v>
      </c>
      <c r="BD20" s="55">
        <v>0</v>
      </c>
      <c r="BE20" s="55">
        <v>-9</v>
      </c>
      <c r="BF20" s="55">
        <v>0</v>
      </c>
      <c r="BG20" s="55">
        <v>-13</v>
      </c>
      <c r="BH20" s="55">
        <v>0</v>
      </c>
      <c r="BI20" s="55">
        <v>-9</v>
      </c>
      <c r="BJ20" s="56">
        <v>0</v>
      </c>
      <c r="BK20" s="9"/>
      <c r="BL20" s="9"/>
      <c r="BM20" s="9"/>
      <c r="BN20" s="9"/>
      <c r="BO20" s="9"/>
      <c r="BP20" s="9"/>
      <c r="BQ20" s="9"/>
      <c r="BR20" s="9"/>
      <c r="BS20" s="9"/>
    </row>
    <row r="21" spans="1:71" ht="18.75" customHeight="1" x14ac:dyDescent="0.3">
      <c r="A21" s="42" t="s">
        <v>277</v>
      </c>
      <c r="B21" t="s">
        <v>263</v>
      </c>
      <c r="C21" t="s">
        <v>278</v>
      </c>
      <c r="D21" t="s">
        <v>47</v>
      </c>
      <c r="E21" s="44">
        <v>2</v>
      </c>
      <c r="F21" s="44">
        <v>2</v>
      </c>
      <c r="G21" s="45">
        <v>345</v>
      </c>
      <c r="H21" s="44">
        <v>20</v>
      </c>
      <c r="I21" s="44">
        <v>355</v>
      </c>
      <c r="J21" s="44">
        <v>170</v>
      </c>
      <c r="K21" s="43">
        <f t="shared" si="0"/>
        <v>10.840634357325053</v>
      </c>
      <c r="L21" s="46">
        <f t="shared" si="1"/>
        <v>116.82603230934161</v>
      </c>
      <c r="M21" s="47">
        <f t="shared" si="2"/>
        <v>80.826032309341613</v>
      </c>
      <c r="N21" s="47">
        <f t="shared" si="3"/>
        <v>80.826032309341613</v>
      </c>
      <c r="O21" s="47">
        <f t="shared" si="4"/>
        <v>-15.5</v>
      </c>
      <c r="P21" s="48">
        <f t="shared" si="5"/>
        <v>-41</v>
      </c>
      <c r="Q21" s="58">
        <f t="shared" si="6"/>
        <v>-16</v>
      </c>
      <c r="R21" s="50">
        <f t="shared" si="7"/>
        <v>127.66666666666667</v>
      </c>
      <c r="S21" s="60">
        <f t="shared" si="8"/>
        <v>-30</v>
      </c>
      <c r="T21" s="51">
        <f t="shared" si="9"/>
        <v>127.66666666666667</v>
      </c>
      <c r="U21" s="62">
        <f t="shared" si="10"/>
        <v>30</v>
      </c>
      <c r="V21" s="53">
        <f t="shared" si="11"/>
        <v>116.82603230934161</v>
      </c>
      <c r="W21" s="54">
        <f t="shared" si="12"/>
        <v>80.826032309341613</v>
      </c>
      <c r="X21" s="54">
        <f t="shared" si="13"/>
        <v>80.826032309341613</v>
      </c>
      <c r="Y21" s="54">
        <f t="shared" si="14"/>
        <v>15.5</v>
      </c>
      <c r="Z21" s="55">
        <f t="shared" si="15"/>
        <v>16</v>
      </c>
      <c r="AA21" s="56">
        <f t="shared" si="16"/>
        <v>41</v>
      </c>
      <c r="AB21" s="9"/>
      <c r="AC21" s="57">
        <f>91+36</f>
        <v>127</v>
      </c>
      <c r="AD21" s="48">
        <v>8</v>
      </c>
      <c r="AE21" s="48">
        <v>91</v>
      </c>
      <c r="AF21" s="48">
        <v>8</v>
      </c>
      <c r="AG21" s="48">
        <v>91</v>
      </c>
      <c r="AH21" s="48">
        <v>8</v>
      </c>
      <c r="AI21" s="48">
        <v>-15</v>
      </c>
      <c r="AJ21" s="48">
        <v>-6</v>
      </c>
      <c r="AK21" s="48">
        <f>-16-25</f>
        <v>-41</v>
      </c>
      <c r="AL21" s="48">
        <v>0</v>
      </c>
      <c r="AM21" s="48">
        <v>-16</v>
      </c>
      <c r="AN21" s="58">
        <v>0</v>
      </c>
      <c r="AO21" s="9"/>
      <c r="AP21" s="59">
        <f>91+36</f>
        <v>127</v>
      </c>
      <c r="AQ21" s="60">
        <v>8</v>
      </c>
      <c r="AR21" s="60">
        <v>-30</v>
      </c>
      <c r="AS21" s="60">
        <v>0</v>
      </c>
      <c r="AT21" s="60">
        <v>127</v>
      </c>
      <c r="AU21" s="60">
        <v>8</v>
      </c>
      <c r="AV21" s="60">
        <v>30</v>
      </c>
      <c r="AW21" s="62">
        <v>0</v>
      </c>
      <c r="AX21" s="9"/>
      <c r="AY21" s="61">
        <f>91+36</f>
        <v>127</v>
      </c>
      <c r="AZ21" s="55">
        <v>8</v>
      </c>
      <c r="BA21" s="55">
        <v>91</v>
      </c>
      <c r="BB21" s="55">
        <v>8</v>
      </c>
      <c r="BC21" s="55">
        <v>91</v>
      </c>
      <c r="BD21" s="55">
        <v>8</v>
      </c>
      <c r="BE21" s="55">
        <v>15</v>
      </c>
      <c r="BF21" s="55">
        <v>6</v>
      </c>
      <c r="BG21" s="55">
        <v>16</v>
      </c>
      <c r="BH21" s="55">
        <v>0</v>
      </c>
      <c r="BI21" s="55">
        <f>16+25</f>
        <v>41</v>
      </c>
      <c r="BJ21" s="56">
        <v>0</v>
      </c>
      <c r="BK21" s="9"/>
      <c r="BL21" s="9"/>
      <c r="BM21" s="9"/>
      <c r="BN21" s="9"/>
      <c r="BO21" s="9"/>
      <c r="BP21" s="9"/>
      <c r="BQ21" s="9"/>
      <c r="BR21" s="9"/>
      <c r="BS21" s="9"/>
    </row>
    <row r="22" spans="1:71" ht="18.75" customHeight="1" x14ac:dyDescent="0.3">
      <c r="A22" s="42" t="s">
        <v>279</v>
      </c>
      <c r="B22" t="s">
        <v>263</v>
      </c>
      <c r="C22" t="s">
        <v>259</v>
      </c>
      <c r="D22" t="s">
        <v>260</v>
      </c>
      <c r="E22" s="44">
        <v>2</v>
      </c>
      <c r="F22" s="44">
        <v>1</v>
      </c>
      <c r="G22" s="45">
        <v>345</v>
      </c>
      <c r="H22" s="44">
        <v>20</v>
      </c>
      <c r="I22" s="44">
        <v>355</v>
      </c>
      <c r="J22" s="44">
        <v>170</v>
      </c>
      <c r="K22" s="43">
        <f t="shared" si="0"/>
        <v>10.840634357325053</v>
      </c>
      <c r="L22" s="46">
        <f t="shared" si="1"/>
        <v>98.159365642674942</v>
      </c>
      <c r="M22" s="47">
        <f t="shared" si="2"/>
        <v>55.159365642674949</v>
      </c>
      <c r="N22" s="47">
        <f t="shared" si="3"/>
        <v>55.159365642674949</v>
      </c>
      <c r="O22" s="48">
        <f t="shared" si="4"/>
        <v>-22</v>
      </c>
      <c r="P22" s="48">
        <f t="shared" si="5"/>
        <v>-33</v>
      </c>
      <c r="Q22" s="58">
        <f t="shared" si="6"/>
        <v>-10</v>
      </c>
      <c r="R22" s="59">
        <f t="shared" si="7"/>
        <v>118</v>
      </c>
      <c r="S22" s="60">
        <f t="shared" si="8"/>
        <v>0</v>
      </c>
      <c r="T22" s="60">
        <f t="shared" si="9"/>
        <v>0</v>
      </c>
      <c r="U22" s="62">
        <f t="shared" si="10"/>
        <v>0</v>
      </c>
      <c r="V22" s="53">
        <f t="shared" si="11"/>
        <v>98.159365642674942</v>
      </c>
      <c r="W22" s="54">
        <f t="shared" si="12"/>
        <v>55.159365642674949</v>
      </c>
      <c r="X22" s="54">
        <f t="shared" si="13"/>
        <v>55.159365642674949</v>
      </c>
      <c r="Y22" s="55">
        <f t="shared" si="14"/>
        <v>22</v>
      </c>
      <c r="Z22" s="55">
        <f t="shared" si="15"/>
        <v>10</v>
      </c>
      <c r="AA22" s="56">
        <f t="shared" si="16"/>
        <v>33</v>
      </c>
      <c r="AB22" s="9"/>
      <c r="AC22" s="57">
        <f>118-9</f>
        <v>109</v>
      </c>
      <c r="AD22" s="48">
        <v>0</v>
      </c>
      <c r="AE22" s="48">
        <v>66</v>
      </c>
      <c r="AF22" s="48">
        <v>0</v>
      </c>
      <c r="AG22" s="48">
        <v>66</v>
      </c>
      <c r="AH22" s="48">
        <v>0</v>
      </c>
      <c r="AI22" s="48">
        <v>-22</v>
      </c>
      <c r="AJ22" s="48">
        <v>0</v>
      </c>
      <c r="AK22" s="48">
        <f>-2-16-15</f>
        <v>-33</v>
      </c>
      <c r="AL22" s="48">
        <v>0</v>
      </c>
      <c r="AM22" s="48">
        <v>-10</v>
      </c>
      <c r="AN22" s="58">
        <v>0</v>
      </c>
      <c r="AO22" s="9"/>
      <c r="AP22" s="59">
        <v>118</v>
      </c>
      <c r="AQ22" s="60">
        <v>0</v>
      </c>
      <c r="AR22" s="60">
        <v>0</v>
      </c>
      <c r="AS22" s="60">
        <v>0</v>
      </c>
      <c r="AT22" s="60">
        <v>0</v>
      </c>
      <c r="AU22" s="60">
        <v>0</v>
      </c>
      <c r="AV22" s="60">
        <v>0</v>
      </c>
      <c r="AW22" s="62">
        <v>0</v>
      </c>
      <c r="AX22" s="9"/>
      <c r="AY22" s="61">
        <f>118-9</f>
        <v>109</v>
      </c>
      <c r="AZ22" s="55">
        <v>0</v>
      </c>
      <c r="BA22" s="55">
        <v>66</v>
      </c>
      <c r="BB22" s="55">
        <v>0</v>
      </c>
      <c r="BC22" s="55">
        <v>66</v>
      </c>
      <c r="BD22" s="55">
        <v>0</v>
      </c>
      <c r="BE22" s="55">
        <v>22</v>
      </c>
      <c r="BF22" s="55">
        <v>0</v>
      </c>
      <c r="BG22" s="55">
        <f>2+8</f>
        <v>10</v>
      </c>
      <c r="BH22" s="55">
        <v>0</v>
      </c>
      <c r="BI22" s="55">
        <f>2+16+15</f>
        <v>33</v>
      </c>
      <c r="BJ22" s="56">
        <v>0</v>
      </c>
      <c r="BK22" s="9"/>
      <c r="BL22" s="9"/>
      <c r="BM22" s="9"/>
      <c r="BN22" s="9"/>
      <c r="BO22" s="9"/>
      <c r="BP22" s="9"/>
      <c r="BQ22" s="9"/>
      <c r="BR22" s="9"/>
      <c r="BS22" s="9"/>
    </row>
    <row r="23" spans="1:71" ht="18.75" customHeight="1" x14ac:dyDescent="0.3">
      <c r="A23" s="42" t="s">
        <v>280</v>
      </c>
      <c r="B23" t="s">
        <v>281</v>
      </c>
      <c r="C23" t="s">
        <v>282</v>
      </c>
      <c r="D23" t="s">
        <v>283</v>
      </c>
      <c r="E23" s="44">
        <v>1</v>
      </c>
      <c r="F23" s="44">
        <v>2</v>
      </c>
      <c r="G23" s="45">
        <v>345</v>
      </c>
      <c r="H23" s="44">
        <v>20</v>
      </c>
      <c r="I23" s="44">
        <v>355</v>
      </c>
      <c r="J23" s="44">
        <v>170</v>
      </c>
      <c r="K23" s="43">
        <f t="shared" si="0"/>
        <v>10.840634357325053</v>
      </c>
      <c r="L23" s="46">
        <f t="shared" si="1"/>
        <v>49.159365642674949</v>
      </c>
      <c r="M23" s="47">
        <f t="shared" si="2"/>
        <v>49.159365642674949</v>
      </c>
      <c r="N23" s="47">
        <f t="shared" si="3"/>
        <v>49.159365642674949</v>
      </c>
      <c r="O23" s="48">
        <f t="shared" si="4"/>
        <v>-18</v>
      </c>
      <c r="P23" s="48">
        <f t="shared" si="5"/>
        <v>0</v>
      </c>
      <c r="Q23" s="58">
        <f t="shared" si="6"/>
        <v>18</v>
      </c>
      <c r="R23" s="59">
        <f t="shared" si="7"/>
        <v>73</v>
      </c>
      <c r="S23" s="51">
        <f t="shared" si="8"/>
        <v>-12.25</v>
      </c>
      <c r="T23" s="60">
        <f t="shared" si="9"/>
        <v>73</v>
      </c>
      <c r="U23" s="52">
        <f t="shared" si="10"/>
        <v>12.25</v>
      </c>
      <c r="V23" s="53">
        <f t="shared" si="11"/>
        <v>-10.840634357325053</v>
      </c>
      <c r="W23" s="54">
        <f t="shared" si="12"/>
        <v>-10.840634357325053</v>
      </c>
      <c r="X23" s="54">
        <f t="shared" si="13"/>
        <v>-10.840634357325053</v>
      </c>
      <c r="Y23" s="55">
        <f t="shared" si="14"/>
        <v>0</v>
      </c>
      <c r="Z23" s="55">
        <f t="shared" si="15"/>
        <v>0</v>
      </c>
      <c r="AA23" s="56">
        <f t="shared" si="16"/>
        <v>0</v>
      </c>
      <c r="AB23" s="9"/>
      <c r="AC23" s="57">
        <v>60</v>
      </c>
      <c r="AD23" s="48">
        <v>0</v>
      </c>
      <c r="AE23" s="48">
        <v>60</v>
      </c>
      <c r="AF23" s="48">
        <v>0</v>
      </c>
      <c r="AG23" s="48">
        <v>60</v>
      </c>
      <c r="AH23" s="48">
        <v>0</v>
      </c>
      <c r="AI23" s="48">
        <f>-36/2</f>
        <v>-18</v>
      </c>
      <c r="AJ23" s="48">
        <v>0</v>
      </c>
      <c r="AK23" s="48">
        <v>0</v>
      </c>
      <c r="AL23" s="48">
        <v>0</v>
      </c>
      <c r="AM23" s="48">
        <v>18</v>
      </c>
      <c r="AN23" s="58">
        <v>0</v>
      </c>
      <c r="AO23" s="9"/>
      <c r="AP23" s="59">
        <f>60+13</f>
        <v>73</v>
      </c>
      <c r="AQ23" s="60">
        <v>0</v>
      </c>
      <c r="AR23" s="60">
        <f>-24/2</f>
        <v>-12</v>
      </c>
      <c r="AS23" s="60">
        <f>-6/2</f>
        <v>-3</v>
      </c>
      <c r="AT23" s="60">
        <v>73</v>
      </c>
      <c r="AU23" s="60">
        <v>0</v>
      </c>
      <c r="AV23" s="60">
        <v>12</v>
      </c>
      <c r="AW23" s="62">
        <v>3</v>
      </c>
      <c r="AX23" s="9"/>
      <c r="AY23" s="63"/>
      <c r="AZ23" s="15"/>
      <c r="BA23" s="63"/>
      <c r="BB23" s="15"/>
      <c r="BC23" s="63"/>
      <c r="BD23" s="15"/>
      <c r="BE23" s="15"/>
      <c r="BF23" s="15"/>
      <c r="BG23" s="15"/>
      <c r="BH23" s="15"/>
      <c r="BI23" s="15"/>
      <c r="BJ23" s="15"/>
      <c r="BK23" s="9"/>
      <c r="BL23" s="9"/>
      <c r="BM23" s="9"/>
      <c r="BN23" s="9"/>
      <c r="BO23" s="9"/>
      <c r="BP23" s="9"/>
      <c r="BQ23" s="9"/>
      <c r="BR23" s="9"/>
      <c r="BS23" s="9"/>
    </row>
    <row r="24" spans="1:71" ht="18.75" customHeight="1" x14ac:dyDescent="0.3">
      <c r="A24" s="65" t="s">
        <v>284</v>
      </c>
      <c r="B24" s="2" t="s">
        <v>281</v>
      </c>
      <c r="C24" s="2" t="s">
        <v>275</v>
      </c>
      <c r="D24" s="2" t="s">
        <v>139</v>
      </c>
      <c r="E24" s="44">
        <v>1</v>
      </c>
      <c r="F24" s="44">
        <v>2</v>
      </c>
      <c r="G24" s="45">
        <v>345</v>
      </c>
      <c r="H24" s="44">
        <v>20</v>
      </c>
      <c r="I24" s="44">
        <v>355</v>
      </c>
      <c r="J24" s="44">
        <v>170</v>
      </c>
      <c r="K24" s="43">
        <f t="shared" si="0"/>
        <v>10.840634357325053</v>
      </c>
      <c r="L24" s="46">
        <f t="shared" si="1"/>
        <v>62.159365642674949</v>
      </c>
      <c r="M24" s="47">
        <f t="shared" si="2"/>
        <v>62.159365642674949</v>
      </c>
      <c r="N24" s="47">
        <f t="shared" si="3"/>
        <v>62.159365642674949</v>
      </c>
      <c r="O24" s="48">
        <f t="shared" si="4"/>
        <v>-27</v>
      </c>
      <c r="P24" s="48">
        <f t="shared" si="5"/>
        <v>0</v>
      </c>
      <c r="Q24" s="58">
        <f t="shared" si="6"/>
        <v>27</v>
      </c>
      <c r="R24" s="59">
        <f t="shared" si="7"/>
        <v>73</v>
      </c>
      <c r="S24" s="51">
        <f t="shared" si="8"/>
        <v>-12.25</v>
      </c>
      <c r="T24" s="60">
        <f t="shared" si="9"/>
        <v>73</v>
      </c>
      <c r="U24" s="52">
        <f t="shared" si="10"/>
        <v>12.25</v>
      </c>
      <c r="V24" s="53">
        <f t="shared" si="11"/>
        <v>-10.840634357325053</v>
      </c>
      <c r="W24" s="54">
        <f t="shared" si="12"/>
        <v>-10.840634357325053</v>
      </c>
      <c r="X24" s="54">
        <f t="shared" si="13"/>
        <v>-10.840634357325053</v>
      </c>
      <c r="Y24" s="55">
        <f t="shared" si="14"/>
        <v>0</v>
      </c>
      <c r="Z24" s="55">
        <f t="shared" si="15"/>
        <v>0</v>
      </c>
      <c r="AA24" s="56">
        <f t="shared" si="16"/>
        <v>0</v>
      </c>
      <c r="AB24" s="9"/>
      <c r="AC24" s="57">
        <v>73</v>
      </c>
      <c r="AD24" s="48">
        <v>0</v>
      </c>
      <c r="AE24" s="48">
        <v>73</v>
      </c>
      <c r="AF24" s="48">
        <v>0</v>
      </c>
      <c r="AG24" s="48">
        <v>73</v>
      </c>
      <c r="AH24" s="48">
        <v>0</v>
      </c>
      <c r="AI24" s="48">
        <v>-26</v>
      </c>
      <c r="AJ24" s="48">
        <v>-12</v>
      </c>
      <c r="AK24" s="48">
        <v>0</v>
      </c>
      <c r="AL24" s="48">
        <v>0</v>
      </c>
      <c r="AM24" s="48">
        <v>26</v>
      </c>
      <c r="AN24" s="58">
        <v>12</v>
      </c>
      <c r="AO24" s="9"/>
      <c r="AP24" s="59">
        <v>73</v>
      </c>
      <c r="AQ24" s="60">
        <v>0</v>
      </c>
      <c r="AR24" s="60">
        <v>-12</v>
      </c>
      <c r="AS24" s="60">
        <v>-3</v>
      </c>
      <c r="AT24" s="60">
        <v>73</v>
      </c>
      <c r="AU24" s="60">
        <v>0</v>
      </c>
      <c r="AV24" s="60">
        <v>12</v>
      </c>
      <c r="AW24" s="62">
        <v>3</v>
      </c>
      <c r="AX24" s="9"/>
      <c r="AY24" s="63"/>
      <c r="AZ24" s="15"/>
      <c r="BA24" s="63"/>
      <c r="BB24" s="15"/>
      <c r="BC24" s="63"/>
      <c r="BD24" s="15"/>
      <c r="BE24" s="15"/>
      <c r="BF24" s="15"/>
      <c r="BG24" s="15"/>
      <c r="BH24" s="15"/>
      <c r="BI24" s="15"/>
      <c r="BJ24" s="15"/>
      <c r="BK24" s="9"/>
      <c r="BL24" s="9"/>
      <c r="BM24" s="9"/>
      <c r="BN24" s="9"/>
      <c r="BO24" s="9"/>
      <c r="BP24" s="9"/>
      <c r="BQ24" s="9"/>
      <c r="BR24" s="9"/>
      <c r="BS24" s="9"/>
    </row>
    <row r="25" spans="1:71" ht="18.75" customHeight="1" x14ac:dyDescent="0.3">
      <c r="A25" s="65" t="s">
        <v>285</v>
      </c>
      <c r="B25" s="2" t="s">
        <v>281</v>
      </c>
      <c r="C25" s="2" t="s">
        <v>286</v>
      </c>
      <c r="D25" s="2" t="s">
        <v>287</v>
      </c>
      <c r="E25" s="44">
        <v>1</v>
      </c>
      <c r="F25" s="44">
        <v>2</v>
      </c>
      <c r="G25" s="45">
        <v>345</v>
      </c>
      <c r="H25" s="44">
        <v>20</v>
      </c>
      <c r="I25" s="44">
        <v>355</v>
      </c>
      <c r="J25" s="44">
        <v>170</v>
      </c>
      <c r="K25" s="43">
        <f t="shared" si="0"/>
        <v>10.840634357325053</v>
      </c>
      <c r="L25" s="46">
        <f t="shared" si="1"/>
        <v>44.826032309341613</v>
      </c>
      <c r="M25" s="47">
        <f t="shared" si="2"/>
        <v>44.826032309341613</v>
      </c>
      <c r="N25" s="47">
        <f t="shared" si="3"/>
        <v>44.826032309341613</v>
      </c>
      <c r="O25" s="48">
        <f t="shared" si="4"/>
        <v>-26</v>
      </c>
      <c r="P25" s="48">
        <f t="shared" si="5"/>
        <v>0</v>
      </c>
      <c r="Q25" s="58">
        <f t="shared" si="6"/>
        <v>26</v>
      </c>
      <c r="R25" s="50">
        <f t="shared" si="7"/>
        <v>65.5</v>
      </c>
      <c r="S25" s="60">
        <f t="shared" si="8"/>
        <v>-13</v>
      </c>
      <c r="T25" s="51">
        <f t="shared" si="9"/>
        <v>65.5</v>
      </c>
      <c r="U25" s="62">
        <f t="shared" si="10"/>
        <v>13</v>
      </c>
      <c r="V25" s="53">
        <f t="shared" si="11"/>
        <v>-10.840634357325053</v>
      </c>
      <c r="W25" s="54">
        <f t="shared" si="12"/>
        <v>-10.840634357325053</v>
      </c>
      <c r="X25" s="54">
        <f t="shared" si="13"/>
        <v>-10.840634357325053</v>
      </c>
      <c r="Y25" s="55">
        <f t="shared" si="14"/>
        <v>0</v>
      </c>
      <c r="Z25" s="55">
        <f t="shared" si="15"/>
        <v>0</v>
      </c>
      <c r="AA25" s="56">
        <f t="shared" si="16"/>
        <v>0</v>
      </c>
      <c r="AB25" s="9"/>
      <c r="AC25" s="57">
        <v>55</v>
      </c>
      <c r="AD25" s="48">
        <v>8</v>
      </c>
      <c r="AE25" s="48">
        <v>55</v>
      </c>
      <c r="AF25" s="48">
        <v>8</v>
      </c>
      <c r="AG25" s="48">
        <v>55</v>
      </c>
      <c r="AH25" s="48">
        <v>8</v>
      </c>
      <c r="AI25" s="48">
        <v>-26</v>
      </c>
      <c r="AJ25" s="48">
        <v>0</v>
      </c>
      <c r="AK25" s="48">
        <v>0</v>
      </c>
      <c r="AL25" s="48">
        <v>0</v>
      </c>
      <c r="AM25" s="48">
        <v>26</v>
      </c>
      <c r="AN25" s="58">
        <v>0</v>
      </c>
      <c r="AO25" s="9"/>
      <c r="AP25" s="59">
        <f>55+9</f>
        <v>64</v>
      </c>
      <c r="AQ25" s="60">
        <f>8+10</f>
        <v>18</v>
      </c>
      <c r="AR25" s="60">
        <v>-13</v>
      </c>
      <c r="AS25" s="60">
        <v>0</v>
      </c>
      <c r="AT25" s="60">
        <v>64</v>
      </c>
      <c r="AU25" s="60">
        <v>18</v>
      </c>
      <c r="AV25" s="60">
        <v>13</v>
      </c>
      <c r="AW25" s="62">
        <v>0</v>
      </c>
      <c r="AX25" s="9"/>
      <c r="AY25" s="63"/>
      <c r="AZ25" s="15"/>
      <c r="BA25" s="63"/>
      <c r="BB25" s="15"/>
      <c r="BC25" s="63"/>
      <c r="BD25" s="15"/>
      <c r="BE25" s="15"/>
      <c r="BF25" s="15"/>
      <c r="BG25" s="15"/>
      <c r="BH25" s="15"/>
      <c r="BI25" s="15"/>
      <c r="BJ25" s="15"/>
      <c r="BK25" s="9"/>
      <c r="BL25" s="9"/>
      <c r="BM25" s="9"/>
      <c r="BN25" s="9"/>
      <c r="BO25" s="9"/>
      <c r="BP25" s="9"/>
      <c r="BQ25" s="9"/>
      <c r="BR25" s="9"/>
      <c r="BS25" s="9"/>
    </row>
    <row r="26" spans="1:71" ht="18.75" customHeight="1" x14ac:dyDescent="0.3">
      <c r="A26" s="65" t="s">
        <v>288</v>
      </c>
      <c r="B26" s="2" t="s">
        <v>281</v>
      </c>
      <c r="C26" s="2" t="s">
        <v>289</v>
      </c>
      <c r="D26" s="2" t="s">
        <v>290</v>
      </c>
      <c r="E26" s="44">
        <v>1</v>
      </c>
      <c r="F26" s="44">
        <v>2</v>
      </c>
      <c r="G26" s="45">
        <v>345</v>
      </c>
      <c r="H26" s="44">
        <v>20</v>
      </c>
      <c r="I26" s="44">
        <v>355</v>
      </c>
      <c r="J26" s="44">
        <v>170</v>
      </c>
      <c r="K26" s="43">
        <f t="shared" si="0"/>
        <v>10.840634357325053</v>
      </c>
      <c r="L26" s="46">
        <f t="shared" si="1"/>
        <v>50.159365642674949</v>
      </c>
      <c r="M26" s="47">
        <f t="shared" si="2"/>
        <v>50.159365642674949</v>
      </c>
      <c r="N26" s="47">
        <f t="shared" si="3"/>
        <v>50.159365642674949</v>
      </c>
      <c r="O26" s="48">
        <f t="shared" si="4"/>
        <v>-26</v>
      </c>
      <c r="P26" s="48">
        <f t="shared" si="5"/>
        <v>0</v>
      </c>
      <c r="Q26" s="58">
        <f t="shared" si="6"/>
        <v>26</v>
      </c>
      <c r="R26" s="50">
        <f t="shared" si="7"/>
        <v>73.5</v>
      </c>
      <c r="S26" s="60">
        <f t="shared" si="8"/>
        <v>-13</v>
      </c>
      <c r="T26" s="51">
        <f t="shared" si="9"/>
        <v>73.5</v>
      </c>
      <c r="U26" s="62">
        <f t="shared" si="10"/>
        <v>13</v>
      </c>
      <c r="V26" s="53">
        <f t="shared" si="11"/>
        <v>-10.840634357325053</v>
      </c>
      <c r="W26" s="54">
        <f t="shared" si="12"/>
        <v>-10.840634357325053</v>
      </c>
      <c r="X26" s="54">
        <f t="shared" si="13"/>
        <v>-10.840634357325053</v>
      </c>
      <c r="Y26" s="55">
        <f t="shared" si="14"/>
        <v>0</v>
      </c>
      <c r="Z26" s="55">
        <f t="shared" si="15"/>
        <v>0</v>
      </c>
      <c r="AA26" s="56">
        <f t="shared" si="16"/>
        <v>0</v>
      </c>
      <c r="AB26" s="9"/>
      <c r="AC26" s="57">
        <v>61</v>
      </c>
      <c r="AD26" s="48">
        <v>0</v>
      </c>
      <c r="AE26" s="48">
        <v>61</v>
      </c>
      <c r="AF26" s="48">
        <v>0</v>
      </c>
      <c r="AG26" s="48">
        <v>61</v>
      </c>
      <c r="AH26" s="48">
        <v>0</v>
      </c>
      <c r="AI26" s="48">
        <v>-26</v>
      </c>
      <c r="AJ26" s="48">
        <v>0</v>
      </c>
      <c r="AK26" s="48">
        <v>0</v>
      </c>
      <c r="AL26" s="48">
        <v>0</v>
      </c>
      <c r="AM26" s="48">
        <v>26</v>
      </c>
      <c r="AN26" s="58">
        <v>0</v>
      </c>
      <c r="AO26" s="9"/>
      <c r="AP26" s="50">
        <f>61+12.5</f>
        <v>73.5</v>
      </c>
      <c r="AQ26" s="60">
        <v>0</v>
      </c>
      <c r="AR26" s="60">
        <v>-13</v>
      </c>
      <c r="AS26" s="60">
        <v>0</v>
      </c>
      <c r="AT26" s="51">
        <v>73.5</v>
      </c>
      <c r="AU26" s="60">
        <v>0</v>
      </c>
      <c r="AV26" s="60">
        <v>13</v>
      </c>
      <c r="AW26" s="62">
        <v>0</v>
      </c>
      <c r="AX26" s="9"/>
      <c r="AY26" s="63"/>
      <c r="AZ26" s="15"/>
      <c r="BA26" s="63"/>
      <c r="BB26" s="15"/>
      <c r="BC26" s="63"/>
      <c r="BD26" s="15"/>
      <c r="BE26" s="15"/>
      <c r="BF26" s="15"/>
      <c r="BG26" s="15"/>
      <c r="BH26" s="15"/>
      <c r="BI26" s="15"/>
      <c r="BJ26" s="15"/>
      <c r="BK26" s="9"/>
      <c r="BL26" s="9"/>
      <c r="BM26" s="9"/>
      <c r="BN26" s="9"/>
      <c r="BO26" s="9"/>
      <c r="BP26" s="9"/>
      <c r="BQ26" s="9"/>
      <c r="BR26" s="9"/>
      <c r="BS26" s="9"/>
    </row>
    <row r="27" spans="1:71" ht="18.75" customHeight="1" x14ac:dyDescent="0.3">
      <c r="A27" s="42" t="s">
        <v>291</v>
      </c>
      <c r="B27" t="s">
        <v>281</v>
      </c>
      <c r="C27" t="s">
        <v>292</v>
      </c>
      <c r="D27" t="s">
        <v>293</v>
      </c>
      <c r="E27" s="44">
        <v>1</v>
      </c>
      <c r="F27" s="44">
        <v>2</v>
      </c>
      <c r="G27" s="45">
        <v>345</v>
      </c>
      <c r="H27" s="44">
        <v>20</v>
      </c>
      <c r="I27" s="44">
        <v>355</v>
      </c>
      <c r="J27" s="44">
        <v>170</v>
      </c>
      <c r="K27" s="43">
        <f t="shared" si="0"/>
        <v>10.840634357325053</v>
      </c>
      <c r="L27" s="46">
        <f t="shared" si="1"/>
        <v>52.659365642674949</v>
      </c>
      <c r="M27" s="47">
        <f t="shared" si="2"/>
        <v>59.159365642674949</v>
      </c>
      <c r="N27" s="47">
        <f t="shared" si="3"/>
        <v>52.659365642674949</v>
      </c>
      <c r="O27" s="48">
        <f t="shared" si="4"/>
        <v>-27</v>
      </c>
      <c r="P27" s="48">
        <f t="shared" si="5"/>
        <v>0</v>
      </c>
      <c r="Q27" s="58">
        <f t="shared" si="6"/>
        <v>27</v>
      </c>
      <c r="R27" s="59">
        <f t="shared" si="7"/>
        <v>78</v>
      </c>
      <c r="S27" s="51">
        <f t="shared" si="8"/>
        <v>-13.5</v>
      </c>
      <c r="T27" s="60">
        <f t="shared" si="9"/>
        <v>78</v>
      </c>
      <c r="U27" s="52">
        <f t="shared" si="10"/>
        <v>13.5</v>
      </c>
      <c r="V27" s="53">
        <f t="shared" si="11"/>
        <v>-10.840634357325053</v>
      </c>
      <c r="W27" s="54">
        <f t="shared" si="12"/>
        <v>-10.840634357325053</v>
      </c>
      <c r="X27" s="54">
        <f t="shared" si="13"/>
        <v>-10.840634357325053</v>
      </c>
      <c r="Y27" s="55">
        <f t="shared" si="14"/>
        <v>0</v>
      </c>
      <c r="Z27" s="55">
        <f t="shared" si="15"/>
        <v>0</v>
      </c>
      <c r="AA27" s="56">
        <f t="shared" si="16"/>
        <v>0</v>
      </c>
      <c r="AB27" s="9"/>
      <c r="AC27" s="57">
        <v>63</v>
      </c>
      <c r="AD27" s="48">
        <v>6</v>
      </c>
      <c r="AE27" s="48">
        <f>63+6</f>
        <v>69</v>
      </c>
      <c r="AF27" s="48">
        <f>6+6</f>
        <v>12</v>
      </c>
      <c r="AG27" s="48">
        <v>63</v>
      </c>
      <c r="AH27" s="48">
        <v>6</v>
      </c>
      <c r="AI27" s="48">
        <f>-13-13</f>
        <v>-26</v>
      </c>
      <c r="AJ27" s="48">
        <f>-6-6</f>
        <v>-12</v>
      </c>
      <c r="AK27" s="48">
        <v>0</v>
      </c>
      <c r="AL27" s="48">
        <v>0</v>
      </c>
      <c r="AM27" s="48">
        <v>26</v>
      </c>
      <c r="AN27" s="58">
        <v>12</v>
      </c>
      <c r="AO27" s="9"/>
      <c r="AP27" s="59">
        <f>63+6+8</f>
        <v>77</v>
      </c>
      <c r="AQ27" s="60">
        <f>6+6</f>
        <v>12</v>
      </c>
      <c r="AR27" s="51">
        <v>-13.5</v>
      </c>
      <c r="AS27" s="60">
        <v>0</v>
      </c>
      <c r="AT27" s="60">
        <v>77</v>
      </c>
      <c r="AU27" s="60">
        <v>12</v>
      </c>
      <c r="AV27" s="51">
        <v>13.5</v>
      </c>
      <c r="AW27" s="62">
        <v>0</v>
      </c>
      <c r="AX27" s="9"/>
      <c r="AY27" s="63"/>
      <c r="AZ27" s="15"/>
      <c r="BA27" s="63"/>
      <c r="BB27" s="15"/>
      <c r="BC27" s="63"/>
      <c r="BD27" s="15"/>
      <c r="BE27" s="15"/>
      <c r="BF27" s="15"/>
      <c r="BG27" s="15"/>
      <c r="BH27" s="15"/>
      <c r="BI27" s="15"/>
      <c r="BJ27" s="15"/>
      <c r="BK27" s="9"/>
      <c r="BL27" s="9"/>
      <c r="BM27" s="9"/>
      <c r="BN27" s="9"/>
      <c r="BO27" s="9"/>
      <c r="BP27" s="9"/>
      <c r="BQ27" s="9"/>
      <c r="BR27" s="9"/>
      <c r="BS27" s="9"/>
    </row>
    <row r="28" spans="1:71" ht="18.75" customHeight="1" x14ac:dyDescent="0.3">
      <c r="A28" s="42" t="s">
        <v>294</v>
      </c>
      <c r="B28" t="s">
        <v>281</v>
      </c>
      <c r="C28" t="s">
        <v>295</v>
      </c>
      <c r="D28" t="s">
        <v>296</v>
      </c>
      <c r="E28" s="44">
        <v>1</v>
      </c>
      <c r="F28" s="44">
        <v>2</v>
      </c>
      <c r="G28" s="45">
        <v>345</v>
      </c>
      <c r="H28" s="44">
        <v>20</v>
      </c>
      <c r="I28" s="44">
        <v>355</v>
      </c>
      <c r="J28" s="44">
        <v>170</v>
      </c>
      <c r="K28" s="43">
        <f t="shared" si="0"/>
        <v>10.840634357325053</v>
      </c>
      <c r="L28" s="46">
        <f t="shared" si="1"/>
        <v>46.659365642674949</v>
      </c>
      <c r="M28" s="47">
        <f t="shared" si="2"/>
        <v>58.159365642674949</v>
      </c>
      <c r="N28" s="47">
        <f t="shared" si="3"/>
        <v>46.659365642674949</v>
      </c>
      <c r="O28" s="47">
        <f t="shared" si="4"/>
        <v>-28.25</v>
      </c>
      <c r="P28" s="48">
        <f t="shared" si="5"/>
        <v>0</v>
      </c>
      <c r="Q28" s="49">
        <f t="shared" si="6"/>
        <v>28.25</v>
      </c>
      <c r="R28" s="59">
        <f t="shared" si="7"/>
        <v>69</v>
      </c>
      <c r="S28" s="51">
        <f t="shared" si="8"/>
        <v>-15.25</v>
      </c>
      <c r="T28" s="60">
        <f t="shared" si="9"/>
        <v>69</v>
      </c>
      <c r="U28" s="52">
        <f t="shared" si="10"/>
        <v>15.25</v>
      </c>
      <c r="V28" s="53">
        <f t="shared" si="11"/>
        <v>-10.840634357325053</v>
      </c>
      <c r="W28" s="54">
        <f t="shared" si="12"/>
        <v>-10.840634357325053</v>
      </c>
      <c r="X28" s="54">
        <f t="shared" si="13"/>
        <v>-10.840634357325053</v>
      </c>
      <c r="Y28" s="55">
        <f t="shared" si="14"/>
        <v>0</v>
      </c>
      <c r="Z28" s="55">
        <f t="shared" si="15"/>
        <v>0</v>
      </c>
      <c r="AA28" s="56">
        <f t="shared" si="16"/>
        <v>0</v>
      </c>
      <c r="AB28" s="9"/>
      <c r="AC28" s="57">
        <v>57</v>
      </c>
      <c r="AD28" s="48">
        <v>6</v>
      </c>
      <c r="AE28" s="48">
        <f>57+11</f>
        <v>68</v>
      </c>
      <c r="AF28" s="48">
        <f>6+6</f>
        <v>12</v>
      </c>
      <c r="AG28" s="48">
        <v>57</v>
      </c>
      <c r="AH28" s="48">
        <v>6</v>
      </c>
      <c r="AI28" s="48">
        <f>-15-13</f>
        <v>-28</v>
      </c>
      <c r="AJ28" s="48">
        <v>-3</v>
      </c>
      <c r="AK28" s="48">
        <v>0</v>
      </c>
      <c r="AL28" s="48">
        <v>0</v>
      </c>
      <c r="AM28" s="48">
        <v>28</v>
      </c>
      <c r="AN28" s="58">
        <v>3</v>
      </c>
      <c r="AO28" s="9"/>
      <c r="AP28" s="59">
        <f>57+11</f>
        <v>68</v>
      </c>
      <c r="AQ28" s="60">
        <f>6+6</f>
        <v>12</v>
      </c>
      <c r="AR28" s="60">
        <v>-15</v>
      </c>
      <c r="AS28" s="60">
        <v>-3</v>
      </c>
      <c r="AT28" s="60">
        <v>68</v>
      </c>
      <c r="AU28" s="60">
        <v>12</v>
      </c>
      <c r="AV28" s="60">
        <v>15</v>
      </c>
      <c r="AW28" s="62">
        <v>3</v>
      </c>
      <c r="AX28" s="9"/>
      <c r="AY28" s="63"/>
      <c r="AZ28" s="15"/>
      <c r="BA28" s="63"/>
      <c r="BB28" s="15"/>
      <c r="BC28" s="63"/>
      <c r="BD28" s="15"/>
      <c r="BE28" s="15"/>
      <c r="BF28" s="15"/>
      <c r="BG28" s="15"/>
      <c r="BH28" s="15"/>
      <c r="BI28" s="15"/>
      <c r="BJ28" s="15"/>
      <c r="BK28" s="9"/>
      <c r="BL28" s="9"/>
      <c r="BM28" s="9"/>
      <c r="BN28" s="9"/>
      <c r="BO28" s="9"/>
      <c r="BP28" s="9"/>
      <c r="BQ28" s="9"/>
      <c r="BR28" s="9"/>
      <c r="BS28" s="9"/>
    </row>
    <row r="29" spans="1:71" ht="18.75" customHeight="1" x14ac:dyDescent="0.3">
      <c r="A29" s="65" t="s">
        <v>297</v>
      </c>
      <c r="B29" s="2" t="s">
        <v>281</v>
      </c>
      <c r="C29" s="2" t="s">
        <v>298</v>
      </c>
      <c r="D29" s="2" t="s">
        <v>100</v>
      </c>
      <c r="E29" s="44">
        <v>1</v>
      </c>
      <c r="F29" s="44">
        <v>2</v>
      </c>
      <c r="G29" s="45">
        <v>345</v>
      </c>
      <c r="H29" s="44">
        <v>20</v>
      </c>
      <c r="I29" s="44">
        <v>355</v>
      </c>
      <c r="J29" s="44">
        <v>170</v>
      </c>
      <c r="K29" s="43">
        <f t="shared" si="0"/>
        <v>10.840634357325053</v>
      </c>
      <c r="L29" s="46">
        <f t="shared" si="1"/>
        <v>49.159365642674949</v>
      </c>
      <c r="M29" s="47">
        <f t="shared" si="2"/>
        <v>49.159365642674949</v>
      </c>
      <c r="N29" s="47">
        <f t="shared" si="3"/>
        <v>49.159365642674949</v>
      </c>
      <c r="O29" s="47">
        <f t="shared" si="4"/>
        <v>-23.5</v>
      </c>
      <c r="P29" s="48">
        <f t="shared" si="5"/>
        <v>0</v>
      </c>
      <c r="Q29" s="49">
        <f t="shared" si="6"/>
        <v>23.5</v>
      </c>
      <c r="R29" s="50">
        <f t="shared" si="7"/>
        <v>68.5</v>
      </c>
      <c r="S29" s="51">
        <f t="shared" si="8"/>
        <v>-13.5</v>
      </c>
      <c r="T29" s="51">
        <f t="shared" si="9"/>
        <v>68.5</v>
      </c>
      <c r="U29" s="52">
        <f t="shared" si="10"/>
        <v>13.5</v>
      </c>
      <c r="V29" s="53">
        <f t="shared" si="11"/>
        <v>-10.840634357325053</v>
      </c>
      <c r="W29" s="54">
        <f t="shared" si="12"/>
        <v>-10.840634357325053</v>
      </c>
      <c r="X29" s="54">
        <f t="shared" si="13"/>
        <v>-10.840634357325053</v>
      </c>
      <c r="Y29" s="55">
        <f t="shared" si="14"/>
        <v>0</v>
      </c>
      <c r="Z29" s="55">
        <f t="shared" si="15"/>
        <v>0</v>
      </c>
      <c r="AA29" s="56">
        <f t="shared" si="16"/>
        <v>0</v>
      </c>
      <c r="AB29" s="9"/>
      <c r="AC29" s="57">
        <v>60</v>
      </c>
      <c r="AD29" s="48">
        <v>0</v>
      </c>
      <c r="AE29" s="48">
        <v>60</v>
      </c>
      <c r="AF29" s="48">
        <v>0</v>
      </c>
      <c r="AG29" s="48">
        <v>60</v>
      </c>
      <c r="AH29" s="48">
        <v>0</v>
      </c>
      <c r="AI29" s="48">
        <v>-23</v>
      </c>
      <c r="AJ29" s="48">
        <v>-6</v>
      </c>
      <c r="AK29" s="48">
        <v>0</v>
      </c>
      <c r="AL29" s="48">
        <v>0</v>
      </c>
      <c r="AM29" s="48">
        <v>23</v>
      </c>
      <c r="AN29" s="58">
        <v>6</v>
      </c>
      <c r="AO29" s="9"/>
      <c r="AP29" s="59">
        <f>60+8</f>
        <v>68</v>
      </c>
      <c r="AQ29" s="60">
        <v>6</v>
      </c>
      <c r="AR29" s="51">
        <v>-13.5</v>
      </c>
      <c r="AS29" s="60">
        <v>0</v>
      </c>
      <c r="AT29" s="60">
        <f>60+8</f>
        <v>68</v>
      </c>
      <c r="AU29" s="60">
        <v>6</v>
      </c>
      <c r="AV29" s="51">
        <v>13.5</v>
      </c>
      <c r="AW29" s="62">
        <v>0</v>
      </c>
      <c r="AX29" s="9"/>
      <c r="AY29" s="63"/>
      <c r="AZ29" s="15"/>
      <c r="BA29" s="63"/>
      <c r="BB29" s="15"/>
      <c r="BC29" s="63"/>
      <c r="BD29" s="15"/>
      <c r="BE29" s="15"/>
      <c r="BF29" s="15"/>
      <c r="BG29" s="15"/>
      <c r="BH29" s="15"/>
      <c r="BI29" s="15"/>
      <c r="BJ29" s="15"/>
      <c r="BK29" s="9"/>
      <c r="BL29" s="9"/>
      <c r="BM29" s="9"/>
      <c r="BN29" s="9"/>
      <c r="BO29" s="9"/>
      <c r="BP29" s="9"/>
      <c r="BQ29" s="9"/>
      <c r="BR29" s="9"/>
      <c r="BS29" s="9"/>
    </row>
    <row r="30" spans="1:71" ht="18.75" customHeight="1" x14ac:dyDescent="0.3">
      <c r="A30" s="65" t="s">
        <v>299</v>
      </c>
      <c r="B30" s="2" t="s">
        <v>281</v>
      </c>
      <c r="C30" s="2" t="s">
        <v>254</v>
      </c>
      <c r="D30" s="2" t="s">
        <v>255</v>
      </c>
      <c r="E30" s="44">
        <v>1</v>
      </c>
      <c r="F30" s="44">
        <v>2</v>
      </c>
      <c r="G30" s="45">
        <v>345</v>
      </c>
      <c r="H30" s="44">
        <v>20</v>
      </c>
      <c r="I30" s="44">
        <v>355</v>
      </c>
      <c r="J30" s="44">
        <v>170</v>
      </c>
      <c r="K30" s="43">
        <f t="shared" si="0"/>
        <v>10.840634357325053</v>
      </c>
      <c r="L30" s="46">
        <f t="shared" si="1"/>
        <v>51.159365642674949</v>
      </c>
      <c r="M30" s="47">
        <f t="shared" si="2"/>
        <v>51.159365642674949</v>
      </c>
      <c r="N30" s="47">
        <f t="shared" si="3"/>
        <v>51.159365642674949</v>
      </c>
      <c r="O30" s="48">
        <f t="shared" si="4"/>
        <v>-24</v>
      </c>
      <c r="P30" s="48">
        <f t="shared" si="5"/>
        <v>0</v>
      </c>
      <c r="Q30" s="58">
        <f t="shared" si="6"/>
        <v>24</v>
      </c>
      <c r="R30" s="50">
        <f t="shared" si="7"/>
        <v>72.5</v>
      </c>
      <c r="S30" s="60">
        <f t="shared" si="8"/>
        <v>-26</v>
      </c>
      <c r="T30" s="51">
        <f t="shared" si="9"/>
        <v>72.5</v>
      </c>
      <c r="U30" s="62">
        <f t="shared" si="10"/>
        <v>26</v>
      </c>
      <c r="V30" s="53">
        <f t="shared" si="11"/>
        <v>-10.840634357325053</v>
      </c>
      <c r="W30" s="54">
        <f t="shared" si="12"/>
        <v>-10.840634357325053</v>
      </c>
      <c r="X30" s="54">
        <f t="shared" si="13"/>
        <v>-10.840634357325053</v>
      </c>
      <c r="Y30" s="55">
        <f t="shared" si="14"/>
        <v>0</v>
      </c>
      <c r="Z30" s="55">
        <f t="shared" si="15"/>
        <v>0</v>
      </c>
      <c r="AA30" s="56">
        <f t="shared" si="16"/>
        <v>0</v>
      </c>
      <c r="AB30" s="9"/>
      <c r="AC30" s="57">
        <v>62</v>
      </c>
      <c r="AD30" s="48">
        <v>0</v>
      </c>
      <c r="AE30" s="48">
        <v>62</v>
      </c>
      <c r="AF30" s="48">
        <v>0</v>
      </c>
      <c r="AG30" s="48">
        <v>62</v>
      </c>
      <c r="AH30" s="48">
        <v>0</v>
      </c>
      <c r="AI30" s="48">
        <v>-24</v>
      </c>
      <c r="AJ30" s="48">
        <v>0</v>
      </c>
      <c r="AK30" s="48">
        <v>0</v>
      </c>
      <c r="AL30" s="48">
        <v>0</v>
      </c>
      <c r="AM30" s="48">
        <v>24</v>
      </c>
      <c r="AN30" s="58">
        <v>0</v>
      </c>
      <c r="AO30" s="9"/>
      <c r="AP30" s="59">
        <f>62+10</f>
        <v>72</v>
      </c>
      <c r="AQ30" s="60">
        <v>6</v>
      </c>
      <c r="AR30" s="60">
        <v>-26</v>
      </c>
      <c r="AS30" s="60">
        <v>0</v>
      </c>
      <c r="AT30" s="60">
        <f>62+10</f>
        <v>72</v>
      </c>
      <c r="AU30" s="60">
        <v>6</v>
      </c>
      <c r="AV30" s="60">
        <v>26</v>
      </c>
      <c r="AW30" s="62">
        <v>0</v>
      </c>
      <c r="AX30" s="9"/>
      <c r="AY30" s="63"/>
      <c r="AZ30" s="15"/>
      <c r="BA30" s="63"/>
      <c r="BB30" s="15"/>
      <c r="BC30" s="63"/>
      <c r="BD30" s="15"/>
      <c r="BE30" s="15"/>
      <c r="BF30" s="15"/>
      <c r="BG30" s="15"/>
      <c r="BH30" s="15"/>
      <c r="BI30" s="15"/>
      <c r="BJ30" s="15"/>
      <c r="BK30" s="9"/>
      <c r="BL30" s="9"/>
      <c r="BM30" s="9"/>
      <c r="BN30" s="9"/>
      <c r="BO30" s="9"/>
      <c r="BP30" s="9"/>
      <c r="BQ30" s="9"/>
      <c r="BR30" s="9"/>
      <c r="BS30" s="9"/>
    </row>
    <row r="31" spans="1:71" ht="18.75" customHeight="1" x14ac:dyDescent="0.3">
      <c r="A31" s="42" t="s">
        <v>300</v>
      </c>
      <c r="B31" t="s">
        <v>281</v>
      </c>
      <c r="C31" t="s">
        <v>301</v>
      </c>
      <c r="D31" t="s">
        <v>302</v>
      </c>
      <c r="E31" s="44">
        <v>1</v>
      </c>
      <c r="F31" s="44">
        <v>2</v>
      </c>
      <c r="G31" s="45">
        <v>345</v>
      </c>
      <c r="H31" s="44">
        <v>20</v>
      </c>
      <c r="I31" s="44">
        <v>355</v>
      </c>
      <c r="J31" s="44">
        <v>170</v>
      </c>
      <c r="K31" s="43">
        <f t="shared" si="0"/>
        <v>10.840634357325053</v>
      </c>
      <c r="L31" s="46">
        <f t="shared" si="1"/>
        <v>52.659365642674949</v>
      </c>
      <c r="M31" s="47">
        <f t="shared" si="2"/>
        <v>52.659365642674949</v>
      </c>
      <c r="N31" s="47">
        <f t="shared" si="3"/>
        <v>52.659365642674949</v>
      </c>
      <c r="O31" s="48">
        <f t="shared" si="4"/>
        <v>-20</v>
      </c>
      <c r="P31" s="48">
        <f t="shared" si="5"/>
        <v>0</v>
      </c>
      <c r="Q31" s="58">
        <f t="shared" si="6"/>
        <v>20</v>
      </c>
      <c r="R31" s="50">
        <f t="shared" si="7"/>
        <v>74.5</v>
      </c>
      <c r="S31" s="51">
        <f t="shared" si="8"/>
        <v>-9.5</v>
      </c>
      <c r="T31" s="51">
        <f t="shared" si="9"/>
        <v>74.5</v>
      </c>
      <c r="U31" s="52">
        <f t="shared" si="10"/>
        <v>9.5</v>
      </c>
      <c r="V31" s="53">
        <f t="shared" si="11"/>
        <v>-10.840634357325053</v>
      </c>
      <c r="W31" s="54">
        <f t="shared" si="12"/>
        <v>-10.840634357325053</v>
      </c>
      <c r="X31" s="54">
        <f t="shared" si="13"/>
        <v>-10.840634357325053</v>
      </c>
      <c r="Y31" s="55">
        <f t="shared" si="14"/>
        <v>0</v>
      </c>
      <c r="Z31" s="55">
        <f t="shared" si="15"/>
        <v>0</v>
      </c>
      <c r="AA31" s="56">
        <f t="shared" si="16"/>
        <v>0</v>
      </c>
      <c r="AB31" s="9"/>
      <c r="AC31" s="57">
        <v>63</v>
      </c>
      <c r="AD31" s="48">
        <v>6</v>
      </c>
      <c r="AE31" s="48">
        <v>63</v>
      </c>
      <c r="AF31" s="48">
        <v>6</v>
      </c>
      <c r="AG31" s="48">
        <v>63</v>
      </c>
      <c r="AH31" s="48">
        <v>6</v>
      </c>
      <c r="AI31" s="48">
        <v>-19</v>
      </c>
      <c r="AJ31" s="48">
        <v>-12</v>
      </c>
      <c r="AK31" s="48">
        <v>0</v>
      </c>
      <c r="AL31" s="48">
        <v>0</v>
      </c>
      <c r="AM31" s="48">
        <v>19</v>
      </c>
      <c r="AN31" s="58">
        <v>12</v>
      </c>
      <c r="AO31" s="9"/>
      <c r="AP31" s="59">
        <f>63+11</f>
        <v>74</v>
      </c>
      <c r="AQ31" s="60">
        <v>6</v>
      </c>
      <c r="AR31" s="60">
        <v>-9</v>
      </c>
      <c r="AS31" s="60">
        <v>-6</v>
      </c>
      <c r="AT31" s="60">
        <v>74</v>
      </c>
      <c r="AU31" s="60">
        <v>6</v>
      </c>
      <c r="AV31" s="60">
        <v>9</v>
      </c>
      <c r="AW31" s="62">
        <v>6</v>
      </c>
      <c r="AX31" s="9"/>
      <c r="AY31" s="63"/>
      <c r="AZ31" s="15"/>
      <c r="BA31" s="63"/>
      <c r="BB31" s="15"/>
      <c r="BC31" s="63"/>
      <c r="BD31" s="15"/>
      <c r="BE31" s="15"/>
      <c r="BF31" s="15"/>
      <c r="BG31" s="15"/>
      <c r="BH31" s="15"/>
      <c r="BI31" s="15"/>
      <c r="BJ31" s="15"/>
      <c r="BK31" s="9"/>
      <c r="BL31" s="9"/>
      <c r="BM31" s="9"/>
      <c r="BN31" s="9"/>
      <c r="BO31" s="9"/>
      <c r="BP31" s="9"/>
      <c r="BQ31" s="9"/>
      <c r="BR31" s="9"/>
      <c r="BS31" s="9"/>
    </row>
    <row r="32" spans="1:71" ht="18.75" customHeight="1" x14ac:dyDescent="0.3">
      <c r="A32" s="42" t="s">
        <v>304</v>
      </c>
      <c r="B32" t="s">
        <v>281</v>
      </c>
      <c r="C32" t="s">
        <v>305</v>
      </c>
      <c r="D32" t="s">
        <v>306</v>
      </c>
      <c r="E32" s="44">
        <v>2</v>
      </c>
      <c r="F32" s="44">
        <v>2</v>
      </c>
      <c r="G32" s="45">
        <v>345</v>
      </c>
      <c r="H32" s="44">
        <v>20</v>
      </c>
      <c r="I32" s="44">
        <v>355</v>
      </c>
      <c r="J32" s="44">
        <v>170</v>
      </c>
      <c r="K32" s="43">
        <f t="shared" si="0"/>
        <v>10.840634357325053</v>
      </c>
      <c r="L32" s="57">
        <f t="shared" si="1"/>
        <v>96</v>
      </c>
      <c r="M32" s="48">
        <f t="shared" si="2"/>
        <v>70</v>
      </c>
      <c r="N32" s="48">
        <f t="shared" si="3"/>
        <v>70</v>
      </c>
      <c r="O32" s="48">
        <f t="shared" si="4"/>
        <v>-10</v>
      </c>
      <c r="P32" s="47">
        <f t="shared" si="5"/>
        <v>-32.75</v>
      </c>
      <c r="Q32" s="58">
        <f t="shared" si="6"/>
        <v>-10</v>
      </c>
      <c r="R32" s="59">
        <f t="shared" si="7"/>
        <v>111</v>
      </c>
      <c r="S32" s="51">
        <f t="shared" si="8"/>
        <v>-27.25</v>
      </c>
      <c r="T32" s="60">
        <f t="shared" si="9"/>
        <v>111</v>
      </c>
      <c r="U32" s="52">
        <f t="shared" si="10"/>
        <v>27.25</v>
      </c>
      <c r="V32" s="61">
        <f t="shared" si="11"/>
        <v>96</v>
      </c>
      <c r="W32" s="55">
        <f t="shared" si="12"/>
        <v>70</v>
      </c>
      <c r="X32" s="55">
        <f t="shared" si="13"/>
        <v>70</v>
      </c>
      <c r="Y32" s="55">
        <f t="shared" si="14"/>
        <v>10</v>
      </c>
      <c r="Z32" s="55">
        <f t="shared" si="15"/>
        <v>10</v>
      </c>
      <c r="AA32" s="64">
        <f t="shared" si="16"/>
        <v>32.75</v>
      </c>
      <c r="AB32" s="9"/>
      <c r="AC32" s="46">
        <f>70+K32+26</f>
        <v>106.84063435732506</v>
      </c>
      <c r="AD32" s="48">
        <v>0</v>
      </c>
      <c r="AE32" s="47">
        <f>70+K32</f>
        <v>80.840634357325058</v>
      </c>
      <c r="AF32" s="48">
        <v>0</v>
      </c>
      <c r="AG32" s="47">
        <f>70+K32</f>
        <v>80.840634357325058</v>
      </c>
      <c r="AH32" s="48">
        <v>0</v>
      </c>
      <c r="AI32" s="48">
        <v>-10</v>
      </c>
      <c r="AJ32" s="48">
        <v>0</v>
      </c>
      <c r="AK32" s="48">
        <f>-10-10-12</f>
        <v>-32</v>
      </c>
      <c r="AL32" s="48">
        <v>-9</v>
      </c>
      <c r="AM32" s="48">
        <v>-10</v>
      </c>
      <c r="AN32" s="58">
        <v>0</v>
      </c>
      <c r="AO32" s="9"/>
      <c r="AP32" s="59">
        <f>70+26+15</f>
        <v>111</v>
      </c>
      <c r="AQ32" s="60">
        <v>0</v>
      </c>
      <c r="AR32" s="60">
        <v>-27</v>
      </c>
      <c r="AS32" s="60">
        <v>-3</v>
      </c>
      <c r="AT32" s="60">
        <f>70+26+15</f>
        <v>111</v>
      </c>
      <c r="AU32" s="60">
        <v>0</v>
      </c>
      <c r="AV32" s="60">
        <v>27</v>
      </c>
      <c r="AW32" s="62">
        <v>3</v>
      </c>
      <c r="AX32" s="9"/>
      <c r="AY32" s="53">
        <f>70+26+K32</f>
        <v>106.84063435732506</v>
      </c>
      <c r="AZ32" s="55">
        <v>0</v>
      </c>
      <c r="BA32" s="54">
        <f>70+K32</f>
        <v>80.840634357325058</v>
      </c>
      <c r="BB32" s="55">
        <v>0</v>
      </c>
      <c r="BC32" s="54">
        <f>70+K32</f>
        <v>80.840634357325058</v>
      </c>
      <c r="BD32" s="55">
        <v>0</v>
      </c>
      <c r="BE32" s="55">
        <v>10</v>
      </c>
      <c r="BF32" s="55">
        <v>0</v>
      </c>
      <c r="BG32" s="55">
        <v>10</v>
      </c>
      <c r="BH32" s="55">
        <v>0</v>
      </c>
      <c r="BI32" s="55">
        <f>10+12+10</f>
        <v>32</v>
      </c>
      <c r="BJ32" s="56">
        <v>9</v>
      </c>
      <c r="BK32" s="9"/>
      <c r="BL32" s="9"/>
      <c r="BM32" s="9"/>
      <c r="BN32" s="9"/>
      <c r="BO32" s="9"/>
      <c r="BP32" s="9"/>
      <c r="BQ32" s="9"/>
      <c r="BR32" s="9"/>
      <c r="BS32" s="9"/>
    </row>
    <row r="33" spans="1:71" ht="18.75" customHeight="1" x14ac:dyDescent="0.3">
      <c r="A33" s="42" t="s">
        <v>307</v>
      </c>
      <c r="B33" t="s">
        <v>308</v>
      </c>
      <c r="C33" t="s">
        <v>309</v>
      </c>
      <c r="D33" t="s">
        <v>18</v>
      </c>
      <c r="E33" s="44">
        <v>1</v>
      </c>
      <c r="F33" s="44">
        <v>2</v>
      </c>
      <c r="G33" s="45">
        <v>345</v>
      </c>
      <c r="H33" s="44">
        <v>20</v>
      </c>
      <c r="I33" s="44">
        <v>355</v>
      </c>
      <c r="J33" s="44">
        <v>170</v>
      </c>
      <c r="K33" s="43">
        <f t="shared" si="0"/>
        <v>10.840634357325053</v>
      </c>
      <c r="L33" s="46">
        <f t="shared" si="1"/>
        <v>109.24269897600827</v>
      </c>
      <c r="M33" s="47">
        <f t="shared" si="2"/>
        <v>84.659365642674942</v>
      </c>
      <c r="N33" s="47">
        <f t="shared" si="3"/>
        <v>84.659365642674942</v>
      </c>
      <c r="O33" s="48">
        <f t="shared" si="4"/>
        <v>0</v>
      </c>
      <c r="P33" s="48">
        <f t="shared" si="5"/>
        <v>-15</v>
      </c>
      <c r="Q33" s="58">
        <f t="shared" si="6"/>
        <v>15</v>
      </c>
      <c r="R33" s="50">
        <f t="shared" si="7"/>
        <v>120.08333333333333</v>
      </c>
      <c r="S33" s="51">
        <f t="shared" si="8"/>
        <v>-13.5</v>
      </c>
      <c r="T33" s="51">
        <f t="shared" si="9"/>
        <v>120.08333333333333</v>
      </c>
      <c r="U33" s="52">
        <f t="shared" si="10"/>
        <v>13.5</v>
      </c>
      <c r="V33" s="53">
        <f t="shared" si="11"/>
        <v>-10.840634357325053</v>
      </c>
      <c r="W33" s="54">
        <f t="shared" si="12"/>
        <v>-10.840634357325053</v>
      </c>
      <c r="X33" s="54">
        <f t="shared" si="13"/>
        <v>-10.840634357325053</v>
      </c>
      <c r="Y33" s="55">
        <f t="shared" si="14"/>
        <v>0</v>
      </c>
      <c r="Z33" s="55">
        <f t="shared" si="15"/>
        <v>0</v>
      </c>
      <c r="AA33" s="56">
        <f t="shared" si="16"/>
        <v>0</v>
      </c>
      <c r="AB33" s="9"/>
      <c r="AC33" s="57">
        <f>95+24</f>
        <v>119</v>
      </c>
      <c r="AD33" s="48">
        <f>6+7</f>
        <v>13</v>
      </c>
      <c r="AE33" s="48">
        <v>95</v>
      </c>
      <c r="AF33" s="48">
        <v>6</v>
      </c>
      <c r="AG33" s="48">
        <v>95</v>
      </c>
      <c r="AH33" s="48">
        <v>6</v>
      </c>
      <c r="AI33" s="48">
        <v>0</v>
      </c>
      <c r="AJ33" s="48">
        <v>0</v>
      </c>
      <c r="AK33" s="48">
        <v>-15</v>
      </c>
      <c r="AL33" s="48">
        <v>0</v>
      </c>
      <c r="AM33" s="48">
        <v>15</v>
      </c>
      <c r="AN33" s="58">
        <v>0</v>
      </c>
      <c r="AO33" s="9"/>
      <c r="AP33" s="59">
        <f>95+24</f>
        <v>119</v>
      </c>
      <c r="AQ33" s="60">
        <f>6+7</f>
        <v>13</v>
      </c>
      <c r="AR33" s="51">
        <v>-13.5</v>
      </c>
      <c r="AS33" s="60">
        <v>0</v>
      </c>
      <c r="AT33" s="60">
        <f>95+24</f>
        <v>119</v>
      </c>
      <c r="AU33" s="60">
        <f>6+7</f>
        <v>13</v>
      </c>
      <c r="AV33" s="51">
        <v>13.5</v>
      </c>
      <c r="AW33" s="62">
        <v>0</v>
      </c>
      <c r="AX33" s="9"/>
      <c r="AY33" s="63"/>
      <c r="AZ33" s="15"/>
      <c r="BA33" s="63"/>
      <c r="BB33" s="15"/>
      <c r="BC33" s="63"/>
      <c r="BD33" s="15"/>
      <c r="BE33" s="15"/>
      <c r="BF33" s="15"/>
      <c r="BG33" s="15"/>
      <c r="BH33" s="15"/>
      <c r="BI33" s="15"/>
      <c r="BJ33" s="15"/>
      <c r="BK33" s="9"/>
      <c r="BL33" s="9"/>
      <c r="BM33" s="9"/>
      <c r="BN33" s="9"/>
      <c r="BO33" s="9"/>
      <c r="BP33" s="9"/>
      <c r="BQ33" s="9"/>
      <c r="BR33" s="9"/>
      <c r="BS33" s="9"/>
    </row>
    <row r="34" spans="1:71" ht="18.75" customHeight="1" x14ac:dyDescent="0.3">
      <c r="A34" s="42" t="s">
        <v>310</v>
      </c>
      <c r="B34" t="s">
        <v>308</v>
      </c>
      <c r="C34" t="s">
        <v>311</v>
      </c>
      <c r="E34" s="44">
        <v>1</v>
      </c>
      <c r="F34" s="44">
        <v>2</v>
      </c>
      <c r="G34" s="45">
        <v>345</v>
      </c>
      <c r="H34" s="44">
        <v>20</v>
      </c>
      <c r="I34" s="44">
        <v>355</v>
      </c>
      <c r="J34" s="44">
        <v>170</v>
      </c>
      <c r="K34" s="43">
        <f t="shared" si="0"/>
        <v>10.840634357325053</v>
      </c>
      <c r="L34" s="46">
        <f t="shared" si="1"/>
        <v>116.15936564267494</v>
      </c>
      <c r="M34" s="47">
        <f t="shared" si="2"/>
        <v>94.159365642674942</v>
      </c>
      <c r="N34" s="47">
        <f t="shared" si="3"/>
        <v>94.159365642674942</v>
      </c>
      <c r="O34" s="48">
        <f t="shared" si="4"/>
        <v>0</v>
      </c>
      <c r="P34" s="47">
        <f t="shared" si="5"/>
        <v>-13.5</v>
      </c>
      <c r="Q34" s="49">
        <f t="shared" si="6"/>
        <v>13.5</v>
      </c>
      <c r="R34" s="59">
        <f t="shared" si="7"/>
        <v>127</v>
      </c>
      <c r="S34" s="60">
        <f t="shared" si="8"/>
        <v>-10</v>
      </c>
      <c r="T34" s="60">
        <f t="shared" si="9"/>
        <v>127</v>
      </c>
      <c r="U34" s="62">
        <f t="shared" si="10"/>
        <v>10</v>
      </c>
      <c r="V34" s="53">
        <f t="shared" si="11"/>
        <v>-10.840634357325053</v>
      </c>
      <c r="W34" s="54">
        <f t="shared" si="12"/>
        <v>-10.840634357325053</v>
      </c>
      <c r="X34" s="54">
        <f t="shared" si="13"/>
        <v>-10.840634357325053</v>
      </c>
      <c r="Y34" s="55">
        <f t="shared" si="14"/>
        <v>0</v>
      </c>
      <c r="Z34" s="55">
        <f t="shared" si="15"/>
        <v>0</v>
      </c>
      <c r="AA34" s="56">
        <f t="shared" si="16"/>
        <v>0</v>
      </c>
      <c r="AB34" s="9"/>
      <c r="AC34" s="57">
        <f>105+22</f>
        <v>127</v>
      </c>
      <c r="AD34" s="48">
        <v>0</v>
      </c>
      <c r="AE34" s="48">
        <v>105</v>
      </c>
      <c r="AF34" s="48">
        <v>0</v>
      </c>
      <c r="AG34" s="48">
        <v>105</v>
      </c>
      <c r="AH34" s="48">
        <v>0</v>
      </c>
      <c r="AI34" s="48">
        <v>0</v>
      </c>
      <c r="AJ34" s="48">
        <v>0</v>
      </c>
      <c r="AK34" s="48">
        <v>-13</v>
      </c>
      <c r="AL34" s="48">
        <v>-6</v>
      </c>
      <c r="AM34" s="48">
        <v>13</v>
      </c>
      <c r="AN34" s="58">
        <v>6</v>
      </c>
      <c r="AO34" s="9"/>
      <c r="AP34" s="59">
        <f>105+22</f>
        <v>127</v>
      </c>
      <c r="AQ34" s="60">
        <v>0</v>
      </c>
      <c r="AR34" s="60">
        <v>-10</v>
      </c>
      <c r="AS34" s="60">
        <v>0</v>
      </c>
      <c r="AT34" s="60">
        <v>127</v>
      </c>
      <c r="AU34" s="60">
        <v>0</v>
      </c>
      <c r="AV34" s="60">
        <v>10</v>
      </c>
      <c r="AW34" s="62">
        <v>0</v>
      </c>
      <c r="AX34" s="9"/>
      <c r="AY34" s="63"/>
      <c r="AZ34" s="15"/>
      <c r="BA34" s="63"/>
      <c r="BB34" s="15"/>
      <c r="BC34" s="63"/>
      <c r="BD34" s="15"/>
      <c r="BE34" s="15"/>
      <c r="BF34" s="15"/>
      <c r="BG34" s="15"/>
      <c r="BH34" s="15"/>
      <c r="BI34" s="15"/>
      <c r="BJ34" s="15"/>
      <c r="BK34" s="9"/>
      <c r="BL34" s="9"/>
      <c r="BM34" s="9"/>
      <c r="BN34" s="9"/>
      <c r="BO34" s="9"/>
      <c r="BP34" s="9"/>
      <c r="BQ34" s="9"/>
      <c r="BR34" s="9"/>
      <c r="BS34" s="9"/>
    </row>
    <row r="35" spans="1:71" ht="18.75" customHeight="1" x14ac:dyDescent="0.3">
      <c r="A35" s="42" t="s">
        <v>312</v>
      </c>
      <c r="B35" t="s">
        <v>308</v>
      </c>
      <c r="C35" t="s">
        <v>313</v>
      </c>
      <c r="D35" t="s">
        <v>314</v>
      </c>
      <c r="E35" s="44">
        <v>1</v>
      </c>
      <c r="F35" s="44">
        <v>2</v>
      </c>
      <c r="G35" s="45">
        <v>345</v>
      </c>
      <c r="H35" s="44">
        <v>20</v>
      </c>
      <c r="I35" s="44">
        <v>355</v>
      </c>
      <c r="J35" s="44">
        <v>170</v>
      </c>
      <c r="K35" s="43">
        <f t="shared" si="0"/>
        <v>10.840634357325053</v>
      </c>
      <c r="L35" s="46">
        <f t="shared" si="1"/>
        <v>116.15936564267494</v>
      </c>
      <c r="M35" s="47">
        <f t="shared" si="2"/>
        <v>94.159365642674942</v>
      </c>
      <c r="N35" s="47">
        <f t="shared" si="3"/>
        <v>94.159365642674942</v>
      </c>
      <c r="O35" s="48">
        <f t="shared" si="4"/>
        <v>0</v>
      </c>
      <c r="P35" s="47">
        <f t="shared" si="5"/>
        <v>-19.833333333333332</v>
      </c>
      <c r="Q35" s="49">
        <f t="shared" si="6"/>
        <v>19.833333333333332</v>
      </c>
      <c r="R35" s="59">
        <f t="shared" si="7"/>
        <v>127</v>
      </c>
      <c r="S35" s="60">
        <f t="shared" si="8"/>
        <v>-9</v>
      </c>
      <c r="T35" s="60">
        <f t="shared" si="9"/>
        <v>127</v>
      </c>
      <c r="U35" s="62">
        <f t="shared" si="10"/>
        <v>9</v>
      </c>
      <c r="V35" s="53">
        <f t="shared" si="11"/>
        <v>-10.840634357325053</v>
      </c>
      <c r="W35" s="54">
        <f t="shared" si="12"/>
        <v>-10.840634357325053</v>
      </c>
      <c r="X35" s="54">
        <f t="shared" si="13"/>
        <v>-10.840634357325053</v>
      </c>
      <c r="Y35" s="55">
        <f t="shared" si="14"/>
        <v>0</v>
      </c>
      <c r="Z35" s="55">
        <f t="shared" si="15"/>
        <v>0</v>
      </c>
      <c r="AA35" s="56">
        <f t="shared" si="16"/>
        <v>0</v>
      </c>
      <c r="AB35" s="9"/>
      <c r="AC35" s="57">
        <f>105+22</f>
        <v>127</v>
      </c>
      <c r="AD35" s="48">
        <v>0</v>
      </c>
      <c r="AE35" s="48">
        <v>105</v>
      </c>
      <c r="AF35" s="48">
        <v>0</v>
      </c>
      <c r="AG35" s="48">
        <v>105</v>
      </c>
      <c r="AH35" s="48">
        <v>0</v>
      </c>
      <c r="AI35" s="48">
        <v>0</v>
      </c>
      <c r="AJ35" s="48">
        <v>0</v>
      </c>
      <c r="AK35" s="47">
        <v>-19.5</v>
      </c>
      <c r="AL35" s="48">
        <v>-4</v>
      </c>
      <c r="AM35" s="47">
        <v>19.5</v>
      </c>
      <c r="AN35" s="58">
        <v>4</v>
      </c>
      <c r="AO35" s="9"/>
      <c r="AP35" s="59">
        <f>105+22</f>
        <v>127</v>
      </c>
      <c r="AQ35" s="60">
        <v>0</v>
      </c>
      <c r="AR35" s="60">
        <v>-9</v>
      </c>
      <c r="AS35" s="60">
        <v>0</v>
      </c>
      <c r="AT35" s="60">
        <v>127</v>
      </c>
      <c r="AU35" s="60">
        <v>0</v>
      </c>
      <c r="AV35" s="60">
        <v>9</v>
      </c>
      <c r="AW35" s="62">
        <v>0</v>
      </c>
      <c r="AX35" s="9"/>
      <c r="AY35" s="63"/>
      <c r="AZ35" s="15"/>
      <c r="BA35" s="63"/>
      <c r="BB35" s="15"/>
      <c r="BC35" s="63"/>
      <c r="BD35" s="15"/>
      <c r="BE35" s="15"/>
      <c r="BF35" s="15"/>
      <c r="BG35" s="15"/>
      <c r="BH35" s="15"/>
      <c r="BI35" s="15"/>
      <c r="BJ35" s="15"/>
      <c r="BK35" s="9"/>
      <c r="BL35" s="9"/>
      <c r="BM35" s="9"/>
      <c r="BN35" s="9"/>
      <c r="BO35" s="9"/>
      <c r="BP35" s="9"/>
      <c r="BQ35" s="9"/>
      <c r="BR35" s="9"/>
      <c r="BS35" s="9"/>
    </row>
    <row r="36" spans="1:71" ht="18.75" customHeight="1" x14ac:dyDescent="0.3">
      <c r="A36" s="66" t="s">
        <v>315</v>
      </c>
      <c r="B36" s="67" t="s">
        <v>228</v>
      </c>
      <c r="E36" s="44">
        <v>1</v>
      </c>
      <c r="F36" s="44">
        <v>2</v>
      </c>
      <c r="G36" s="45">
        <v>500</v>
      </c>
      <c r="H36" s="44">
        <v>20</v>
      </c>
      <c r="I36" s="44">
        <v>355</v>
      </c>
      <c r="J36" s="44">
        <v>170</v>
      </c>
      <c r="K36" s="43">
        <f t="shared" si="0"/>
        <v>15.711064285978338</v>
      </c>
      <c r="L36" s="46">
        <f t="shared" si="1"/>
        <v>96.788935714021662</v>
      </c>
      <c r="M36" s="47">
        <f t="shared" si="2"/>
        <v>69.288935714021662</v>
      </c>
      <c r="N36" s="47">
        <f t="shared" si="3"/>
        <v>69.288935714021662</v>
      </c>
      <c r="O36" s="48">
        <f t="shared" si="4"/>
        <v>0</v>
      </c>
      <c r="P36" s="48">
        <f t="shared" si="5"/>
        <v>-20</v>
      </c>
      <c r="Q36" s="58">
        <f t="shared" si="6"/>
        <v>20</v>
      </c>
      <c r="R36" s="50">
        <f t="shared" si="7"/>
        <v>122.25</v>
      </c>
      <c r="S36" s="60">
        <f t="shared" si="8"/>
        <v>-13</v>
      </c>
      <c r="T36" s="51">
        <f t="shared" si="9"/>
        <v>122.25</v>
      </c>
      <c r="U36" s="62">
        <f t="shared" si="10"/>
        <v>13</v>
      </c>
      <c r="V36" s="53">
        <f t="shared" si="11"/>
        <v>-15.711064285978338</v>
      </c>
      <c r="W36" s="54">
        <f t="shared" si="12"/>
        <v>-15.711064285978338</v>
      </c>
      <c r="X36" s="54">
        <f t="shared" si="13"/>
        <v>-15.711064285978338</v>
      </c>
      <c r="Y36" s="55">
        <f t="shared" si="14"/>
        <v>0</v>
      </c>
      <c r="Z36" s="55">
        <f t="shared" si="15"/>
        <v>0</v>
      </c>
      <c r="AA36" s="56">
        <f t="shared" si="16"/>
        <v>0</v>
      </c>
      <c r="AB36" s="9"/>
      <c r="AC36" s="57">
        <f>85+27</f>
        <v>112</v>
      </c>
      <c r="AD36" s="48">
        <v>6</v>
      </c>
      <c r="AE36" s="48">
        <v>85</v>
      </c>
      <c r="AF36" s="48">
        <v>0</v>
      </c>
      <c r="AG36" s="48">
        <v>85</v>
      </c>
      <c r="AH36" s="48">
        <v>0</v>
      </c>
      <c r="AI36" s="48">
        <v>0</v>
      </c>
      <c r="AJ36" s="48">
        <v>0</v>
      </c>
      <c r="AK36" s="48">
        <v>-20</v>
      </c>
      <c r="AL36" s="48">
        <v>0</v>
      </c>
      <c r="AM36" s="48">
        <v>20</v>
      </c>
      <c r="AN36" s="58">
        <v>0</v>
      </c>
      <c r="AO36" s="9"/>
      <c r="AP36" s="59">
        <f>85+27+9</f>
        <v>121</v>
      </c>
      <c r="AQ36" s="60">
        <f>6+9</f>
        <v>15</v>
      </c>
      <c r="AR36" s="60">
        <v>-13</v>
      </c>
      <c r="AS36" s="60">
        <v>0</v>
      </c>
      <c r="AT36" s="60">
        <v>121</v>
      </c>
      <c r="AU36" s="60">
        <v>15</v>
      </c>
      <c r="AV36" s="60">
        <v>13</v>
      </c>
      <c r="AW36" s="62">
        <v>0</v>
      </c>
      <c r="AX36" s="9"/>
      <c r="AY36" s="63"/>
      <c r="AZ36" s="15"/>
      <c r="BA36" s="63"/>
      <c r="BB36" s="15"/>
      <c r="BC36" s="63"/>
      <c r="BD36" s="15"/>
      <c r="BE36" s="15"/>
      <c r="BF36" s="15"/>
      <c r="BG36" s="15"/>
      <c r="BH36" s="15"/>
      <c r="BI36" s="15"/>
      <c r="BJ36" s="15"/>
      <c r="BK36" s="9"/>
      <c r="BL36" s="9"/>
      <c r="BM36" s="9"/>
      <c r="BN36" s="9"/>
      <c r="BO36" s="9"/>
      <c r="BP36" s="9"/>
      <c r="BQ36" s="9"/>
      <c r="BR36" s="9"/>
      <c r="BS36" s="9"/>
    </row>
    <row r="37" spans="1:71" ht="18.75" customHeight="1" x14ac:dyDescent="0.3">
      <c r="A37" s="42" t="s">
        <v>316</v>
      </c>
      <c r="B37" t="s">
        <v>228</v>
      </c>
      <c r="C37" t="s">
        <v>317</v>
      </c>
      <c r="D37" s="68" t="s">
        <v>318</v>
      </c>
      <c r="E37" s="44">
        <v>1</v>
      </c>
      <c r="F37" s="44">
        <v>2</v>
      </c>
      <c r="G37" s="45">
        <v>500</v>
      </c>
      <c r="H37" s="44">
        <v>20</v>
      </c>
      <c r="I37" s="44">
        <v>355</v>
      </c>
      <c r="J37" s="44">
        <v>170</v>
      </c>
      <c r="K37" s="43">
        <f t="shared" si="0"/>
        <v>15.711064285978338</v>
      </c>
      <c r="L37" s="46">
        <f t="shared" si="1"/>
        <v>98.288935714021662</v>
      </c>
      <c r="M37" s="47">
        <f t="shared" si="2"/>
        <v>69.288935714021662</v>
      </c>
      <c r="N37" s="47">
        <f t="shared" si="3"/>
        <v>69.288935714021662</v>
      </c>
      <c r="O37" s="48">
        <f t="shared" si="4"/>
        <v>0</v>
      </c>
      <c r="P37" s="47">
        <f t="shared" si="5"/>
        <v>-15.333333333333334</v>
      </c>
      <c r="Q37" s="49">
        <f t="shared" si="6"/>
        <v>15.333333333333334</v>
      </c>
      <c r="R37" s="59">
        <f t="shared" si="7"/>
        <v>121</v>
      </c>
      <c r="S37" s="60">
        <f t="shared" si="8"/>
        <v>-12</v>
      </c>
      <c r="T37" s="60">
        <f t="shared" si="9"/>
        <v>121</v>
      </c>
      <c r="U37" s="62">
        <f t="shared" si="10"/>
        <v>12</v>
      </c>
      <c r="V37" s="53">
        <f t="shared" si="11"/>
        <v>-15.711064285978338</v>
      </c>
      <c r="W37" s="54">
        <f t="shared" si="12"/>
        <v>-15.711064285978338</v>
      </c>
      <c r="X37" s="54">
        <f t="shared" si="13"/>
        <v>-15.711064285978338</v>
      </c>
      <c r="Y37" s="55">
        <f t="shared" si="14"/>
        <v>0</v>
      </c>
      <c r="Z37" s="55">
        <f t="shared" si="15"/>
        <v>0</v>
      </c>
      <c r="AA37" s="56">
        <f t="shared" si="16"/>
        <v>0</v>
      </c>
      <c r="AB37" s="9"/>
      <c r="AC37" s="57">
        <f>85+29</f>
        <v>114</v>
      </c>
      <c r="AD37" s="48">
        <v>0</v>
      </c>
      <c r="AE37" s="48">
        <v>85</v>
      </c>
      <c r="AF37" s="48">
        <v>0</v>
      </c>
      <c r="AG37" s="48">
        <v>85</v>
      </c>
      <c r="AH37" s="48">
        <v>0</v>
      </c>
      <c r="AI37" s="48">
        <v>0</v>
      </c>
      <c r="AJ37" s="48">
        <v>0</v>
      </c>
      <c r="AK37" s="48">
        <v>-15</v>
      </c>
      <c r="AL37" s="48">
        <v>-4</v>
      </c>
      <c r="AM37" s="48">
        <v>15</v>
      </c>
      <c r="AN37" s="58">
        <v>4</v>
      </c>
      <c r="AO37" s="9"/>
      <c r="AP37" s="59">
        <f>85+29+7</f>
        <v>121</v>
      </c>
      <c r="AQ37" s="60">
        <v>0</v>
      </c>
      <c r="AR37" s="60">
        <v>-12</v>
      </c>
      <c r="AS37" s="60">
        <v>0</v>
      </c>
      <c r="AT37" s="60">
        <v>121</v>
      </c>
      <c r="AU37" s="60">
        <v>0</v>
      </c>
      <c r="AV37" s="60">
        <v>12</v>
      </c>
      <c r="AW37" s="62">
        <v>0</v>
      </c>
      <c r="AX37" s="9"/>
      <c r="AY37" s="63"/>
      <c r="AZ37" s="15"/>
      <c r="BA37" s="63"/>
      <c r="BB37" s="15"/>
      <c r="BC37" s="63"/>
      <c r="BD37" s="15"/>
      <c r="BE37" s="15"/>
      <c r="BF37" s="15"/>
      <c r="BG37" s="15"/>
      <c r="BH37" s="15"/>
      <c r="BI37" s="15"/>
      <c r="BJ37" s="15"/>
      <c r="BK37" s="9"/>
      <c r="BL37" s="9"/>
      <c r="BM37" s="9"/>
      <c r="BN37" s="9"/>
      <c r="BO37" s="9"/>
      <c r="BP37" s="9"/>
      <c r="BQ37" s="9"/>
      <c r="BR37" s="9"/>
      <c r="BS37" s="9"/>
    </row>
    <row r="38" spans="1:71" ht="18.75" customHeight="1" x14ac:dyDescent="0.3">
      <c r="A38" s="42" t="s">
        <v>319</v>
      </c>
      <c r="B38" t="s">
        <v>228</v>
      </c>
      <c r="E38" s="44">
        <v>1</v>
      </c>
      <c r="F38" s="44">
        <v>2</v>
      </c>
      <c r="G38" s="45">
        <v>500</v>
      </c>
      <c r="H38" s="44">
        <v>20</v>
      </c>
      <c r="I38" s="44">
        <v>355</v>
      </c>
      <c r="J38" s="44">
        <v>170</v>
      </c>
      <c r="K38" s="43">
        <f t="shared" si="0"/>
        <v>15.711064285978338</v>
      </c>
      <c r="L38" s="46">
        <f t="shared" si="1"/>
        <v>90.288935714021662</v>
      </c>
      <c r="M38" s="47">
        <f t="shared" si="2"/>
        <v>74.288935714021662</v>
      </c>
      <c r="N38" s="47">
        <f t="shared" si="3"/>
        <v>74.288935714021662</v>
      </c>
      <c r="O38" s="48">
        <f t="shared" si="4"/>
        <v>0</v>
      </c>
      <c r="P38" s="48">
        <f t="shared" si="5"/>
        <v>-29</v>
      </c>
      <c r="Q38" s="58">
        <f t="shared" si="6"/>
        <v>29</v>
      </c>
      <c r="R38" s="59">
        <f t="shared" si="7"/>
        <v>106</v>
      </c>
      <c r="S38" s="60">
        <f t="shared" si="8"/>
        <v>-15</v>
      </c>
      <c r="T38" s="60">
        <f t="shared" si="9"/>
        <v>106</v>
      </c>
      <c r="U38" s="62">
        <f t="shared" si="10"/>
        <v>15</v>
      </c>
      <c r="V38" s="53">
        <f t="shared" si="11"/>
        <v>-15.711064285978338</v>
      </c>
      <c r="W38" s="54">
        <f t="shared" si="12"/>
        <v>-15.711064285978338</v>
      </c>
      <c r="X38" s="54">
        <f t="shared" si="13"/>
        <v>-15.711064285978338</v>
      </c>
      <c r="Y38" s="55">
        <f t="shared" si="14"/>
        <v>0</v>
      </c>
      <c r="Z38" s="55">
        <f t="shared" si="15"/>
        <v>0</v>
      </c>
      <c r="AA38" s="56">
        <f t="shared" si="16"/>
        <v>0</v>
      </c>
      <c r="AB38" s="9"/>
      <c r="AC38" s="57">
        <f>90+16</f>
        <v>106</v>
      </c>
      <c r="AD38" s="48">
        <v>0</v>
      </c>
      <c r="AE38" s="48">
        <v>90</v>
      </c>
      <c r="AF38" s="48">
        <v>0</v>
      </c>
      <c r="AG38" s="48">
        <v>90</v>
      </c>
      <c r="AH38" s="48">
        <v>0</v>
      </c>
      <c r="AI38" s="48">
        <v>0</v>
      </c>
      <c r="AJ38" s="48">
        <v>0</v>
      </c>
      <c r="AK38" s="48">
        <v>-29</v>
      </c>
      <c r="AL38" s="48">
        <v>0</v>
      </c>
      <c r="AM38" s="48">
        <v>29</v>
      </c>
      <c r="AN38" s="58">
        <v>0</v>
      </c>
      <c r="AO38" s="9"/>
      <c r="AP38" s="59">
        <v>106</v>
      </c>
      <c r="AQ38" s="60">
        <v>0</v>
      </c>
      <c r="AR38" s="60">
        <v>-15</v>
      </c>
      <c r="AS38" s="60">
        <v>0</v>
      </c>
      <c r="AT38" s="60">
        <v>106</v>
      </c>
      <c r="AU38" s="60">
        <v>0</v>
      </c>
      <c r="AV38" s="60">
        <v>15</v>
      </c>
      <c r="AW38" s="62">
        <v>0</v>
      </c>
      <c r="AX38" s="9"/>
      <c r="AY38" s="63"/>
      <c r="AZ38" s="15"/>
      <c r="BA38" s="63"/>
      <c r="BB38" s="15"/>
      <c r="BC38" s="63"/>
      <c r="BD38" s="15"/>
      <c r="BE38" s="15"/>
      <c r="BF38" s="15"/>
      <c r="BG38" s="15"/>
      <c r="BH38" s="15"/>
      <c r="BI38" s="15"/>
      <c r="BJ38" s="15"/>
      <c r="BK38" s="9"/>
      <c r="BL38" s="9"/>
      <c r="BM38" s="9"/>
      <c r="BN38" s="9"/>
      <c r="BO38" s="9"/>
      <c r="BP38" s="9"/>
      <c r="BQ38" s="9"/>
      <c r="BR38" s="9"/>
      <c r="BS38" s="9"/>
    </row>
    <row r="39" spans="1:71" ht="18.75" customHeight="1" x14ac:dyDescent="0.3">
      <c r="A39" s="42" t="s">
        <v>320</v>
      </c>
      <c r="B39" t="s">
        <v>228</v>
      </c>
      <c r="C39" t="s">
        <v>321</v>
      </c>
      <c r="D39" t="s">
        <v>322</v>
      </c>
      <c r="E39" s="44">
        <v>1</v>
      </c>
      <c r="F39" s="44">
        <v>2</v>
      </c>
      <c r="G39" s="45">
        <v>500</v>
      </c>
      <c r="H39" s="44">
        <v>20</v>
      </c>
      <c r="I39" s="44">
        <v>355</v>
      </c>
      <c r="J39" s="44">
        <v>170</v>
      </c>
      <c r="K39" s="43">
        <f t="shared" si="0"/>
        <v>15.711064285978338</v>
      </c>
      <c r="L39" s="57">
        <f t="shared" si="1"/>
        <v>85</v>
      </c>
      <c r="M39" s="47">
        <f t="shared" si="2"/>
        <v>69.288935714021662</v>
      </c>
      <c r="N39" s="47">
        <f t="shared" si="3"/>
        <v>69.288935714021662</v>
      </c>
      <c r="O39" s="48">
        <f t="shared" si="4"/>
        <v>0</v>
      </c>
      <c r="P39" s="48">
        <f t="shared" si="5"/>
        <v>-28</v>
      </c>
      <c r="Q39" s="58">
        <f t="shared" si="6"/>
        <v>28</v>
      </c>
      <c r="R39" s="59">
        <f t="shared" si="7"/>
        <v>99</v>
      </c>
      <c r="S39" s="60">
        <f t="shared" si="8"/>
        <v>-26</v>
      </c>
      <c r="T39" s="60">
        <f t="shared" si="9"/>
        <v>99</v>
      </c>
      <c r="U39" s="62">
        <f t="shared" si="10"/>
        <v>26</v>
      </c>
      <c r="V39" s="53">
        <f t="shared" si="11"/>
        <v>-15.711064285978338</v>
      </c>
      <c r="W39" s="54">
        <f t="shared" si="12"/>
        <v>-15.711064285978338</v>
      </c>
      <c r="X39" s="54">
        <f t="shared" si="13"/>
        <v>-15.711064285978338</v>
      </c>
      <c r="Y39" s="55">
        <f t="shared" si="14"/>
        <v>0</v>
      </c>
      <c r="Z39" s="55">
        <f t="shared" si="15"/>
        <v>0</v>
      </c>
      <c r="AA39" s="56">
        <f t="shared" si="16"/>
        <v>0</v>
      </c>
      <c r="AB39" s="9"/>
      <c r="AC39" s="46">
        <f>85+K39</f>
        <v>100.71106428597834</v>
      </c>
      <c r="AD39" s="48">
        <v>0</v>
      </c>
      <c r="AE39" s="48">
        <v>85</v>
      </c>
      <c r="AF39" s="48">
        <v>0</v>
      </c>
      <c r="AG39" s="48">
        <v>85</v>
      </c>
      <c r="AH39" s="48">
        <v>0</v>
      </c>
      <c r="AI39" s="48">
        <v>0</v>
      </c>
      <c r="AJ39" s="48">
        <v>0</v>
      </c>
      <c r="AK39" s="48">
        <v>-28</v>
      </c>
      <c r="AL39" s="48">
        <v>0</v>
      </c>
      <c r="AM39" s="48">
        <v>28</v>
      </c>
      <c r="AN39" s="58">
        <v>0</v>
      </c>
      <c r="AO39" s="9"/>
      <c r="AP39" s="59">
        <f>85+14</f>
        <v>99</v>
      </c>
      <c r="AQ39" s="60">
        <v>0</v>
      </c>
      <c r="AR39" s="60">
        <v>-26</v>
      </c>
      <c r="AS39" s="60">
        <v>0</v>
      </c>
      <c r="AT39" s="60">
        <v>99</v>
      </c>
      <c r="AU39" s="60">
        <v>0</v>
      </c>
      <c r="AV39" s="60">
        <v>26</v>
      </c>
      <c r="AW39" s="62">
        <v>0</v>
      </c>
      <c r="AX39" s="9"/>
      <c r="AY39" s="63"/>
      <c r="AZ39" s="15"/>
      <c r="BA39" s="63"/>
      <c r="BB39" s="15"/>
      <c r="BC39" s="63"/>
      <c r="BD39" s="15"/>
      <c r="BE39" s="15"/>
      <c r="BF39" s="15"/>
      <c r="BG39" s="15"/>
      <c r="BH39" s="15"/>
      <c r="BI39" s="15"/>
      <c r="BJ39" s="15"/>
      <c r="BK39" s="9"/>
      <c r="BL39" s="9"/>
      <c r="BM39" s="9"/>
      <c r="BN39" s="9"/>
      <c r="BO39" s="9"/>
      <c r="BP39" s="9"/>
      <c r="BQ39" s="9"/>
      <c r="BR39" s="9"/>
      <c r="BS39" s="9"/>
    </row>
    <row r="40" spans="1:71" ht="18.75" customHeight="1" x14ac:dyDescent="0.3">
      <c r="A40" s="42" t="s">
        <v>323</v>
      </c>
      <c r="B40" t="s">
        <v>228</v>
      </c>
      <c r="C40" t="s">
        <v>324</v>
      </c>
      <c r="D40" t="s">
        <v>106</v>
      </c>
      <c r="E40" s="44">
        <v>1</v>
      </c>
      <c r="F40" s="44">
        <v>2</v>
      </c>
      <c r="G40" s="45">
        <v>500</v>
      </c>
      <c r="H40" s="44">
        <v>20</v>
      </c>
      <c r="I40" s="44">
        <v>355</v>
      </c>
      <c r="J40" s="44">
        <v>170</v>
      </c>
      <c r="K40" s="43">
        <f t="shared" si="0"/>
        <v>15.711064285978338</v>
      </c>
      <c r="L40" s="57">
        <f t="shared" si="1"/>
        <v>105</v>
      </c>
      <c r="M40" s="47">
        <f t="shared" si="2"/>
        <v>89.288935714021662</v>
      </c>
      <c r="N40" s="47">
        <f t="shared" si="3"/>
        <v>89.288935714021662</v>
      </c>
      <c r="O40" s="48">
        <f t="shared" si="4"/>
        <v>0</v>
      </c>
      <c r="P40" s="47">
        <f t="shared" si="5"/>
        <v>-30.25</v>
      </c>
      <c r="Q40" s="49">
        <f t="shared" si="6"/>
        <v>30.25</v>
      </c>
      <c r="R40" s="50">
        <f t="shared" si="7"/>
        <v>122.5</v>
      </c>
      <c r="S40" s="51">
        <f t="shared" si="8"/>
        <v>-15.5</v>
      </c>
      <c r="T40" s="51">
        <f t="shared" si="9"/>
        <v>122.5</v>
      </c>
      <c r="U40" s="52">
        <f t="shared" si="10"/>
        <v>15.5</v>
      </c>
      <c r="V40" s="53">
        <f t="shared" si="11"/>
        <v>-15.711064285978338</v>
      </c>
      <c r="W40" s="54">
        <f t="shared" si="12"/>
        <v>-15.711064285978338</v>
      </c>
      <c r="X40" s="54">
        <f t="shared" si="13"/>
        <v>-15.711064285978338</v>
      </c>
      <c r="Y40" s="55">
        <f t="shared" si="14"/>
        <v>0</v>
      </c>
      <c r="Z40" s="55">
        <f t="shared" si="15"/>
        <v>0</v>
      </c>
      <c r="AA40" s="56">
        <f t="shared" si="16"/>
        <v>0</v>
      </c>
      <c r="AB40" s="9"/>
      <c r="AC40" s="46">
        <f>105+K40</f>
        <v>120.71106428597834</v>
      </c>
      <c r="AD40" s="48">
        <v>0</v>
      </c>
      <c r="AE40" s="48">
        <v>105</v>
      </c>
      <c r="AF40" s="48">
        <v>0</v>
      </c>
      <c r="AG40" s="48">
        <v>105</v>
      </c>
      <c r="AH40" s="48">
        <v>0</v>
      </c>
      <c r="AI40" s="48">
        <v>0</v>
      </c>
      <c r="AJ40" s="48">
        <v>0</v>
      </c>
      <c r="AK40" s="48">
        <v>-30</v>
      </c>
      <c r="AL40" s="48">
        <v>-3</v>
      </c>
      <c r="AM40" s="48">
        <v>30</v>
      </c>
      <c r="AN40" s="58">
        <v>3</v>
      </c>
      <c r="AO40" s="9"/>
      <c r="AP40" s="59">
        <f>105+17</f>
        <v>122</v>
      </c>
      <c r="AQ40" s="60">
        <v>6</v>
      </c>
      <c r="AR40" s="51">
        <v>-15.5</v>
      </c>
      <c r="AS40" s="60">
        <v>0</v>
      </c>
      <c r="AT40" s="60">
        <v>122</v>
      </c>
      <c r="AU40" s="60">
        <v>6</v>
      </c>
      <c r="AV40" s="51">
        <v>15.5</v>
      </c>
      <c r="AW40" s="62">
        <v>0</v>
      </c>
      <c r="AX40" s="9"/>
      <c r="AY40" s="63"/>
      <c r="AZ40" s="15"/>
      <c r="BA40" s="63"/>
      <c r="BB40" s="15"/>
      <c r="BC40" s="63"/>
      <c r="BD40" s="15"/>
      <c r="BE40" s="15"/>
      <c r="BF40" s="15"/>
      <c r="BG40" s="15"/>
      <c r="BH40" s="15"/>
      <c r="BI40" s="15"/>
      <c r="BJ40" s="15"/>
      <c r="BK40" s="9"/>
      <c r="BL40" s="9"/>
      <c r="BM40" s="9"/>
      <c r="BN40" s="9"/>
      <c r="BO40" s="9"/>
      <c r="BP40" s="9"/>
      <c r="BQ40" s="9"/>
      <c r="BR40" s="9"/>
      <c r="BS40" s="9"/>
    </row>
    <row r="41" spans="1:71" ht="18.75" customHeight="1" x14ac:dyDescent="0.3">
      <c r="A41" s="42" t="s">
        <v>325</v>
      </c>
      <c r="B41" t="s">
        <v>228</v>
      </c>
      <c r="E41" s="44">
        <v>1</v>
      </c>
      <c r="F41" s="44">
        <v>2</v>
      </c>
      <c r="G41" s="45">
        <v>500</v>
      </c>
      <c r="H41" s="44">
        <v>20</v>
      </c>
      <c r="I41" s="44">
        <v>355</v>
      </c>
      <c r="J41" s="44">
        <v>170</v>
      </c>
      <c r="K41" s="43">
        <f t="shared" si="0"/>
        <v>15.711064285978338</v>
      </c>
      <c r="L41" s="46">
        <f t="shared" si="1"/>
        <v>64.288935714021662</v>
      </c>
      <c r="M41" s="47">
        <f t="shared" si="2"/>
        <v>64.288935714021662</v>
      </c>
      <c r="N41" s="47">
        <f t="shared" si="3"/>
        <v>64.288935714021662</v>
      </c>
      <c r="O41" s="48">
        <f t="shared" si="4"/>
        <v>0</v>
      </c>
      <c r="P41" s="48">
        <f t="shared" si="5"/>
        <v>-35</v>
      </c>
      <c r="Q41" s="58">
        <f t="shared" si="6"/>
        <v>35</v>
      </c>
      <c r="R41" s="59">
        <f t="shared" si="7"/>
        <v>95</v>
      </c>
      <c r="S41" s="60">
        <f t="shared" si="8"/>
        <v>-25</v>
      </c>
      <c r="T41" s="60">
        <f t="shared" si="9"/>
        <v>95</v>
      </c>
      <c r="U41" s="62">
        <f t="shared" si="10"/>
        <v>25</v>
      </c>
      <c r="V41" s="53">
        <f t="shared" si="11"/>
        <v>-15.711064285978338</v>
      </c>
      <c r="W41" s="54">
        <f t="shared" si="12"/>
        <v>-15.711064285978338</v>
      </c>
      <c r="X41" s="54">
        <f t="shared" si="13"/>
        <v>-15.711064285978338</v>
      </c>
      <c r="Y41" s="55">
        <f t="shared" si="14"/>
        <v>0</v>
      </c>
      <c r="Z41" s="55">
        <f t="shared" si="15"/>
        <v>0</v>
      </c>
      <c r="AA41" s="56">
        <f t="shared" si="16"/>
        <v>0</v>
      </c>
      <c r="AB41" s="9"/>
      <c r="AC41" s="57">
        <v>80</v>
      </c>
      <c r="AD41" s="48">
        <v>0</v>
      </c>
      <c r="AE41" s="48">
        <v>80</v>
      </c>
      <c r="AF41" s="48">
        <v>0</v>
      </c>
      <c r="AG41" s="48">
        <v>80</v>
      </c>
      <c r="AH41" s="48">
        <v>0</v>
      </c>
      <c r="AI41" s="48">
        <v>0</v>
      </c>
      <c r="AJ41" s="48">
        <v>0</v>
      </c>
      <c r="AK41" s="48">
        <v>-35</v>
      </c>
      <c r="AL41" s="48">
        <v>0</v>
      </c>
      <c r="AM41" s="48">
        <v>35</v>
      </c>
      <c r="AN41" s="58">
        <v>0</v>
      </c>
      <c r="AO41" s="9"/>
      <c r="AP41" s="59">
        <f>80+15</f>
        <v>95</v>
      </c>
      <c r="AQ41" s="60">
        <v>0</v>
      </c>
      <c r="AR41" s="60">
        <v>-25</v>
      </c>
      <c r="AS41" s="60">
        <v>0</v>
      </c>
      <c r="AT41" s="60">
        <v>95</v>
      </c>
      <c r="AU41" s="60">
        <v>0</v>
      </c>
      <c r="AV41" s="60">
        <v>25</v>
      </c>
      <c r="AW41" s="62">
        <v>0</v>
      </c>
      <c r="AX41" s="9"/>
      <c r="AY41" s="63"/>
      <c r="AZ41" s="15"/>
      <c r="BA41" s="63"/>
      <c r="BB41" s="15"/>
      <c r="BC41" s="63"/>
      <c r="BD41" s="15"/>
      <c r="BE41" s="15"/>
      <c r="BF41" s="15"/>
      <c r="BG41" s="15"/>
      <c r="BH41" s="15"/>
      <c r="BI41" s="15"/>
      <c r="BJ41" s="15"/>
      <c r="BK41" s="9"/>
      <c r="BL41" s="9"/>
      <c r="BM41" s="9"/>
      <c r="BN41" s="9"/>
      <c r="BO41" s="9"/>
      <c r="BP41" s="9"/>
      <c r="BQ41" s="9"/>
      <c r="BR41" s="9"/>
      <c r="BS41" s="9"/>
    </row>
    <row r="42" spans="1:71" ht="18.75" customHeight="1" x14ac:dyDescent="0.3">
      <c r="A42" s="42" t="s">
        <v>326</v>
      </c>
      <c r="B42" t="s">
        <v>228</v>
      </c>
      <c r="C42" t="s">
        <v>327</v>
      </c>
      <c r="D42" t="s">
        <v>328</v>
      </c>
      <c r="E42" s="44">
        <v>1</v>
      </c>
      <c r="F42" s="44">
        <v>2</v>
      </c>
      <c r="G42" s="45">
        <v>500</v>
      </c>
      <c r="H42" s="44">
        <v>20</v>
      </c>
      <c r="I42" s="44">
        <v>355</v>
      </c>
      <c r="J42" s="44">
        <v>170</v>
      </c>
      <c r="K42" s="43">
        <f t="shared" si="0"/>
        <v>15.711064285978338</v>
      </c>
      <c r="L42" s="46">
        <f t="shared" si="1"/>
        <v>94.288935714021662</v>
      </c>
      <c r="M42" s="47">
        <f t="shared" si="2"/>
        <v>94.288935714021662</v>
      </c>
      <c r="N42" s="47">
        <f t="shared" si="3"/>
        <v>94.288935714021662</v>
      </c>
      <c r="O42" s="48">
        <f t="shared" si="4"/>
        <v>0</v>
      </c>
      <c r="P42" s="48">
        <f t="shared" si="5"/>
        <v>-34</v>
      </c>
      <c r="Q42" s="58">
        <f t="shared" si="6"/>
        <v>34</v>
      </c>
      <c r="R42" s="59">
        <f t="shared" si="7"/>
        <v>124</v>
      </c>
      <c r="S42" s="60">
        <f t="shared" si="8"/>
        <v>-31</v>
      </c>
      <c r="T42" s="60">
        <f t="shared" si="9"/>
        <v>124</v>
      </c>
      <c r="U42" s="62">
        <f t="shared" si="10"/>
        <v>31</v>
      </c>
      <c r="V42" s="53">
        <f t="shared" si="11"/>
        <v>-15.711064285978338</v>
      </c>
      <c r="W42" s="54">
        <f t="shared" si="12"/>
        <v>-15.711064285978338</v>
      </c>
      <c r="X42" s="54">
        <f t="shared" si="13"/>
        <v>-15.711064285978338</v>
      </c>
      <c r="Y42" s="55">
        <f t="shared" si="14"/>
        <v>0</v>
      </c>
      <c r="Z42" s="55">
        <f t="shared" si="15"/>
        <v>0</v>
      </c>
      <c r="AA42" s="56">
        <f t="shared" si="16"/>
        <v>0</v>
      </c>
      <c r="AB42" s="9"/>
      <c r="AC42" s="57">
        <v>110</v>
      </c>
      <c r="AD42" s="48">
        <v>0</v>
      </c>
      <c r="AE42" s="48">
        <v>110</v>
      </c>
      <c r="AF42" s="48">
        <v>0</v>
      </c>
      <c r="AG42" s="48">
        <v>110</v>
      </c>
      <c r="AH42" s="48">
        <v>0</v>
      </c>
      <c r="AI42" s="48">
        <v>0</v>
      </c>
      <c r="AJ42" s="48">
        <v>0</v>
      </c>
      <c r="AK42" s="48">
        <v>-34</v>
      </c>
      <c r="AL42" s="48">
        <v>0</v>
      </c>
      <c r="AM42" s="48">
        <v>34</v>
      </c>
      <c r="AN42" s="58">
        <v>0</v>
      </c>
      <c r="AO42" s="9"/>
      <c r="AP42" s="59">
        <f>110+14</f>
        <v>124</v>
      </c>
      <c r="AQ42" s="60">
        <v>0</v>
      </c>
      <c r="AR42" s="60">
        <v>-31</v>
      </c>
      <c r="AS42" s="60">
        <v>0</v>
      </c>
      <c r="AT42" s="60">
        <v>124</v>
      </c>
      <c r="AU42" s="60">
        <v>0</v>
      </c>
      <c r="AV42" s="60">
        <v>31</v>
      </c>
      <c r="AW42" s="62">
        <v>0</v>
      </c>
      <c r="AX42" s="9"/>
      <c r="AY42" s="63"/>
      <c r="AZ42" s="15"/>
      <c r="BA42" s="63"/>
      <c r="BB42" s="15"/>
      <c r="BC42" s="63"/>
      <c r="BD42" s="15"/>
      <c r="BE42" s="15"/>
      <c r="BF42" s="15"/>
      <c r="BG42" s="15"/>
      <c r="BH42" s="15"/>
      <c r="BI42" s="15"/>
      <c r="BJ42" s="15"/>
      <c r="BK42" s="9"/>
      <c r="BL42" s="9"/>
      <c r="BM42" s="9"/>
      <c r="BN42" s="9"/>
      <c r="BO42" s="9"/>
      <c r="BP42" s="9"/>
      <c r="BQ42" s="9"/>
      <c r="BR42" s="9"/>
      <c r="BS42" s="9"/>
    </row>
    <row r="43" spans="1:71" ht="18.75" customHeight="1" x14ac:dyDescent="0.3">
      <c r="A43" s="42" t="s">
        <v>329</v>
      </c>
      <c r="B43" t="s">
        <v>228</v>
      </c>
      <c r="E43" s="44">
        <v>1</v>
      </c>
      <c r="F43" s="44">
        <v>2</v>
      </c>
      <c r="G43" s="45">
        <v>500</v>
      </c>
      <c r="H43" s="44">
        <v>20</v>
      </c>
      <c r="I43" s="44">
        <v>355</v>
      </c>
      <c r="J43" s="44">
        <v>170</v>
      </c>
      <c r="K43" s="43">
        <f t="shared" si="0"/>
        <v>15.711064285978338</v>
      </c>
      <c r="L43" s="46">
        <f t="shared" si="1"/>
        <v>94.288935714021662</v>
      </c>
      <c r="M43" s="47">
        <f t="shared" si="2"/>
        <v>94.288935714021662</v>
      </c>
      <c r="N43" s="47">
        <f t="shared" si="3"/>
        <v>94.288935714021662</v>
      </c>
      <c r="O43" s="48">
        <f t="shared" si="4"/>
        <v>0</v>
      </c>
      <c r="P43" s="48">
        <f t="shared" si="5"/>
        <v>-33</v>
      </c>
      <c r="Q43" s="58">
        <f t="shared" si="6"/>
        <v>33</v>
      </c>
      <c r="R43" s="59">
        <f t="shared" si="7"/>
        <v>129</v>
      </c>
      <c r="S43" s="60">
        <f t="shared" si="8"/>
        <v>-20</v>
      </c>
      <c r="T43" s="60">
        <f t="shared" si="9"/>
        <v>129</v>
      </c>
      <c r="U43" s="62">
        <f t="shared" si="10"/>
        <v>20</v>
      </c>
      <c r="V43" s="53">
        <f t="shared" si="11"/>
        <v>-15.711064285978338</v>
      </c>
      <c r="W43" s="54">
        <f t="shared" si="12"/>
        <v>-15.711064285978338</v>
      </c>
      <c r="X43" s="54">
        <f t="shared" si="13"/>
        <v>-15.711064285978338</v>
      </c>
      <c r="Y43" s="55">
        <f t="shared" si="14"/>
        <v>0</v>
      </c>
      <c r="Z43" s="55">
        <f t="shared" si="15"/>
        <v>0</v>
      </c>
      <c r="AA43" s="56">
        <f t="shared" si="16"/>
        <v>0</v>
      </c>
      <c r="AB43" s="9"/>
      <c r="AC43" s="57">
        <v>110</v>
      </c>
      <c r="AD43" s="48">
        <v>0</v>
      </c>
      <c r="AE43" s="48">
        <v>110</v>
      </c>
      <c r="AF43" s="48">
        <v>0</v>
      </c>
      <c r="AG43" s="48">
        <v>110</v>
      </c>
      <c r="AH43" s="48">
        <v>0</v>
      </c>
      <c r="AI43" s="48">
        <v>0</v>
      </c>
      <c r="AJ43" s="48">
        <v>0</v>
      </c>
      <c r="AK43" s="48">
        <v>-33</v>
      </c>
      <c r="AL43" s="48">
        <v>0</v>
      </c>
      <c r="AM43" s="48">
        <v>33</v>
      </c>
      <c r="AN43" s="58">
        <v>0</v>
      </c>
      <c r="AO43" s="9"/>
      <c r="AP43" s="59">
        <f>110+19</f>
        <v>129</v>
      </c>
      <c r="AQ43" s="60">
        <v>0</v>
      </c>
      <c r="AR43" s="60">
        <v>-20</v>
      </c>
      <c r="AS43" s="60">
        <v>0</v>
      </c>
      <c r="AT43" s="60">
        <v>129</v>
      </c>
      <c r="AU43" s="60">
        <v>0</v>
      </c>
      <c r="AV43" s="60">
        <v>20</v>
      </c>
      <c r="AW43" s="62">
        <v>0</v>
      </c>
      <c r="AX43" s="9"/>
      <c r="AY43" s="63"/>
      <c r="AZ43" s="15"/>
      <c r="BA43" s="63"/>
      <c r="BB43" s="15"/>
      <c r="BC43" s="63"/>
      <c r="BD43" s="15"/>
      <c r="BE43" s="15"/>
      <c r="BF43" s="15"/>
      <c r="BG43" s="15"/>
      <c r="BH43" s="15"/>
      <c r="BI43" s="15"/>
      <c r="BJ43" s="15"/>
      <c r="BK43" s="9"/>
      <c r="BL43" s="9"/>
      <c r="BM43" s="9"/>
      <c r="BN43" s="9"/>
      <c r="BO43" s="9"/>
      <c r="BP43" s="9"/>
      <c r="BQ43" s="9"/>
      <c r="BR43" s="9"/>
      <c r="BS43" s="9"/>
    </row>
    <row r="44" spans="1:71" ht="18.75" customHeight="1" x14ac:dyDescent="0.3">
      <c r="A44" s="42" t="s">
        <v>330</v>
      </c>
      <c r="B44" t="s">
        <v>228</v>
      </c>
      <c r="C44" t="s">
        <v>331</v>
      </c>
      <c r="D44" t="s">
        <v>332</v>
      </c>
      <c r="E44" s="44">
        <v>1</v>
      </c>
      <c r="F44" s="44">
        <v>2</v>
      </c>
      <c r="G44" s="45">
        <v>500</v>
      </c>
      <c r="H44" s="44">
        <v>20</v>
      </c>
      <c r="I44" s="44">
        <v>355</v>
      </c>
      <c r="J44" s="44">
        <v>170</v>
      </c>
      <c r="K44" s="43">
        <f t="shared" si="0"/>
        <v>15.711064285978338</v>
      </c>
      <c r="L44" s="46">
        <f t="shared" si="1"/>
        <v>79.288935714021662</v>
      </c>
      <c r="M44" s="47">
        <f t="shared" si="2"/>
        <v>79.288935714021662</v>
      </c>
      <c r="N44" s="47">
        <f t="shared" si="3"/>
        <v>79.288935714021662</v>
      </c>
      <c r="O44" s="48">
        <f t="shared" si="4"/>
        <v>0</v>
      </c>
      <c r="P44" s="48">
        <f t="shared" si="5"/>
        <v>-32</v>
      </c>
      <c r="Q44" s="58">
        <f t="shared" si="6"/>
        <v>32</v>
      </c>
      <c r="R44" s="59">
        <f t="shared" si="7"/>
        <v>109</v>
      </c>
      <c r="S44" s="60">
        <f t="shared" si="8"/>
        <v>-24</v>
      </c>
      <c r="T44" s="60">
        <f t="shared" si="9"/>
        <v>109</v>
      </c>
      <c r="U44" s="62">
        <f t="shared" si="10"/>
        <v>24</v>
      </c>
      <c r="V44" s="53">
        <f t="shared" si="11"/>
        <v>-15.711064285978338</v>
      </c>
      <c r="W44" s="54">
        <f t="shared" si="12"/>
        <v>-15.711064285978338</v>
      </c>
      <c r="X44" s="54">
        <f t="shared" si="13"/>
        <v>-15.711064285978338</v>
      </c>
      <c r="Y44" s="55">
        <f t="shared" si="14"/>
        <v>0</v>
      </c>
      <c r="Z44" s="55">
        <f t="shared" si="15"/>
        <v>0</v>
      </c>
      <c r="AA44" s="56">
        <f t="shared" si="16"/>
        <v>0</v>
      </c>
      <c r="AB44" s="9"/>
      <c r="AC44" s="57">
        <v>95</v>
      </c>
      <c r="AD44" s="48">
        <v>0</v>
      </c>
      <c r="AE44" s="48">
        <v>95</v>
      </c>
      <c r="AF44" s="48">
        <v>0</v>
      </c>
      <c r="AG44" s="48">
        <v>95</v>
      </c>
      <c r="AH44" s="48">
        <v>0</v>
      </c>
      <c r="AI44" s="48">
        <v>0</v>
      </c>
      <c r="AJ44" s="48">
        <v>0</v>
      </c>
      <c r="AK44" s="48">
        <v>-32</v>
      </c>
      <c r="AL44" s="48">
        <v>0</v>
      </c>
      <c r="AM44" s="48">
        <v>32</v>
      </c>
      <c r="AN44" s="58">
        <v>0</v>
      </c>
      <c r="AO44" s="9"/>
      <c r="AP44" s="59">
        <f>95+14</f>
        <v>109</v>
      </c>
      <c r="AQ44" s="60">
        <v>0</v>
      </c>
      <c r="AR44" s="60">
        <v>-24</v>
      </c>
      <c r="AS44" s="60">
        <v>0</v>
      </c>
      <c r="AT44" s="60">
        <v>109</v>
      </c>
      <c r="AU44" s="60">
        <v>0</v>
      </c>
      <c r="AV44" s="60">
        <v>24</v>
      </c>
      <c r="AW44" s="62">
        <v>0</v>
      </c>
      <c r="AX44" s="9"/>
      <c r="AY44" s="63"/>
      <c r="AZ44" s="15"/>
      <c r="BA44" s="63"/>
      <c r="BB44" s="15"/>
      <c r="BC44" s="63"/>
      <c r="BD44" s="15"/>
      <c r="BE44" s="15"/>
      <c r="BF44" s="15"/>
      <c r="BG44" s="15"/>
      <c r="BH44" s="15"/>
      <c r="BI44" s="15"/>
      <c r="BJ44" s="15"/>
      <c r="BK44" s="9"/>
      <c r="BL44" s="9"/>
      <c r="BM44" s="9"/>
      <c r="BN44" s="9"/>
      <c r="BO44" s="9"/>
      <c r="BP44" s="9"/>
      <c r="BQ44" s="9"/>
      <c r="BR44" s="9"/>
      <c r="BS44" s="9"/>
    </row>
    <row r="45" spans="1:71" ht="18.75" customHeight="1" x14ac:dyDescent="0.3">
      <c r="A45" s="42" t="s">
        <v>333</v>
      </c>
      <c r="B45" t="s">
        <v>228</v>
      </c>
      <c r="E45" s="44">
        <v>1</v>
      </c>
      <c r="F45" s="44">
        <v>2</v>
      </c>
      <c r="G45" s="45">
        <v>500</v>
      </c>
      <c r="H45" s="44">
        <v>20</v>
      </c>
      <c r="I45" s="44">
        <v>355</v>
      </c>
      <c r="J45" s="44">
        <v>170</v>
      </c>
      <c r="K45" s="43">
        <f t="shared" si="0"/>
        <v>15.711064285978338</v>
      </c>
      <c r="L45" s="46">
        <f t="shared" si="1"/>
        <v>94.288935714021662</v>
      </c>
      <c r="M45" s="47">
        <f t="shared" si="2"/>
        <v>94.288935714021662</v>
      </c>
      <c r="N45" s="47">
        <f t="shared" si="3"/>
        <v>94.288935714021662</v>
      </c>
      <c r="O45" s="48">
        <f t="shared" si="4"/>
        <v>0</v>
      </c>
      <c r="P45" s="48">
        <f t="shared" si="5"/>
        <v>-35</v>
      </c>
      <c r="Q45" s="58">
        <f t="shared" si="6"/>
        <v>35</v>
      </c>
      <c r="R45" s="59">
        <f t="shared" si="7"/>
        <v>137</v>
      </c>
      <c r="S45" s="60">
        <f t="shared" si="8"/>
        <v>-26</v>
      </c>
      <c r="T45" s="60">
        <f t="shared" si="9"/>
        <v>137</v>
      </c>
      <c r="U45" s="62">
        <f t="shared" si="10"/>
        <v>26</v>
      </c>
      <c r="V45" s="53">
        <f t="shared" si="11"/>
        <v>-15.711064285978338</v>
      </c>
      <c r="W45" s="54">
        <f t="shared" si="12"/>
        <v>-15.711064285978338</v>
      </c>
      <c r="X45" s="54">
        <f t="shared" si="13"/>
        <v>-15.711064285978338</v>
      </c>
      <c r="Y45" s="55">
        <f t="shared" si="14"/>
        <v>0</v>
      </c>
      <c r="Z45" s="55">
        <f t="shared" si="15"/>
        <v>0</v>
      </c>
      <c r="AA45" s="56">
        <f t="shared" si="16"/>
        <v>0</v>
      </c>
      <c r="AB45" s="9"/>
      <c r="AC45" s="57">
        <v>110</v>
      </c>
      <c r="AD45" s="48">
        <v>0</v>
      </c>
      <c r="AE45" s="48">
        <v>110</v>
      </c>
      <c r="AF45" s="48">
        <v>0</v>
      </c>
      <c r="AG45" s="48">
        <v>110</v>
      </c>
      <c r="AH45" s="48">
        <v>0</v>
      </c>
      <c r="AI45" s="48">
        <v>0</v>
      </c>
      <c r="AJ45" s="48">
        <v>0</v>
      </c>
      <c r="AK45" s="48">
        <v>-35</v>
      </c>
      <c r="AL45" s="48">
        <v>0</v>
      </c>
      <c r="AM45" s="48">
        <v>35</v>
      </c>
      <c r="AN45" s="58">
        <v>0</v>
      </c>
      <c r="AO45" s="9"/>
      <c r="AP45" s="59">
        <f>110+27</f>
        <v>137</v>
      </c>
      <c r="AQ45" s="60">
        <v>0</v>
      </c>
      <c r="AR45" s="60">
        <v>-26</v>
      </c>
      <c r="AS45" s="60">
        <v>0</v>
      </c>
      <c r="AT45" s="60">
        <v>137</v>
      </c>
      <c r="AU45" s="60">
        <v>0</v>
      </c>
      <c r="AV45" s="60">
        <v>26</v>
      </c>
      <c r="AW45" s="62">
        <v>0</v>
      </c>
      <c r="AX45" s="9"/>
      <c r="AY45" s="63"/>
      <c r="AZ45" s="15"/>
      <c r="BA45" s="63"/>
      <c r="BB45" s="15"/>
      <c r="BC45" s="63"/>
      <c r="BD45" s="15"/>
      <c r="BE45" s="15"/>
      <c r="BF45" s="15"/>
      <c r="BG45" s="15"/>
      <c r="BH45" s="15"/>
      <c r="BI45" s="15"/>
      <c r="BJ45" s="15"/>
      <c r="BK45" s="9"/>
      <c r="BL45" s="9"/>
      <c r="BM45" s="9"/>
      <c r="BN45" s="9"/>
      <c r="BO45" s="9"/>
      <c r="BP45" s="9"/>
      <c r="BQ45" s="9"/>
      <c r="BR45" s="9"/>
      <c r="BS45" s="9"/>
    </row>
    <row r="46" spans="1:71" ht="18.75" customHeight="1" x14ac:dyDescent="0.3">
      <c r="A46" s="42" t="s">
        <v>334</v>
      </c>
      <c r="B46" t="s">
        <v>228</v>
      </c>
      <c r="C46" t="s">
        <v>317</v>
      </c>
      <c r="D46" s="68" t="s">
        <v>318</v>
      </c>
      <c r="E46" s="44">
        <v>2</v>
      </c>
      <c r="F46" s="44">
        <v>1</v>
      </c>
      <c r="G46" s="45">
        <v>500</v>
      </c>
      <c r="H46" s="44">
        <v>20</v>
      </c>
      <c r="I46" s="44">
        <v>355</v>
      </c>
      <c r="J46" s="44">
        <v>170</v>
      </c>
      <c r="K46" s="43">
        <f t="shared" si="0"/>
        <v>15.711064285978338</v>
      </c>
      <c r="L46" s="46">
        <f t="shared" si="1"/>
        <v>69.288935714021662</v>
      </c>
      <c r="M46" s="47">
        <f t="shared" si="2"/>
        <v>100.28893571402166</v>
      </c>
      <c r="N46" s="47">
        <f t="shared" si="3"/>
        <v>131.28893571402165</v>
      </c>
      <c r="O46" s="48">
        <f t="shared" si="4"/>
        <v>-15</v>
      </c>
      <c r="P46" s="48">
        <f t="shared" si="5"/>
        <v>-25</v>
      </c>
      <c r="Q46" s="58">
        <f t="shared" si="6"/>
        <v>-15</v>
      </c>
      <c r="R46" s="59">
        <f t="shared" si="7"/>
        <v>172</v>
      </c>
      <c r="S46" s="60">
        <f t="shared" si="8"/>
        <v>0</v>
      </c>
      <c r="T46" s="60">
        <f t="shared" si="9"/>
        <v>0</v>
      </c>
      <c r="U46" s="62">
        <f t="shared" si="10"/>
        <v>0</v>
      </c>
      <c r="V46" s="53">
        <f t="shared" si="11"/>
        <v>131.28893571402165</v>
      </c>
      <c r="W46" s="54">
        <f t="shared" si="12"/>
        <v>100.28893571402166</v>
      </c>
      <c r="X46" s="54">
        <f t="shared" si="13"/>
        <v>69.288935714021662</v>
      </c>
      <c r="Y46" s="55">
        <f t="shared" si="14"/>
        <v>15</v>
      </c>
      <c r="Z46" s="55">
        <f t="shared" si="15"/>
        <v>25</v>
      </c>
      <c r="AA46" s="56">
        <f t="shared" si="16"/>
        <v>15</v>
      </c>
      <c r="AB46" s="9"/>
      <c r="AC46" s="57">
        <v>85</v>
      </c>
      <c r="AD46" s="48">
        <v>0</v>
      </c>
      <c r="AE46" s="48">
        <f>85+31</f>
        <v>116</v>
      </c>
      <c r="AF46" s="48">
        <v>0</v>
      </c>
      <c r="AG46" s="48">
        <f>85+31+31</f>
        <v>147</v>
      </c>
      <c r="AH46" s="48">
        <v>0</v>
      </c>
      <c r="AI46" s="48">
        <v>-15</v>
      </c>
      <c r="AJ46" s="48">
        <v>0</v>
      </c>
      <c r="AK46" s="48">
        <v>-25</v>
      </c>
      <c r="AL46" s="48">
        <v>0</v>
      </c>
      <c r="AM46" s="48">
        <v>-15</v>
      </c>
      <c r="AN46" s="58">
        <v>0</v>
      </c>
      <c r="AO46" s="9"/>
      <c r="AP46" s="59">
        <f>85+31+31+25</f>
        <v>172</v>
      </c>
      <c r="AQ46" s="60">
        <v>0</v>
      </c>
      <c r="AR46" s="60">
        <v>0</v>
      </c>
      <c r="AS46" s="60">
        <v>0</v>
      </c>
      <c r="AT46" s="60">
        <v>0</v>
      </c>
      <c r="AU46" s="60">
        <v>0</v>
      </c>
      <c r="AV46" s="60">
        <v>0</v>
      </c>
      <c r="AW46" s="62">
        <v>0</v>
      </c>
      <c r="AX46" s="9"/>
      <c r="AY46" s="61">
        <f>85+31+31</f>
        <v>147</v>
      </c>
      <c r="AZ46" s="55">
        <v>0</v>
      </c>
      <c r="BA46" s="55">
        <f>85+31</f>
        <v>116</v>
      </c>
      <c r="BB46" s="55">
        <v>0</v>
      </c>
      <c r="BC46" s="55">
        <v>85</v>
      </c>
      <c r="BD46" s="55">
        <v>0</v>
      </c>
      <c r="BE46" s="55">
        <v>15</v>
      </c>
      <c r="BF46" s="55">
        <v>0</v>
      </c>
      <c r="BG46" s="55">
        <v>25</v>
      </c>
      <c r="BH46" s="55">
        <v>0</v>
      </c>
      <c r="BI46" s="55">
        <v>15</v>
      </c>
      <c r="BJ46" s="56">
        <v>0</v>
      </c>
      <c r="BK46" s="9"/>
      <c r="BL46" s="9"/>
      <c r="BM46" s="9"/>
      <c r="BN46" s="9"/>
      <c r="BO46" s="9"/>
      <c r="BP46" s="9"/>
      <c r="BQ46" s="9"/>
      <c r="BR46" s="9"/>
      <c r="BS46" s="9"/>
    </row>
    <row r="47" spans="1:71" ht="18.75" customHeight="1" x14ac:dyDescent="0.3">
      <c r="A47" s="42" t="s">
        <v>335</v>
      </c>
      <c r="B47" t="s">
        <v>228</v>
      </c>
      <c r="C47" t="s">
        <v>317</v>
      </c>
      <c r="D47" s="68" t="s">
        <v>318</v>
      </c>
      <c r="E47" s="44">
        <v>2</v>
      </c>
      <c r="F47" s="44">
        <v>2</v>
      </c>
      <c r="G47" s="45">
        <v>500</v>
      </c>
      <c r="H47" s="44">
        <v>20</v>
      </c>
      <c r="I47" s="44">
        <v>355</v>
      </c>
      <c r="J47" s="44">
        <v>170</v>
      </c>
      <c r="K47" s="43">
        <f t="shared" si="0"/>
        <v>15.711064285978338</v>
      </c>
      <c r="L47" s="46">
        <f t="shared" si="1"/>
        <v>114.28893571402166</v>
      </c>
      <c r="M47" s="47">
        <f t="shared" si="2"/>
        <v>69.288935714021662</v>
      </c>
      <c r="N47" s="47">
        <f t="shared" si="3"/>
        <v>69.288935714021662</v>
      </c>
      <c r="O47" s="47">
        <f t="shared" si="4"/>
        <v>-27.75</v>
      </c>
      <c r="P47" s="47">
        <f t="shared" si="5"/>
        <v>-40.5</v>
      </c>
      <c r="Q47" s="58">
        <f t="shared" si="6"/>
        <v>-15</v>
      </c>
      <c r="R47" s="59">
        <f t="shared" si="7"/>
        <v>150</v>
      </c>
      <c r="S47" s="51">
        <f t="shared" si="8"/>
        <v>-18.5</v>
      </c>
      <c r="T47" s="60">
        <f t="shared" si="9"/>
        <v>150</v>
      </c>
      <c r="U47" s="52">
        <f t="shared" si="10"/>
        <v>18.5</v>
      </c>
      <c r="V47" s="53">
        <f t="shared" si="11"/>
        <v>114.28893571402166</v>
      </c>
      <c r="W47" s="54">
        <f t="shared" si="12"/>
        <v>69.288935714021662</v>
      </c>
      <c r="X47" s="54">
        <f t="shared" si="13"/>
        <v>69.288935714021662</v>
      </c>
      <c r="Y47" s="54">
        <f t="shared" si="14"/>
        <v>27.75</v>
      </c>
      <c r="Z47" s="55">
        <f t="shared" si="15"/>
        <v>15</v>
      </c>
      <c r="AA47" s="64">
        <f t="shared" si="16"/>
        <v>40.5</v>
      </c>
      <c r="AB47" s="9"/>
      <c r="AC47" s="57">
        <f>85+45</f>
        <v>130</v>
      </c>
      <c r="AD47" s="48">
        <v>0</v>
      </c>
      <c r="AE47" s="48">
        <v>85</v>
      </c>
      <c r="AF47" s="48">
        <v>0</v>
      </c>
      <c r="AG47" s="48">
        <v>85</v>
      </c>
      <c r="AH47" s="48">
        <v>0</v>
      </c>
      <c r="AI47" s="48">
        <v>-27</v>
      </c>
      <c r="AJ47" s="48">
        <v>-9</v>
      </c>
      <c r="AK47" s="48">
        <f>-15-25</f>
        <v>-40</v>
      </c>
      <c r="AL47" s="48">
        <v>-6</v>
      </c>
      <c r="AM47" s="48">
        <v>-15</v>
      </c>
      <c r="AN47" s="58">
        <v>0</v>
      </c>
      <c r="AO47" s="9"/>
      <c r="AP47" s="59">
        <f>85+45+20</f>
        <v>150</v>
      </c>
      <c r="AQ47" s="60">
        <v>0</v>
      </c>
      <c r="AR47" s="51">
        <v>-18.5</v>
      </c>
      <c r="AS47" s="60">
        <v>0</v>
      </c>
      <c r="AT47" s="60">
        <v>150</v>
      </c>
      <c r="AU47" s="60">
        <v>0</v>
      </c>
      <c r="AV47" s="51">
        <v>18.5</v>
      </c>
      <c r="AW47" s="62">
        <v>0</v>
      </c>
      <c r="AX47" s="9"/>
      <c r="AY47" s="61">
        <f>85+45</f>
        <v>130</v>
      </c>
      <c r="AZ47" s="55">
        <v>0</v>
      </c>
      <c r="BA47" s="55">
        <v>85</v>
      </c>
      <c r="BB47" s="55">
        <v>0</v>
      </c>
      <c r="BC47" s="55">
        <v>85</v>
      </c>
      <c r="BD47" s="55">
        <v>0</v>
      </c>
      <c r="BE47" s="55">
        <v>27</v>
      </c>
      <c r="BF47" s="55">
        <v>9</v>
      </c>
      <c r="BG47" s="55">
        <v>15</v>
      </c>
      <c r="BH47" s="55">
        <v>0</v>
      </c>
      <c r="BI47" s="55">
        <f>15+25</f>
        <v>40</v>
      </c>
      <c r="BJ47" s="56">
        <v>6</v>
      </c>
      <c r="BK47" s="9"/>
      <c r="BL47" s="9"/>
      <c r="BM47" s="9"/>
      <c r="BN47" s="9"/>
      <c r="BO47" s="9"/>
      <c r="BP47" s="9"/>
      <c r="BQ47" s="9"/>
      <c r="BR47" s="9"/>
      <c r="BS47" s="9"/>
    </row>
    <row r="48" spans="1:71" ht="18.75" customHeight="1" x14ac:dyDescent="0.3">
      <c r="A48" s="42" t="s">
        <v>336</v>
      </c>
      <c r="B48" t="s">
        <v>228</v>
      </c>
      <c r="E48" s="44">
        <v>2</v>
      </c>
      <c r="F48" s="44">
        <v>2</v>
      </c>
      <c r="G48" s="45">
        <v>500</v>
      </c>
      <c r="H48" s="44">
        <v>20</v>
      </c>
      <c r="I48" s="44">
        <v>355</v>
      </c>
      <c r="J48" s="44">
        <v>170</v>
      </c>
      <c r="K48" s="43">
        <f t="shared" si="0"/>
        <v>15.711064285978338</v>
      </c>
      <c r="L48" s="46">
        <f t="shared" si="1"/>
        <v>112.28893571402166</v>
      </c>
      <c r="M48" s="47">
        <f t="shared" si="2"/>
        <v>74.288935714021662</v>
      </c>
      <c r="N48" s="47">
        <f t="shared" si="3"/>
        <v>74.288935714021662</v>
      </c>
      <c r="O48" s="47">
        <f t="shared" si="4"/>
        <v>-18.5</v>
      </c>
      <c r="P48" s="47">
        <f t="shared" si="5"/>
        <v>-46.5</v>
      </c>
      <c r="Q48" s="49">
        <f t="shared" si="6"/>
        <v>-18.5</v>
      </c>
      <c r="R48" s="59">
        <f t="shared" si="7"/>
        <v>140</v>
      </c>
      <c r="S48" s="51">
        <f t="shared" si="8"/>
        <v>-12.125</v>
      </c>
      <c r="T48" s="60">
        <f t="shared" si="9"/>
        <v>140</v>
      </c>
      <c r="U48" s="52">
        <f t="shared" si="10"/>
        <v>15.125</v>
      </c>
      <c r="V48" s="53">
        <f t="shared" si="11"/>
        <v>112.28893571402166</v>
      </c>
      <c r="W48" s="54">
        <f t="shared" si="12"/>
        <v>74.288935714021662</v>
      </c>
      <c r="X48" s="54">
        <f t="shared" si="13"/>
        <v>74.288935714021662</v>
      </c>
      <c r="Y48" s="54">
        <f t="shared" si="14"/>
        <v>18.5</v>
      </c>
      <c r="Z48" s="54">
        <f t="shared" si="15"/>
        <v>18.5</v>
      </c>
      <c r="AA48" s="64">
        <f t="shared" si="16"/>
        <v>46.5</v>
      </c>
      <c r="AB48" s="9"/>
      <c r="AC48" s="57">
        <f>90+38</f>
        <v>128</v>
      </c>
      <c r="AD48" s="48">
        <v>0</v>
      </c>
      <c r="AE48" s="48">
        <v>90</v>
      </c>
      <c r="AF48" s="48">
        <v>0</v>
      </c>
      <c r="AG48" s="48">
        <v>90</v>
      </c>
      <c r="AH48" s="48">
        <v>0</v>
      </c>
      <c r="AI48" s="48">
        <v>-18</v>
      </c>
      <c r="AJ48" s="48">
        <v>-6</v>
      </c>
      <c r="AK48" s="48">
        <f>-18-28</f>
        <v>-46</v>
      </c>
      <c r="AL48" s="48">
        <v>-6</v>
      </c>
      <c r="AM48" s="48">
        <v>-18</v>
      </c>
      <c r="AN48" s="58">
        <v>-6</v>
      </c>
      <c r="AO48" s="9"/>
      <c r="AP48" s="59">
        <f>90+38+12</f>
        <v>140</v>
      </c>
      <c r="AQ48" s="60">
        <v>0</v>
      </c>
      <c r="AR48" s="60">
        <v>-12</v>
      </c>
      <c r="AS48" s="51">
        <v>-1.5</v>
      </c>
      <c r="AT48" s="60">
        <v>140</v>
      </c>
      <c r="AU48" s="60">
        <v>0</v>
      </c>
      <c r="AV48" s="60">
        <v>15</v>
      </c>
      <c r="AW48" s="52">
        <v>1.5</v>
      </c>
      <c r="AX48" s="9"/>
      <c r="AY48" s="61">
        <f>90+38</f>
        <v>128</v>
      </c>
      <c r="AZ48" s="55">
        <v>0</v>
      </c>
      <c r="BA48" s="55">
        <v>90</v>
      </c>
      <c r="BB48" s="55">
        <v>0</v>
      </c>
      <c r="BC48" s="55">
        <v>90</v>
      </c>
      <c r="BD48" s="55">
        <v>0</v>
      </c>
      <c r="BE48" s="55">
        <v>18</v>
      </c>
      <c r="BF48" s="55">
        <v>6</v>
      </c>
      <c r="BG48" s="55">
        <v>18</v>
      </c>
      <c r="BH48" s="55">
        <v>6</v>
      </c>
      <c r="BI48" s="55">
        <f>18+28</f>
        <v>46</v>
      </c>
      <c r="BJ48" s="56">
        <v>6</v>
      </c>
      <c r="BK48" s="9"/>
      <c r="BL48" s="9"/>
      <c r="BM48" s="9"/>
      <c r="BN48" s="9"/>
      <c r="BO48" s="9"/>
      <c r="BP48" s="9"/>
      <c r="BQ48" s="9"/>
      <c r="BR48" s="9"/>
      <c r="BS48" s="9"/>
    </row>
    <row r="49" spans="1:71" ht="18.75" customHeight="1" x14ac:dyDescent="0.3">
      <c r="A49" s="42" t="s">
        <v>337</v>
      </c>
      <c r="B49" t="s">
        <v>228</v>
      </c>
      <c r="E49" s="44">
        <v>1</v>
      </c>
      <c r="F49" s="44">
        <v>2</v>
      </c>
      <c r="G49" s="45">
        <v>500</v>
      </c>
      <c r="H49" s="44">
        <v>20</v>
      </c>
      <c r="I49" s="44">
        <v>355</v>
      </c>
      <c r="J49" s="44">
        <v>170</v>
      </c>
      <c r="K49" s="43">
        <f t="shared" si="0"/>
        <v>15.711064285978338</v>
      </c>
      <c r="L49" s="46">
        <f t="shared" si="1"/>
        <v>94.288935714021662</v>
      </c>
      <c r="M49" s="47">
        <f t="shared" si="2"/>
        <v>94.288935714021662</v>
      </c>
      <c r="N49" s="47">
        <f t="shared" si="3"/>
        <v>94.288935714021662</v>
      </c>
      <c r="O49" s="48">
        <f t="shared" si="4"/>
        <v>-42</v>
      </c>
      <c r="P49" s="48">
        <f t="shared" si="5"/>
        <v>0</v>
      </c>
      <c r="Q49" s="58">
        <f t="shared" si="6"/>
        <v>42</v>
      </c>
      <c r="R49" s="59">
        <f t="shared" si="7"/>
        <v>128</v>
      </c>
      <c r="S49" s="51">
        <f t="shared" si="8"/>
        <v>-21.833333333333332</v>
      </c>
      <c r="T49" s="60">
        <f t="shared" si="9"/>
        <v>128</v>
      </c>
      <c r="U49" s="52">
        <f t="shared" si="10"/>
        <v>21.833333333333332</v>
      </c>
      <c r="V49" s="53">
        <f t="shared" si="11"/>
        <v>-15.711064285978338</v>
      </c>
      <c r="W49" s="54">
        <f t="shared" si="12"/>
        <v>-15.711064285978338</v>
      </c>
      <c r="X49" s="54">
        <f t="shared" si="13"/>
        <v>-15.711064285978338</v>
      </c>
      <c r="Y49" s="55">
        <f t="shared" si="14"/>
        <v>0</v>
      </c>
      <c r="Z49" s="55">
        <f t="shared" si="15"/>
        <v>0</v>
      </c>
      <c r="AA49" s="56">
        <f t="shared" si="16"/>
        <v>0</v>
      </c>
      <c r="AB49" s="9"/>
      <c r="AC49" s="57">
        <v>110</v>
      </c>
      <c r="AD49" s="48">
        <v>0</v>
      </c>
      <c r="AE49" s="48">
        <v>110</v>
      </c>
      <c r="AF49" s="48">
        <v>0</v>
      </c>
      <c r="AG49" s="48">
        <v>110</v>
      </c>
      <c r="AH49" s="48">
        <v>0</v>
      </c>
      <c r="AI49" s="48">
        <v>-42</v>
      </c>
      <c r="AJ49" s="48">
        <v>0</v>
      </c>
      <c r="AK49" s="48">
        <v>0</v>
      </c>
      <c r="AL49" s="48">
        <v>0</v>
      </c>
      <c r="AM49" s="48">
        <v>42</v>
      </c>
      <c r="AN49" s="58">
        <v>0</v>
      </c>
      <c r="AO49" s="9"/>
      <c r="AP49" s="59">
        <f>110+18</f>
        <v>128</v>
      </c>
      <c r="AQ49" s="60">
        <v>0</v>
      </c>
      <c r="AR49" s="60">
        <v>-21</v>
      </c>
      <c r="AS49" s="60">
        <v>-10</v>
      </c>
      <c r="AT49" s="60">
        <v>128</v>
      </c>
      <c r="AU49" s="60">
        <v>0</v>
      </c>
      <c r="AV49" s="60">
        <v>21</v>
      </c>
      <c r="AW49" s="62">
        <v>10</v>
      </c>
      <c r="AX49" s="9"/>
      <c r="AY49" s="63"/>
      <c r="AZ49" s="15"/>
      <c r="BA49" s="63"/>
      <c r="BB49" s="15"/>
      <c r="BC49" s="63"/>
      <c r="BD49" s="15"/>
      <c r="BE49" s="15"/>
      <c r="BF49" s="15"/>
      <c r="BG49" s="15"/>
      <c r="BH49" s="15"/>
      <c r="BI49" s="15"/>
      <c r="BJ49" s="15"/>
      <c r="BK49" s="9"/>
      <c r="BL49" s="9"/>
      <c r="BM49" s="9"/>
      <c r="BN49" s="9"/>
      <c r="BO49" s="9"/>
      <c r="BP49" s="9"/>
      <c r="BQ49" s="9"/>
      <c r="BR49" s="9"/>
      <c r="BS49" s="9"/>
    </row>
    <row r="50" spans="1:71" ht="18.75" customHeight="1" x14ac:dyDescent="0.3">
      <c r="A50" s="42" t="s">
        <v>338</v>
      </c>
      <c r="B50" t="s">
        <v>263</v>
      </c>
      <c r="E50" s="44">
        <v>1</v>
      </c>
      <c r="F50" s="44">
        <v>1</v>
      </c>
      <c r="G50" s="45">
        <v>500</v>
      </c>
      <c r="H50" s="44">
        <v>20</v>
      </c>
      <c r="I50" s="44">
        <v>355</v>
      </c>
      <c r="J50" s="44">
        <v>170</v>
      </c>
      <c r="K50" s="43">
        <f t="shared" si="0"/>
        <v>15.711064285978338</v>
      </c>
      <c r="L50" s="46">
        <f t="shared" si="1"/>
        <v>69.288935714021662</v>
      </c>
      <c r="M50" s="47">
        <f t="shared" si="2"/>
        <v>99.288935714021662</v>
      </c>
      <c r="N50" s="47">
        <f t="shared" si="3"/>
        <v>129.28893571402165</v>
      </c>
      <c r="O50" s="48">
        <f t="shared" si="4"/>
        <v>18</v>
      </c>
      <c r="P50" s="48">
        <f t="shared" si="5"/>
        <v>21</v>
      </c>
      <c r="Q50" s="58">
        <f t="shared" si="6"/>
        <v>18</v>
      </c>
      <c r="R50" s="59">
        <f t="shared" si="7"/>
        <v>160</v>
      </c>
      <c r="S50" s="60">
        <f t="shared" si="8"/>
        <v>4</v>
      </c>
      <c r="T50" s="60">
        <f t="shared" si="9"/>
        <v>0</v>
      </c>
      <c r="U50" s="62">
        <f t="shared" si="10"/>
        <v>0</v>
      </c>
      <c r="V50" s="53">
        <f t="shared" si="11"/>
        <v>-15.711064285978338</v>
      </c>
      <c r="W50" s="54">
        <f t="shared" si="12"/>
        <v>-15.711064285978338</v>
      </c>
      <c r="X50" s="54">
        <f t="shared" si="13"/>
        <v>-15.711064285978338</v>
      </c>
      <c r="Y50" s="55">
        <f t="shared" si="14"/>
        <v>0</v>
      </c>
      <c r="Z50" s="55">
        <f t="shared" si="15"/>
        <v>0</v>
      </c>
      <c r="AA50" s="56">
        <f t="shared" si="16"/>
        <v>0</v>
      </c>
      <c r="AB50" s="9"/>
      <c r="AC50" s="57">
        <v>85</v>
      </c>
      <c r="AD50" s="48">
        <v>0</v>
      </c>
      <c r="AE50" s="48">
        <f>85+30</f>
        <v>115</v>
      </c>
      <c r="AF50" s="48">
        <v>0</v>
      </c>
      <c r="AG50" s="48">
        <f>85+30+30</f>
        <v>145</v>
      </c>
      <c r="AH50" s="48">
        <v>0</v>
      </c>
      <c r="AI50" s="48">
        <v>18</v>
      </c>
      <c r="AJ50" s="48">
        <v>0</v>
      </c>
      <c r="AK50" s="48">
        <v>21</v>
      </c>
      <c r="AL50" s="48">
        <v>0</v>
      </c>
      <c r="AM50" s="48">
        <v>18</v>
      </c>
      <c r="AN50" s="58">
        <v>0</v>
      </c>
      <c r="AO50" s="9"/>
      <c r="AP50" s="59">
        <f>85+30+30+15</f>
        <v>160</v>
      </c>
      <c r="AQ50" s="60">
        <v>0</v>
      </c>
      <c r="AR50" s="60">
        <v>4</v>
      </c>
      <c r="AS50" s="60">
        <v>0</v>
      </c>
      <c r="AT50" s="60">
        <v>0</v>
      </c>
      <c r="AU50" s="60">
        <v>0</v>
      </c>
      <c r="AV50" s="60">
        <v>0</v>
      </c>
      <c r="AW50" s="62">
        <v>0</v>
      </c>
      <c r="AX50" s="9"/>
      <c r="AY50" s="63"/>
      <c r="AZ50" s="15"/>
      <c r="BA50" s="63"/>
      <c r="BB50" s="15"/>
      <c r="BC50" s="63"/>
      <c r="BD50" s="15"/>
      <c r="BE50" s="15"/>
      <c r="BF50" s="15"/>
      <c r="BG50" s="15"/>
      <c r="BH50" s="15"/>
      <c r="BI50" s="15"/>
      <c r="BJ50" s="15"/>
      <c r="BK50" s="9"/>
      <c r="BL50" s="9"/>
      <c r="BM50" s="9"/>
      <c r="BN50" s="9"/>
      <c r="BO50" s="9"/>
      <c r="BP50" s="9"/>
      <c r="BQ50" s="9"/>
      <c r="BR50" s="9"/>
      <c r="BS50" s="9"/>
    </row>
    <row r="51" spans="1:71" ht="18.75" customHeight="1" x14ac:dyDescent="0.3">
      <c r="A51" s="42" t="s">
        <v>339</v>
      </c>
      <c r="B51" t="s">
        <v>263</v>
      </c>
      <c r="E51" s="44">
        <v>1</v>
      </c>
      <c r="F51" s="44">
        <v>2</v>
      </c>
      <c r="G51" s="45">
        <v>500</v>
      </c>
      <c r="H51" s="44">
        <v>20</v>
      </c>
      <c r="I51" s="44">
        <v>355</v>
      </c>
      <c r="J51" s="44">
        <v>170</v>
      </c>
      <c r="K51" s="43">
        <f t="shared" si="0"/>
        <v>15.711064285978338</v>
      </c>
      <c r="L51" s="46">
        <f t="shared" si="1"/>
        <v>60.705602380688333</v>
      </c>
      <c r="M51" s="47">
        <f t="shared" si="2"/>
        <v>73.288935714021662</v>
      </c>
      <c r="N51" s="47">
        <f t="shared" si="3"/>
        <v>85.705602380688333</v>
      </c>
      <c r="O51" s="48">
        <f t="shared" si="4"/>
        <v>18</v>
      </c>
      <c r="P51" s="48">
        <f t="shared" si="5"/>
        <v>-17</v>
      </c>
      <c r="Q51" s="58">
        <f t="shared" si="6"/>
        <v>18</v>
      </c>
      <c r="R51" s="59">
        <f t="shared" si="7"/>
        <v>120</v>
      </c>
      <c r="S51" s="60">
        <f t="shared" si="8"/>
        <v>-10</v>
      </c>
      <c r="T51" s="60">
        <f t="shared" si="9"/>
        <v>120</v>
      </c>
      <c r="U51" s="62">
        <f t="shared" si="10"/>
        <v>10</v>
      </c>
      <c r="V51" s="53">
        <f t="shared" si="11"/>
        <v>-15.711064285978338</v>
      </c>
      <c r="W51" s="54">
        <f t="shared" si="12"/>
        <v>-15.711064285978338</v>
      </c>
      <c r="X51" s="54">
        <f t="shared" si="13"/>
        <v>-15.711064285978338</v>
      </c>
      <c r="Y51" s="55">
        <f t="shared" si="14"/>
        <v>0</v>
      </c>
      <c r="Z51" s="55">
        <f t="shared" si="15"/>
        <v>0</v>
      </c>
      <c r="AA51" s="56">
        <f t="shared" si="16"/>
        <v>0</v>
      </c>
      <c r="AB51" s="9"/>
      <c r="AC51" s="57">
        <f>120-18-25</f>
        <v>77</v>
      </c>
      <c r="AD51" s="48">
        <v>-7</v>
      </c>
      <c r="AE51" s="48">
        <f>120-18-12</f>
        <v>90</v>
      </c>
      <c r="AF51" s="48">
        <f>-7-5</f>
        <v>-12</v>
      </c>
      <c r="AG51" s="48">
        <f>120-18</f>
        <v>102</v>
      </c>
      <c r="AH51" s="48">
        <v>-7</v>
      </c>
      <c r="AI51" s="48">
        <v>18</v>
      </c>
      <c r="AJ51" s="48">
        <v>0</v>
      </c>
      <c r="AK51" s="48">
        <v>-17</v>
      </c>
      <c r="AL51" s="48">
        <v>0</v>
      </c>
      <c r="AM51" s="48">
        <v>18</v>
      </c>
      <c r="AN51" s="58">
        <v>0</v>
      </c>
      <c r="AO51" s="9"/>
      <c r="AP51" s="59">
        <v>120</v>
      </c>
      <c r="AQ51" s="60">
        <v>0</v>
      </c>
      <c r="AR51" s="60">
        <v>-10</v>
      </c>
      <c r="AS51" s="60">
        <v>0</v>
      </c>
      <c r="AT51" s="60">
        <v>120</v>
      </c>
      <c r="AU51" s="60">
        <v>0</v>
      </c>
      <c r="AV51" s="60">
        <v>10</v>
      </c>
      <c r="AW51" s="62">
        <v>0</v>
      </c>
      <c r="AX51" s="9"/>
      <c r="AY51" s="63"/>
      <c r="AZ51" s="15"/>
      <c r="BA51" s="63"/>
      <c r="BB51" s="15"/>
      <c r="BC51" s="63"/>
      <c r="BD51" s="15"/>
      <c r="BE51" s="15"/>
      <c r="BF51" s="15"/>
      <c r="BG51" s="15"/>
      <c r="BH51" s="15"/>
      <c r="BI51" s="15"/>
      <c r="BJ51" s="15"/>
      <c r="BK51" s="9"/>
      <c r="BL51" s="9"/>
      <c r="BM51" s="9"/>
      <c r="BN51" s="9"/>
      <c r="BO51" s="9"/>
      <c r="BP51" s="9"/>
      <c r="BQ51" s="9"/>
      <c r="BR51" s="9"/>
      <c r="BS51" s="9"/>
    </row>
    <row r="52" spans="1:71" ht="18.75" customHeight="1" x14ac:dyDescent="0.3">
      <c r="A52" s="42" t="s">
        <v>340</v>
      </c>
      <c r="B52" t="s">
        <v>281</v>
      </c>
      <c r="C52" t="s">
        <v>341</v>
      </c>
      <c r="D52" t="s">
        <v>342</v>
      </c>
      <c r="E52" s="44">
        <v>1</v>
      </c>
      <c r="F52" s="44">
        <v>2</v>
      </c>
      <c r="G52" s="45">
        <v>500</v>
      </c>
      <c r="H52" s="44">
        <v>20</v>
      </c>
      <c r="I52" s="44">
        <v>355</v>
      </c>
      <c r="J52" s="44">
        <v>170</v>
      </c>
      <c r="K52" s="43">
        <f t="shared" si="0"/>
        <v>15.711064285978338</v>
      </c>
      <c r="L52" s="46">
        <f t="shared" si="1"/>
        <v>104.28893571402166</v>
      </c>
      <c r="M52" s="47">
        <f t="shared" si="2"/>
        <v>104.28893571402166</v>
      </c>
      <c r="N52" s="47">
        <f t="shared" si="3"/>
        <v>104.28893571402166</v>
      </c>
      <c r="O52" s="48">
        <f t="shared" si="4"/>
        <v>-35</v>
      </c>
      <c r="P52" s="48">
        <f t="shared" si="5"/>
        <v>0</v>
      </c>
      <c r="Q52" s="58">
        <f t="shared" si="6"/>
        <v>35</v>
      </c>
      <c r="R52" s="59">
        <f t="shared" si="7"/>
        <v>129</v>
      </c>
      <c r="S52" s="60">
        <f t="shared" si="8"/>
        <v>-26</v>
      </c>
      <c r="T52" s="60">
        <f t="shared" si="9"/>
        <v>129</v>
      </c>
      <c r="U52" s="62">
        <f t="shared" si="10"/>
        <v>26</v>
      </c>
      <c r="V52" s="53">
        <f t="shared" si="11"/>
        <v>-15.711064285978338</v>
      </c>
      <c r="W52" s="54">
        <f t="shared" si="12"/>
        <v>-15.711064285978338</v>
      </c>
      <c r="X52" s="54">
        <f t="shared" si="13"/>
        <v>-15.711064285978338</v>
      </c>
      <c r="Y52" s="55">
        <f t="shared" si="14"/>
        <v>0</v>
      </c>
      <c r="Z52" s="55">
        <f t="shared" si="15"/>
        <v>0</v>
      </c>
      <c r="AA52" s="56">
        <f t="shared" si="16"/>
        <v>0</v>
      </c>
      <c r="AB52" s="9"/>
      <c r="AC52" s="57">
        <v>120</v>
      </c>
      <c r="AD52" s="48">
        <v>0</v>
      </c>
      <c r="AE52" s="48">
        <v>120</v>
      </c>
      <c r="AF52" s="48">
        <v>0</v>
      </c>
      <c r="AG52" s="48">
        <v>120</v>
      </c>
      <c r="AH52" s="48">
        <v>0</v>
      </c>
      <c r="AI52" s="48">
        <v>-35</v>
      </c>
      <c r="AJ52" s="48">
        <v>0</v>
      </c>
      <c r="AK52" s="48">
        <v>0</v>
      </c>
      <c r="AL52" s="48">
        <v>0</v>
      </c>
      <c r="AM52" s="48">
        <v>35</v>
      </c>
      <c r="AN52" s="58">
        <v>0</v>
      </c>
      <c r="AO52" s="9"/>
      <c r="AP52" s="59">
        <f>120+9</f>
        <v>129</v>
      </c>
      <c r="AQ52" s="60">
        <v>0</v>
      </c>
      <c r="AR52" s="60">
        <v>-26</v>
      </c>
      <c r="AS52" s="60">
        <v>0</v>
      </c>
      <c r="AT52" s="60">
        <f>120+9</f>
        <v>129</v>
      </c>
      <c r="AU52" s="60">
        <v>0</v>
      </c>
      <c r="AV52" s="60">
        <v>26</v>
      </c>
      <c r="AW52" s="62">
        <v>0</v>
      </c>
      <c r="AX52" s="9"/>
      <c r="AY52" s="63"/>
      <c r="AZ52" s="15"/>
      <c r="BA52" s="63"/>
      <c r="BB52" s="15"/>
      <c r="BC52" s="63"/>
      <c r="BD52" s="15"/>
      <c r="BE52" s="15"/>
      <c r="BF52" s="15"/>
      <c r="BG52" s="15"/>
      <c r="BH52" s="15"/>
      <c r="BI52" s="15"/>
      <c r="BJ52" s="15"/>
      <c r="BK52" s="9"/>
      <c r="BL52" s="9"/>
      <c r="BM52" s="9"/>
      <c r="BN52" s="9"/>
      <c r="BO52" s="9"/>
      <c r="BP52" s="9"/>
      <c r="BQ52" s="9"/>
      <c r="BR52" s="9"/>
      <c r="BS52" s="9"/>
    </row>
    <row r="53" spans="1:71" ht="18.75" customHeight="1" x14ac:dyDescent="0.3">
      <c r="A53" s="42" t="s">
        <v>343</v>
      </c>
      <c r="B53" t="s">
        <v>281</v>
      </c>
      <c r="E53" s="44">
        <v>2</v>
      </c>
      <c r="F53" s="44">
        <v>2</v>
      </c>
      <c r="G53" s="45">
        <v>500</v>
      </c>
      <c r="H53" s="44">
        <v>20</v>
      </c>
      <c r="I53" s="44">
        <v>355</v>
      </c>
      <c r="J53" s="44">
        <v>170</v>
      </c>
      <c r="K53" s="43">
        <f t="shared" si="0"/>
        <v>15.711064285978338</v>
      </c>
      <c r="L53" s="46">
        <f t="shared" si="1"/>
        <v>123.00000000000001</v>
      </c>
      <c r="M53" s="48">
        <f t="shared" si="2"/>
        <v>87</v>
      </c>
      <c r="N53" s="48">
        <f t="shared" si="3"/>
        <v>87</v>
      </c>
      <c r="O53" s="48">
        <f t="shared" si="4"/>
        <v>-30</v>
      </c>
      <c r="P53" s="48">
        <f t="shared" si="5"/>
        <v>-45</v>
      </c>
      <c r="Q53" s="58">
        <f t="shared" si="6"/>
        <v>-15</v>
      </c>
      <c r="R53" s="59">
        <f t="shared" si="7"/>
        <v>149</v>
      </c>
      <c r="S53" s="60">
        <f t="shared" si="8"/>
        <v>-32</v>
      </c>
      <c r="T53" s="60">
        <f t="shared" si="9"/>
        <v>149</v>
      </c>
      <c r="U53" s="62">
        <f t="shared" si="10"/>
        <v>32</v>
      </c>
      <c r="V53" s="53">
        <f t="shared" si="11"/>
        <v>123.00000000000001</v>
      </c>
      <c r="W53" s="55">
        <f t="shared" si="12"/>
        <v>87</v>
      </c>
      <c r="X53" s="55">
        <f t="shared" si="13"/>
        <v>87</v>
      </c>
      <c r="Y53" s="55">
        <f t="shared" si="14"/>
        <v>15</v>
      </c>
      <c r="Z53" s="55">
        <f t="shared" si="15"/>
        <v>45</v>
      </c>
      <c r="AA53" s="56">
        <f t="shared" si="16"/>
        <v>15</v>
      </c>
      <c r="AB53" s="9"/>
      <c r="AC53" s="46">
        <f>100+23+K53</f>
        <v>138.71106428597835</v>
      </c>
      <c r="AD53" s="48">
        <v>0</v>
      </c>
      <c r="AE53" s="47">
        <f>100-13+K53</f>
        <v>102.71106428597834</v>
      </c>
      <c r="AF53" s="48">
        <v>0</v>
      </c>
      <c r="AG53" s="47">
        <f>100-13+K53</f>
        <v>102.71106428597834</v>
      </c>
      <c r="AH53" s="48">
        <v>0</v>
      </c>
      <c r="AI53" s="48">
        <v>-30</v>
      </c>
      <c r="AJ53" s="48">
        <v>0</v>
      </c>
      <c r="AK53" s="48">
        <f>-30-15</f>
        <v>-45</v>
      </c>
      <c r="AL53" s="48">
        <v>0</v>
      </c>
      <c r="AM53" s="48">
        <v>-15</v>
      </c>
      <c r="AN53" s="58">
        <v>0</v>
      </c>
      <c r="AO53" s="9"/>
      <c r="AP53" s="59">
        <f>100+23+13+13</f>
        <v>149</v>
      </c>
      <c r="AQ53" s="60">
        <v>0</v>
      </c>
      <c r="AR53" s="60">
        <v>-32</v>
      </c>
      <c r="AS53" s="60">
        <v>0</v>
      </c>
      <c r="AT53" s="60">
        <f>100+23+13+13</f>
        <v>149</v>
      </c>
      <c r="AU53" s="60">
        <v>0</v>
      </c>
      <c r="AV53" s="60">
        <v>32</v>
      </c>
      <c r="AW53" s="62">
        <v>0</v>
      </c>
      <c r="AX53" s="9"/>
      <c r="AY53" s="53">
        <f>100+23+K53</f>
        <v>138.71106428597835</v>
      </c>
      <c r="AZ53" s="55">
        <v>0</v>
      </c>
      <c r="BA53" s="54">
        <f>100-13+K53</f>
        <v>102.71106428597834</v>
      </c>
      <c r="BB53" s="55">
        <v>0</v>
      </c>
      <c r="BC53" s="54">
        <f>100-13+K53</f>
        <v>102.71106428597834</v>
      </c>
      <c r="BD53" s="55">
        <v>0</v>
      </c>
      <c r="BE53" s="55">
        <v>15</v>
      </c>
      <c r="BF53" s="55">
        <v>0</v>
      </c>
      <c r="BG53" s="55">
        <v>45</v>
      </c>
      <c r="BH53" s="55">
        <v>0</v>
      </c>
      <c r="BI53" s="55">
        <v>15</v>
      </c>
      <c r="BJ53" s="56">
        <v>0</v>
      </c>
      <c r="BK53" s="9"/>
      <c r="BL53" s="9"/>
      <c r="BM53" s="9"/>
      <c r="BN53" s="9"/>
      <c r="BO53" s="9"/>
      <c r="BP53" s="9"/>
      <c r="BQ53" s="9"/>
      <c r="BR53" s="9"/>
      <c r="BS53" s="9"/>
    </row>
    <row r="54" spans="1:71" ht="18.75" customHeight="1" x14ac:dyDescent="0.3">
      <c r="A54" s="42" t="s">
        <v>344</v>
      </c>
      <c r="B54" t="s">
        <v>308</v>
      </c>
      <c r="E54" s="44">
        <v>1</v>
      </c>
      <c r="F54" s="44">
        <v>2</v>
      </c>
      <c r="G54" s="45">
        <v>500</v>
      </c>
      <c r="H54" s="44">
        <v>20</v>
      </c>
      <c r="I54" s="44">
        <v>355</v>
      </c>
      <c r="J54" s="44">
        <v>170</v>
      </c>
      <c r="K54" s="43">
        <f t="shared" si="0"/>
        <v>15.711064285978338</v>
      </c>
      <c r="L54" s="46">
        <f t="shared" si="1"/>
        <v>106.25</v>
      </c>
      <c r="M54" s="47">
        <f t="shared" si="2"/>
        <v>139.25</v>
      </c>
      <c r="N54" s="47">
        <f t="shared" si="3"/>
        <v>106.25</v>
      </c>
      <c r="O54" s="47">
        <f t="shared" si="4"/>
        <v>-21.5</v>
      </c>
      <c r="P54" s="48">
        <f t="shared" si="5"/>
        <v>0</v>
      </c>
      <c r="Q54" s="49">
        <f t="shared" si="6"/>
        <v>21.5</v>
      </c>
      <c r="R54" s="59">
        <f t="shared" si="7"/>
        <v>153</v>
      </c>
      <c r="S54" s="51">
        <f t="shared" si="8"/>
        <v>-13.75</v>
      </c>
      <c r="T54" s="60">
        <f t="shared" si="9"/>
        <v>153</v>
      </c>
      <c r="U54" s="52">
        <f t="shared" si="10"/>
        <v>13.75</v>
      </c>
      <c r="V54" s="53">
        <f t="shared" si="11"/>
        <v>-15.711064285978338</v>
      </c>
      <c r="W54" s="54">
        <f t="shared" si="12"/>
        <v>-15.711064285978338</v>
      </c>
      <c r="X54" s="54">
        <f t="shared" si="13"/>
        <v>-15.711064285978338</v>
      </c>
      <c r="Y54" s="55">
        <f t="shared" si="14"/>
        <v>0</v>
      </c>
      <c r="Z54" s="55">
        <f t="shared" si="15"/>
        <v>0</v>
      </c>
      <c r="AA54" s="56">
        <f t="shared" si="16"/>
        <v>0</v>
      </c>
      <c r="AB54" s="9"/>
      <c r="AC54" s="46">
        <f>120-13+K54</f>
        <v>122.71106428597834</v>
      </c>
      <c r="AD54" s="48">
        <v>-9</v>
      </c>
      <c r="AE54" s="47">
        <f>120+33-13+K54</f>
        <v>155.71106428597835</v>
      </c>
      <c r="AF54" s="48">
        <v>-9</v>
      </c>
      <c r="AG54" s="47">
        <f>120-13+K54</f>
        <v>122.71106428597834</v>
      </c>
      <c r="AH54" s="48">
        <v>-9</v>
      </c>
      <c r="AI54" s="48">
        <v>-21</v>
      </c>
      <c r="AJ54" s="48">
        <v>-6</v>
      </c>
      <c r="AK54" s="48">
        <v>0</v>
      </c>
      <c r="AL54" s="48">
        <v>0</v>
      </c>
      <c r="AM54" s="48">
        <v>21</v>
      </c>
      <c r="AN54" s="58">
        <v>6</v>
      </c>
      <c r="AO54" s="9"/>
      <c r="AP54" s="59">
        <f>120+33</f>
        <v>153</v>
      </c>
      <c r="AQ54" s="60">
        <v>0</v>
      </c>
      <c r="AR54" s="60">
        <v>-13</v>
      </c>
      <c r="AS54" s="60">
        <v>-9</v>
      </c>
      <c r="AT54" s="60">
        <f>120+33</f>
        <v>153</v>
      </c>
      <c r="AU54" s="60">
        <v>0</v>
      </c>
      <c r="AV54" s="60">
        <v>13</v>
      </c>
      <c r="AW54" s="62">
        <v>9</v>
      </c>
      <c r="AX54" s="9"/>
      <c r="AY54" s="63"/>
      <c r="AZ54" s="15"/>
      <c r="BA54" s="63"/>
      <c r="BB54" s="15"/>
      <c r="BC54" s="63"/>
      <c r="BD54" s="15"/>
      <c r="BE54" s="15"/>
      <c r="BF54" s="15"/>
      <c r="BG54" s="15"/>
      <c r="BH54" s="15"/>
      <c r="BI54" s="15"/>
      <c r="BJ54" s="15"/>
      <c r="BK54" s="9"/>
      <c r="BL54" s="9"/>
      <c r="BM54" s="9"/>
      <c r="BN54" s="9"/>
      <c r="BO54" s="9"/>
      <c r="BP54" s="9"/>
      <c r="BQ54" s="9"/>
      <c r="BR54" s="9"/>
      <c r="BS54" s="9"/>
    </row>
    <row r="55" spans="1:71" ht="18.75" customHeight="1" x14ac:dyDescent="0.3">
      <c r="A55" s="42" t="s">
        <v>345</v>
      </c>
      <c r="B55" t="s">
        <v>308</v>
      </c>
      <c r="C55" t="s">
        <v>346</v>
      </c>
      <c r="D55" t="s">
        <v>21</v>
      </c>
      <c r="E55" s="44">
        <v>1</v>
      </c>
      <c r="F55" s="44">
        <v>2</v>
      </c>
      <c r="G55" s="45">
        <v>500</v>
      </c>
      <c r="H55" s="44">
        <v>20</v>
      </c>
      <c r="I55" s="44">
        <v>355</v>
      </c>
      <c r="J55" s="44">
        <v>170</v>
      </c>
      <c r="K55" s="43">
        <f t="shared" si="0"/>
        <v>15.711064285978338</v>
      </c>
      <c r="L55" s="46">
        <f t="shared" si="1"/>
        <v>118.50000000000001</v>
      </c>
      <c r="M55" s="48">
        <f t="shared" si="2"/>
        <v>88</v>
      </c>
      <c r="N55" s="48">
        <f t="shared" si="3"/>
        <v>88</v>
      </c>
      <c r="O55" s="48">
        <f t="shared" si="4"/>
        <v>0</v>
      </c>
      <c r="P55" s="47">
        <f t="shared" si="5"/>
        <v>-21.5</v>
      </c>
      <c r="Q55" s="49">
        <f t="shared" si="6"/>
        <v>21.5</v>
      </c>
      <c r="R55" s="50">
        <f t="shared" si="7"/>
        <v>131.5</v>
      </c>
      <c r="S55" s="60">
        <f t="shared" si="8"/>
        <v>-20</v>
      </c>
      <c r="T55" s="51">
        <f t="shared" si="9"/>
        <v>131.5</v>
      </c>
      <c r="U55" s="62">
        <f t="shared" si="10"/>
        <v>20</v>
      </c>
      <c r="V55" s="53">
        <f t="shared" si="11"/>
        <v>-15.711064285978338</v>
      </c>
      <c r="W55" s="54">
        <f t="shared" si="12"/>
        <v>-15.711064285978338</v>
      </c>
      <c r="X55" s="54">
        <f t="shared" si="13"/>
        <v>-15.711064285978338</v>
      </c>
      <c r="Y55" s="55">
        <f t="shared" si="14"/>
        <v>0</v>
      </c>
      <c r="Z55" s="55">
        <f t="shared" si="15"/>
        <v>0</v>
      </c>
      <c r="AA55" s="56">
        <f t="shared" si="16"/>
        <v>0</v>
      </c>
      <c r="AB55" s="9"/>
      <c r="AC55" s="46">
        <f>77+11+30+K55</f>
        <v>133.71106428597835</v>
      </c>
      <c r="AD55" s="48">
        <v>6</v>
      </c>
      <c r="AE55" s="47">
        <f>77+11+K55</f>
        <v>103.71106428597834</v>
      </c>
      <c r="AF55" s="48">
        <v>0</v>
      </c>
      <c r="AG55" s="47">
        <f>77+11+K55</f>
        <v>103.71106428597834</v>
      </c>
      <c r="AH55" s="48">
        <v>0</v>
      </c>
      <c r="AI55" s="48">
        <v>0</v>
      </c>
      <c r="AJ55" s="48">
        <v>0</v>
      </c>
      <c r="AK55" s="48">
        <v>-21</v>
      </c>
      <c r="AL55" s="48">
        <v>-6</v>
      </c>
      <c r="AM55" s="48">
        <v>21</v>
      </c>
      <c r="AN55" s="58">
        <v>6</v>
      </c>
      <c r="AO55" s="9"/>
      <c r="AP55" s="59">
        <f>77+11+30+13</f>
        <v>131</v>
      </c>
      <c r="AQ55" s="60">
        <v>6</v>
      </c>
      <c r="AR55" s="60">
        <v>-20</v>
      </c>
      <c r="AS55" s="60">
        <v>0</v>
      </c>
      <c r="AT55" s="60">
        <f>77+11+30+13</f>
        <v>131</v>
      </c>
      <c r="AU55" s="60">
        <v>6</v>
      </c>
      <c r="AV55" s="60">
        <v>20</v>
      </c>
      <c r="AW55" s="62">
        <v>0</v>
      </c>
      <c r="AX55" s="9"/>
      <c r="AY55" s="63"/>
      <c r="AZ55" s="15"/>
      <c r="BA55" s="63"/>
      <c r="BB55" s="15"/>
      <c r="BC55" s="63"/>
      <c r="BD55" s="15"/>
      <c r="BE55" s="15"/>
      <c r="BF55" s="15"/>
      <c r="BG55" s="15"/>
      <c r="BH55" s="15"/>
      <c r="BI55" s="15"/>
      <c r="BJ55" s="15"/>
      <c r="BK55" s="9"/>
      <c r="BL55" s="9"/>
      <c r="BM55" s="9"/>
      <c r="BN55" s="9"/>
      <c r="BO55" s="9"/>
      <c r="BP55" s="9"/>
      <c r="BQ55" s="9"/>
      <c r="BR55" s="9"/>
      <c r="BS55" s="9"/>
    </row>
    <row r="56" spans="1:71" ht="18.75" customHeight="1" x14ac:dyDescent="0.3">
      <c r="A56" s="42" t="s">
        <v>347</v>
      </c>
      <c r="B56" t="s">
        <v>308</v>
      </c>
      <c r="C56" t="s">
        <v>348</v>
      </c>
      <c r="D56" t="s">
        <v>12</v>
      </c>
      <c r="E56" s="44">
        <v>1</v>
      </c>
      <c r="F56" s="44">
        <v>2</v>
      </c>
      <c r="G56" s="45">
        <v>500</v>
      </c>
      <c r="H56" s="44">
        <v>20</v>
      </c>
      <c r="I56" s="44">
        <v>355</v>
      </c>
      <c r="J56" s="44">
        <v>170</v>
      </c>
      <c r="K56" s="43">
        <f t="shared" si="0"/>
        <v>15.711064285978338</v>
      </c>
      <c r="L56" s="46">
        <f t="shared" si="1"/>
        <v>151.25</v>
      </c>
      <c r="M56" s="47">
        <f t="shared" si="2"/>
        <v>126.00000000000001</v>
      </c>
      <c r="N56" s="47">
        <f t="shared" si="3"/>
        <v>126.00000000000001</v>
      </c>
      <c r="O56" s="48">
        <f t="shared" si="4"/>
        <v>0</v>
      </c>
      <c r="P56" s="48">
        <f t="shared" si="5"/>
        <v>-21</v>
      </c>
      <c r="Q56" s="58">
        <f t="shared" si="6"/>
        <v>21</v>
      </c>
      <c r="R56" s="50">
        <f t="shared" si="7"/>
        <v>165.25</v>
      </c>
      <c r="S56" s="51">
        <f t="shared" si="8"/>
        <v>-17.5</v>
      </c>
      <c r="T56" s="51">
        <f t="shared" si="9"/>
        <v>165.25</v>
      </c>
      <c r="U56" s="52">
        <f t="shared" si="10"/>
        <v>17.5</v>
      </c>
      <c r="V56" s="53">
        <f t="shared" si="11"/>
        <v>-15.711064285978338</v>
      </c>
      <c r="W56" s="54">
        <f t="shared" si="12"/>
        <v>-15.711064285978338</v>
      </c>
      <c r="X56" s="54">
        <f t="shared" si="13"/>
        <v>-15.711064285978338</v>
      </c>
      <c r="Y56" s="55">
        <f t="shared" si="14"/>
        <v>0</v>
      </c>
      <c r="Z56" s="55">
        <f t="shared" si="15"/>
        <v>0</v>
      </c>
      <c r="AA56" s="56">
        <f t="shared" si="16"/>
        <v>0</v>
      </c>
      <c r="AB56" s="9"/>
      <c r="AC56" s="46">
        <f>15+80+31+14+7+18-14+K56</f>
        <v>166.71106428597835</v>
      </c>
      <c r="AD56" s="48">
        <v>3</v>
      </c>
      <c r="AE56" s="47">
        <f>15+80+31+K56</f>
        <v>141.71106428597835</v>
      </c>
      <c r="AF56" s="48">
        <v>0</v>
      </c>
      <c r="AG56" s="47">
        <f>15+80+31+K56</f>
        <v>141.71106428597835</v>
      </c>
      <c r="AH56" s="48">
        <v>0</v>
      </c>
      <c r="AI56" s="48">
        <v>0</v>
      </c>
      <c r="AJ56" s="48">
        <v>0</v>
      </c>
      <c r="AK56" s="48">
        <v>-21</v>
      </c>
      <c r="AL56" s="48">
        <v>0</v>
      </c>
      <c r="AM56" s="48">
        <v>21</v>
      </c>
      <c r="AN56" s="58">
        <v>0</v>
      </c>
      <c r="AO56" s="9"/>
      <c r="AP56" s="59">
        <f>15+80+31+14+7+18</f>
        <v>165</v>
      </c>
      <c r="AQ56" s="60">
        <v>3</v>
      </c>
      <c r="AR56" s="60">
        <v>-17</v>
      </c>
      <c r="AS56" s="60">
        <v>-6</v>
      </c>
      <c r="AT56" s="60">
        <f>15+80+31+14+7+18</f>
        <v>165</v>
      </c>
      <c r="AU56" s="60">
        <v>3</v>
      </c>
      <c r="AV56" s="60">
        <v>17</v>
      </c>
      <c r="AW56" s="62">
        <v>6</v>
      </c>
      <c r="AX56" s="9"/>
      <c r="AY56" s="63"/>
      <c r="AZ56" s="15"/>
      <c r="BA56" s="63"/>
      <c r="BB56" s="15"/>
      <c r="BC56" s="63"/>
      <c r="BD56" s="15"/>
      <c r="BE56" s="15"/>
      <c r="BF56" s="15"/>
      <c r="BG56" s="15"/>
      <c r="BH56" s="15"/>
      <c r="BI56" s="15"/>
      <c r="BJ56" s="15"/>
      <c r="BK56" s="9"/>
      <c r="BL56" s="9"/>
      <c r="BM56" s="9"/>
      <c r="BN56" s="9"/>
      <c r="BO56" s="9"/>
      <c r="BP56" s="9"/>
      <c r="BQ56" s="9"/>
      <c r="BR56" s="9"/>
      <c r="BS56" s="9"/>
    </row>
    <row r="57" spans="1:71" ht="18.75" customHeight="1" x14ac:dyDescent="0.3">
      <c r="A57" s="42" t="s">
        <v>349</v>
      </c>
      <c r="B57" t="s">
        <v>228</v>
      </c>
      <c r="E57" s="44">
        <v>1</v>
      </c>
      <c r="F57" s="44">
        <v>2</v>
      </c>
      <c r="G57" s="45">
        <v>735</v>
      </c>
      <c r="H57" s="44">
        <v>20</v>
      </c>
      <c r="I57" s="44">
        <v>355</v>
      </c>
      <c r="J57" s="44">
        <v>170</v>
      </c>
      <c r="K57" s="43">
        <f t="shared" si="0"/>
        <v>23.095264500388154</v>
      </c>
      <c r="L57" s="57">
        <f t="shared" si="1"/>
        <v>92</v>
      </c>
      <c r="M57" s="48">
        <f t="shared" si="2"/>
        <v>92</v>
      </c>
      <c r="N57" s="48">
        <f t="shared" si="3"/>
        <v>92</v>
      </c>
      <c r="O57" s="47">
        <f t="shared" si="4"/>
        <v>-44.5</v>
      </c>
      <c r="P57" s="48">
        <f t="shared" si="5"/>
        <v>0</v>
      </c>
      <c r="Q57" s="49">
        <f t="shared" si="6"/>
        <v>44.5</v>
      </c>
      <c r="R57" s="59">
        <f t="shared" si="7"/>
        <v>127</v>
      </c>
      <c r="S57" s="60">
        <f t="shared" si="8"/>
        <v>-36</v>
      </c>
      <c r="T57" s="60">
        <f t="shared" si="9"/>
        <v>127</v>
      </c>
      <c r="U57" s="62">
        <f t="shared" si="10"/>
        <v>36</v>
      </c>
      <c r="V57" s="53">
        <f t="shared" si="11"/>
        <v>-23.095264500388154</v>
      </c>
      <c r="W57" s="54">
        <f t="shared" si="12"/>
        <v>-23.095264500388154</v>
      </c>
      <c r="X57" s="54">
        <f t="shared" si="13"/>
        <v>-23.095264500388154</v>
      </c>
      <c r="Y57" s="55">
        <f t="shared" si="14"/>
        <v>0</v>
      </c>
      <c r="Z57" s="55">
        <f t="shared" si="15"/>
        <v>0</v>
      </c>
      <c r="AA57" s="56">
        <f t="shared" si="16"/>
        <v>0</v>
      </c>
      <c r="AB57" s="9"/>
      <c r="AC57" s="46">
        <f>110-18+K57</f>
        <v>115.09526450038815</v>
      </c>
      <c r="AD57" s="48">
        <v>0</v>
      </c>
      <c r="AE57" s="47">
        <f>110-18+K57</f>
        <v>115.09526450038815</v>
      </c>
      <c r="AF57" s="48">
        <v>0</v>
      </c>
      <c r="AG57" s="47">
        <f>110-18+K57</f>
        <v>115.09526450038815</v>
      </c>
      <c r="AH57" s="48">
        <v>0</v>
      </c>
      <c r="AI57" s="48">
        <v>-44</v>
      </c>
      <c r="AJ57" s="48">
        <v>-6</v>
      </c>
      <c r="AK57" s="48">
        <v>0</v>
      </c>
      <c r="AL57" s="48">
        <v>0</v>
      </c>
      <c r="AM57" s="48">
        <v>44</v>
      </c>
      <c r="AN57" s="58">
        <v>6</v>
      </c>
      <c r="AO57" s="9"/>
      <c r="AP57" s="59">
        <f>110+17</f>
        <v>127</v>
      </c>
      <c r="AQ57" s="60">
        <v>0</v>
      </c>
      <c r="AR57" s="60">
        <v>-36</v>
      </c>
      <c r="AS57" s="60">
        <v>0</v>
      </c>
      <c r="AT57" s="60">
        <v>127</v>
      </c>
      <c r="AU57" s="60">
        <v>0</v>
      </c>
      <c r="AV57" s="60">
        <v>36</v>
      </c>
      <c r="AW57" s="62">
        <v>0</v>
      </c>
      <c r="AX57" s="9"/>
      <c r="AY57" s="63"/>
      <c r="AZ57" s="15"/>
      <c r="BA57" s="63"/>
      <c r="BB57" s="15"/>
      <c r="BC57" s="63"/>
      <c r="BD57" s="15"/>
      <c r="BE57" s="15"/>
      <c r="BF57" s="15"/>
      <c r="BG57" s="15"/>
      <c r="BH57" s="15"/>
      <c r="BI57" s="15"/>
      <c r="BJ57" s="15"/>
      <c r="BK57" s="9"/>
      <c r="BL57" s="9"/>
      <c r="BM57" s="9"/>
      <c r="BN57" s="9"/>
      <c r="BO57" s="9"/>
      <c r="BP57" s="9"/>
      <c r="BQ57" s="9"/>
      <c r="BR57" s="9"/>
      <c r="BS57" s="9"/>
    </row>
    <row r="58" spans="1:71" ht="18.75" customHeight="1" x14ac:dyDescent="0.3">
      <c r="A58" s="42" t="s">
        <v>350</v>
      </c>
      <c r="B58" t="s">
        <v>228</v>
      </c>
      <c r="E58" s="44">
        <v>1</v>
      </c>
      <c r="F58" s="44">
        <v>2</v>
      </c>
      <c r="G58" s="45">
        <v>735</v>
      </c>
      <c r="H58" s="44">
        <v>20</v>
      </c>
      <c r="I58" s="44">
        <v>355</v>
      </c>
      <c r="J58" s="44">
        <v>170</v>
      </c>
      <c r="K58" s="43">
        <f t="shared" si="0"/>
        <v>23.095264500388154</v>
      </c>
      <c r="L58" s="46">
        <f t="shared" si="1"/>
        <v>86.904735499611846</v>
      </c>
      <c r="M58" s="47">
        <f t="shared" si="2"/>
        <v>86.904735499611846</v>
      </c>
      <c r="N58" s="47">
        <f t="shared" si="3"/>
        <v>86.904735499611846</v>
      </c>
      <c r="O58" s="48">
        <f t="shared" si="4"/>
        <v>-45</v>
      </c>
      <c r="P58" s="48">
        <f t="shared" si="5"/>
        <v>0</v>
      </c>
      <c r="Q58" s="58">
        <f t="shared" si="6"/>
        <v>45</v>
      </c>
      <c r="R58" s="50">
        <f t="shared" si="7"/>
        <v>138.66666666666666</v>
      </c>
      <c r="S58" s="60">
        <f t="shared" si="8"/>
        <v>-50</v>
      </c>
      <c r="T58" s="51">
        <f t="shared" si="9"/>
        <v>138.66666666666666</v>
      </c>
      <c r="U58" s="62">
        <f t="shared" si="10"/>
        <v>50</v>
      </c>
      <c r="V58" s="53">
        <f t="shared" si="11"/>
        <v>-23.095264500388154</v>
      </c>
      <c r="W58" s="54">
        <f t="shared" si="12"/>
        <v>-23.095264500388154</v>
      </c>
      <c r="X58" s="54">
        <f t="shared" si="13"/>
        <v>-23.095264500388154</v>
      </c>
      <c r="Y58" s="55">
        <f t="shared" si="14"/>
        <v>0</v>
      </c>
      <c r="Z58" s="55">
        <f t="shared" si="15"/>
        <v>0</v>
      </c>
      <c r="AA58" s="56">
        <f t="shared" si="16"/>
        <v>0</v>
      </c>
      <c r="AB58" s="9"/>
      <c r="AC58" s="57">
        <v>110</v>
      </c>
      <c r="AD58" s="48">
        <v>0</v>
      </c>
      <c r="AE58" s="48">
        <v>110</v>
      </c>
      <c r="AF58" s="48">
        <v>0</v>
      </c>
      <c r="AG58" s="48">
        <v>110</v>
      </c>
      <c r="AH58" s="48">
        <v>0</v>
      </c>
      <c r="AI58" s="48">
        <v>-45</v>
      </c>
      <c r="AJ58" s="48">
        <v>0</v>
      </c>
      <c r="AK58" s="48">
        <v>0</v>
      </c>
      <c r="AL58" s="48">
        <v>0</v>
      </c>
      <c r="AM58" s="48">
        <v>45</v>
      </c>
      <c r="AN58" s="58">
        <v>0</v>
      </c>
      <c r="AO58" s="9"/>
      <c r="AP58" s="59">
        <f>110+28</f>
        <v>138</v>
      </c>
      <c r="AQ58" s="60">
        <v>8</v>
      </c>
      <c r="AR58" s="60">
        <v>-50</v>
      </c>
      <c r="AS58" s="60">
        <v>0</v>
      </c>
      <c r="AT58" s="60">
        <v>138</v>
      </c>
      <c r="AU58" s="60">
        <v>8</v>
      </c>
      <c r="AV58" s="60">
        <v>50</v>
      </c>
      <c r="AW58" s="62">
        <v>0</v>
      </c>
      <c r="AX58" s="9"/>
      <c r="AY58" s="63"/>
      <c r="AZ58" s="15"/>
      <c r="BA58" s="63"/>
      <c r="BB58" s="15"/>
      <c r="BC58" s="63"/>
      <c r="BD58" s="15"/>
      <c r="BE58" s="15"/>
      <c r="BF58" s="15"/>
      <c r="BG58" s="15"/>
      <c r="BH58" s="15"/>
      <c r="BI58" s="15"/>
      <c r="BJ58" s="15"/>
      <c r="BK58" s="9"/>
      <c r="BL58" s="9"/>
      <c r="BM58" s="9"/>
      <c r="BN58" s="9"/>
      <c r="BO58" s="9"/>
      <c r="BP58" s="9"/>
      <c r="BQ58" s="9"/>
      <c r="BR58" s="9"/>
      <c r="BS58" s="9"/>
    </row>
    <row r="59" spans="1:71" ht="18.75" customHeight="1" x14ac:dyDescent="0.3">
      <c r="A59" s="42" t="s">
        <v>351</v>
      </c>
      <c r="B59" t="s">
        <v>228</v>
      </c>
      <c r="E59" s="44">
        <v>1</v>
      </c>
      <c r="F59" s="44">
        <v>2</v>
      </c>
      <c r="G59" s="45">
        <v>735</v>
      </c>
      <c r="H59" s="44">
        <v>20</v>
      </c>
      <c r="I59" s="44">
        <v>355</v>
      </c>
      <c r="J59" s="44">
        <v>170</v>
      </c>
      <c r="K59" s="43">
        <f t="shared" si="0"/>
        <v>23.095264500388154</v>
      </c>
      <c r="L59" s="57">
        <f t="shared" si="1"/>
        <v>135</v>
      </c>
      <c r="M59" s="48">
        <f t="shared" si="2"/>
        <v>135</v>
      </c>
      <c r="N59" s="48">
        <f t="shared" si="3"/>
        <v>135</v>
      </c>
      <c r="O59" s="47">
        <f t="shared" si="4"/>
        <v>-41.833333333333336</v>
      </c>
      <c r="P59" s="48">
        <f t="shared" si="5"/>
        <v>0</v>
      </c>
      <c r="Q59" s="49">
        <f t="shared" si="6"/>
        <v>41.833333333333336</v>
      </c>
      <c r="R59" s="59">
        <f t="shared" si="7"/>
        <v>175</v>
      </c>
      <c r="S59" s="60">
        <f t="shared" si="8"/>
        <v>-30</v>
      </c>
      <c r="T59" s="60">
        <f t="shared" si="9"/>
        <v>175</v>
      </c>
      <c r="U59" s="62">
        <f t="shared" si="10"/>
        <v>30</v>
      </c>
      <c r="V59" s="53">
        <f t="shared" si="11"/>
        <v>-23.095264500388154</v>
      </c>
      <c r="W59" s="54">
        <f t="shared" si="12"/>
        <v>-23.095264500388154</v>
      </c>
      <c r="X59" s="54">
        <f t="shared" si="13"/>
        <v>-23.095264500388154</v>
      </c>
      <c r="Y59" s="55">
        <f t="shared" si="14"/>
        <v>0</v>
      </c>
      <c r="Z59" s="55">
        <f t="shared" si="15"/>
        <v>0</v>
      </c>
      <c r="AA59" s="56">
        <f t="shared" si="16"/>
        <v>0</v>
      </c>
      <c r="AB59" s="9"/>
      <c r="AC59" s="46">
        <f>135+K59</f>
        <v>158.09526450038817</v>
      </c>
      <c r="AD59" s="48">
        <v>0</v>
      </c>
      <c r="AE59" s="47">
        <f>135+K59</f>
        <v>158.09526450038817</v>
      </c>
      <c r="AF59" s="48">
        <v>0</v>
      </c>
      <c r="AG59" s="47">
        <f>135+K59</f>
        <v>158.09526450038817</v>
      </c>
      <c r="AH59" s="48">
        <v>0</v>
      </c>
      <c r="AI59" s="48">
        <v>-41</v>
      </c>
      <c r="AJ59" s="48">
        <v>-10</v>
      </c>
      <c r="AK59" s="48">
        <v>0</v>
      </c>
      <c r="AL59" s="48">
        <v>0</v>
      </c>
      <c r="AM59" s="48">
        <v>41</v>
      </c>
      <c r="AN59" s="58">
        <v>10</v>
      </c>
      <c r="AO59" s="9"/>
      <c r="AP59" s="59">
        <f>135+40</f>
        <v>175</v>
      </c>
      <c r="AQ59" s="60">
        <v>0</v>
      </c>
      <c r="AR59" s="60">
        <v>-30</v>
      </c>
      <c r="AS59" s="60">
        <v>0</v>
      </c>
      <c r="AT59" s="60">
        <v>175</v>
      </c>
      <c r="AU59" s="60">
        <v>0</v>
      </c>
      <c r="AV59" s="60">
        <v>30</v>
      </c>
      <c r="AW59" s="62">
        <v>0</v>
      </c>
      <c r="AX59" s="9"/>
      <c r="AY59" s="63"/>
      <c r="AZ59" s="15"/>
      <c r="BA59" s="63"/>
      <c r="BB59" s="15"/>
      <c r="BC59" s="63"/>
      <c r="BD59" s="15"/>
      <c r="BE59" s="15"/>
      <c r="BF59" s="15"/>
      <c r="BG59" s="15"/>
      <c r="BH59" s="15"/>
      <c r="BI59" s="15"/>
      <c r="BJ59" s="15"/>
      <c r="BK59" s="9"/>
      <c r="BL59" s="9"/>
      <c r="BM59" s="9"/>
      <c r="BN59" s="9"/>
      <c r="BO59" s="9"/>
      <c r="BP59" s="9"/>
      <c r="BQ59" s="9"/>
      <c r="BR59" s="9"/>
      <c r="BS59" s="9"/>
    </row>
    <row r="60" spans="1:71" ht="18.75" customHeight="1" x14ac:dyDescent="0.3">
      <c r="A60" s="42" t="s">
        <v>352</v>
      </c>
      <c r="B60" t="s">
        <v>263</v>
      </c>
      <c r="E60" s="44">
        <v>1</v>
      </c>
      <c r="F60" s="44">
        <v>2</v>
      </c>
      <c r="G60" s="45">
        <v>735</v>
      </c>
      <c r="H60" s="44">
        <v>20</v>
      </c>
      <c r="I60" s="44">
        <v>355</v>
      </c>
      <c r="J60" s="44">
        <v>170</v>
      </c>
      <c r="K60" s="43">
        <f t="shared" si="0"/>
        <v>23.095264500388154</v>
      </c>
      <c r="L60" s="46">
        <f t="shared" si="1"/>
        <v>100.90473549961185</v>
      </c>
      <c r="M60" s="47">
        <f t="shared" si="2"/>
        <v>100.90473549961185</v>
      </c>
      <c r="N60" s="47">
        <f t="shared" si="3"/>
        <v>100.90473549961185</v>
      </c>
      <c r="O60" s="47">
        <f t="shared" si="4"/>
        <v>-39.333333333333336</v>
      </c>
      <c r="P60" s="48">
        <f t="shared" si="5"/>
        <v>0</v>
      </c>
      <c r="Q60" s="49">
        <f t="shared" si="6"/>
        <v>39.333333333333336</v>
      </c>
      <c r="R60" s="59">
        <f t="shared" si="7"/>
        <v>145</v>
      </c>
      <c r="S60" s="60">
        <f t="shared" si="8"/>
        <v>-66</v>
      </c>
      <c r="T60" s="60">
        <f t="shared" si="9"/>
        <v>145</v>
      </c>
      <c r="U60" s="62">
        <f t="shared" si="10"/>
        <v>66</v>
      </c>
      <c r="V60" s="53">
        <f t="shared" si="11"/>
        <v>-23.095264500388154</v>
      </c>
      <c r="W60" s="54">
        <f t="shared" si="12"/>
        <v>-23.095264500388154</v>
      </c>
      <c r="X60" s="54">
        <f t="shared" si="13"/>
        <v>-23.095264500388154</v>
      </c>
      <c r="Y60" s="55">
        <f t="shared" si="14"/>
        <v>0</v>
      </c>
      <c r="Z60" s="55">
        <f t="shared" si="15"/>
        <v>0</v>
      </c>
      <c r="AA60" s="56">
        <f t="shared" si="16"/>
        <v>0</v>
      </c>
      <c r="AB60" s="9"/>
      <c r="AC60" s="57">
        <f>145-21</f>
        <v>124</v>
      </c>
      <c r="AD60" s="48">
        <v>0</v>
      </c>
      <c r="AE60" s="48">
        <v>124</v>
      </c>
      <c r="AF60" s="48">
        <v>0</v>
      </c>
      <c r="AG60" s="48">
        <v>124</v>
      </c>
      <c r="AH60" s="48">
        <v>0</v>
      </c>
      <c r="AI60" s="48">
        <v>-39</v>
      </c>
      <c r="AJ60" s="48">
        <v>-4</v>
      </c>
      <c r="AK60" s="48">
        <v>0</v>
      </c>
      <c r="AL60" s="48">
        <v>0</v>
      </c>
      <c r="AM60" s="48">
        <v>39</v>
      </c>
      <c r="AN60" s="58">
        <v>4</v>
      </c>
      <c r="AO60" s="9"/>
      <c r="AP60" s="59">
        <v>145</v>
      </c>
      <c r="AQ60" s="60">
        <v>0</v>
      </c>
      <c r="AR60" s="60">
        <v>-66</v>
      </c>
      <c r="AS60" s="60">
        <v>0</v>
      </c>
      <c r="AT60" s="60">
        <v>145</v>
      </c>
      <c r="AU60" s="60">
        <v>0</v>
      </c>
      <c r="AV60" s="60">
        <v>66</v>
      </c>
      <c r="AW60" s="62">
        <v>0</v>
      </c>
      <c r="AX60" s="9"/>
      <c r="AY60" s="63"/>
      <c r="AZ60" s="15"/>
      <c r="BA60" s="63"/>
      <c r="BB60" s="15"/>
      <c r="BC60" s="63"/>
      <c r="BD60" s="15"/>
      <c r="BE60" s="15"/>
      <c r="BF60" s="15"/>
      <c r="BG60" s="15"/>
      <c r="BH60" s="15"/>
      <c r="BI60" s="15"/>
      <c r="BJ60" s="15"/>
      <c r="BK60" s="9"/>
      <c r="BL60" s="9"/>
      <c r="BM60" s="9"/>
      <c r="BN60" s="9"/>
      <c r="BO60" s="9"/>
      <c r="BP60" s="9"/>
      <c r="BQ60" s="9"/>
      <c r="BR60" s="9"/>
      <c r="BS60" s="9"/>
    </row>
    <row r="61" spans="1:71" ht="18.75" customHeight="1" x14ac:dyDescent="0.3">
      <c r="A61" s="42" t="s">
        <v>353</v>
      </c>
      <c r="B61" t="s">
        <v>281</v>
      </c>
      <c r="E61" s="44">
        <v>1</v>
      </c>
      <c r="F61" s="44">
        <v>2</v>
      </c>
      <c r="G61" s="45">
        <v>735</v>
      </c>
      <c r="H61" s="44">
        <v>20</v>
      </c>
      <c r="I61" s="44">
        <v>355</v>
      </c>
      <c r="J61" s="44">
        <v>170</v>
      </c>
      <c r="K61" s="43">
        <f t="shared" si="0"/>
        <v>23.095264500388154</v>
      </c>
      <c r="L61" s="57">
        <f t="shared" si="1"/>
        <v>131</v>
      </c>
      <c r="M61" s="48">
        <f t="shared" si="2"/>
        <v>131</v>
      </c>
      <c r="N61" s="48">
        <f t="shared" si="3"/>
        <v>131</v>
      </c>
      <c r="O61" s="48">
        <f t="shared" si="4"/>
        <v>-50</v>
      </c>
      <c r="P61" s="48">
        <f t="shared" si="5"/>
        <v>0</v>
      </c>
      <c r="Q61" s="58">
        <f t="shared" si="6"/>
        <v>50</v>
      </c>
      <c r="R61" s="59">
        <f t="shared" si="7"/>
        <v>175</v>
      </c>
      <c r="S61" s="60">
        <f t="shared" si="8"/>
        <v>-30</v>
      </c>
      <c r="T61" s="60">
        <f t="shared" si="9"/>
        <v>175</v>
      </c>
      <c r="U61" s="62">
        <f t="shared" si="10"/>
        <v>30</v>
      </c>
      <c r="V61" s="53">
        <f t="shared" si="11"/>
        <v>-23.095264500388154</v>
      </c>
      <c r="W61" s="54">
        <f t="shared" si="12"/>
        <v>-23.095264500388154</v>
      </c>
      <c r="X61" s="54">
        <f t="shared" si="13"/>
        <v>-23.095264500388154</v>
      </c>
      <c r="Y61" s="55">
        <f t="shared" si="14"/>
        <v>0</v>
      </c>
      <c r="Z61" s="55">
        <f t="shared" si="15"/>
        <v>0</v>
      </c>
      <c r="AA61" s="56">
        <f t="shared" si="16"/>
        <v>0</v>
      </c>
      <c r="AB61" s="9"/>
      <c r="AC61" s="46">
        <f>175-44+K61</f>
        <v>154.09526450038817</v>
      </c>
      <c r="AD61" s="48">
        <v>0</v>
      </c>
      <c r="AE61" s="47">
        <f>175-44+K61</f>
        <v>154.09526450038817</v>
      </c>
      <c r="AF61" s="48">
        <v>0</v>
      </c>
      <c r="AG61" s="47">
        <f>175-44+K61</f>
        <v>154.09526450038817</v>
      </c>
      <c r="AH61" s="48">
        <v>0</v>
      </c>
      <c r="AI61" s="48">
        <v>-50</v>
      </c>
      <c r="AJ61" s="48">
        <v>0</v>
      </c>
      <c r="AK61" s="48">
        <v>0</v>
      </c>
      <c r="AL61" s="48">
        <v>0</v>
      </c>
      <c r="AM61" s="48">
        <v>50</v>
      </c>
      <c r="AN61" s="58">
        <v>0</v>
      </c>
      <c r="AO61" s="9"/>
      <c r="AP61" s="59">
        <v>175</v>
      </c>
      <c r="AQ61" s="60">
        <v>0</v>
      </c>
      <c r="AR61" s="60">
        <v>-30</v>
      </c>
      <c r="AS61" s="60">
        <v>0</v>
      </c>
      <c r="AT61" s="60">
        <v>175</v>
      </c>
      <c r="AU61" s="60">
        <v>0</v>
      </c>
      <c r="AV61" s="60">
        <v>30</v>
      </c>
      <c r="AW61" s="62">
        <v>0</v>
      </c>
      <c r="AX61" s="9"/>
      <c r="AY61" s="63"/>
      <c r="AZ61" s="15"/>
      <c r="BA61" s="63"/>
      <c r="BB61" s="15"/>
      <c r="BC61" s="63"/>
      <c r="BD61" s="15"/>
      <c r="BE61" s="15"/>
      <c r="BF61" s="15"/>
      <c r="BG61" s="15"/>
      <c r="BH61" s="15"/>
      <c r="BI61" s="15"/>
      <c r="BJ61" s="15"/>
      <c r="BK61" s="9"/>
      <c r="BL61" s="9"/>
      <c r="BM61" s="9"/>
      <c r="BN61" s="9"/>
      <c r="BO61" s="9"/>
      <c r="BP61" s="9"/>
      <c r="BQ61" s="9"/>
      <c r="BR61" s="9"/>
      <c r="BS61" s="9"/>
    </row>
    <row r="62" spans="1:71" ht="18.75" customHeight="1" x14ac:dyDescent="0.3">
      <c r="A62" s="42" t="s">
        <v>354</v>
      </c>
      <c r="B62" t="s">
        <v>355</v>
      </c>
      <c r="E62" s="44">
        <v>1</v>
      </c>
      <c r="F62" s="44">
        <v>2</v>
      </c>
      <c r="G62" s="45">
        <v>735</v>
      </c>
      <c r="H62" s="44">
        <v>20</v>
      </c>
      <c r="I62" s="44">
        <v>355</v>
      </c>
      <c r="J62" s="44">
        <v>170</v>
      </c>
      <c r="K62" s="43">
        <f t="shared" si="0"/>
        <v>23.095264500388154</v>
      </c>
      <c r="L62" s="46">
        <f t="shared" si="1"/>
        <v>110.00000000000001</v>
      </c>
      <c r="M62" s="47">
        <f t="shared" si="2"/>
        <v>110.00000000000001</v>
      </c>
      <c r="N62" s="47">
        <f t="shared" si="3"/>
        <v>110.00000000000001</v>
      </c>
      <c r="O62" s="47">
        <f t="shared" si="4"/>
        <v>-39.333333333333336</v>
      </c>
      <c r="P62" s="48">
        <f t="shared" si="5"/>
        <v>0</v>
      </c>
      <c r="Q62" s="49">
        <f t="shared" si="6"/>
        <v>39.333333333333336</v>
      </c>
      <c r="R62" s="59">
        <f t="shared" si="7"/>
        <v>150</v>
      </c>
      <c r="S62" s="60">
        <f t="shared" si="8"/>
        <v>-30</v>
      </c>
      <c r="T62" s="60">
        <f t="shared" si="9"/>
        <v>150</v>
      </c>
      <c r="U62" s="62">
        <f t="shared" si="10"/>
        <v>30</v>
      </c>
      <c r="V62" s="53">
        <f t="shared" si="11"/>
        <v>-23.095264500388154</v>
      </c>
      <c r="W62" s="54">
        <f t="shared" si="12"/>
        <v>-23.095264500388154</v>
      </c>
      <c r="X62" s="54">
        <f t="shared" si="13"/>
        <v>-23.095264500388154</v>
      </c>
      <c r="Y62" s="55">
        <f t="shared" si="14"/>
        <v>0</v>
      </c>
      <c r="Z62" s="55">
        <f t="shared" si="15"/>
        <v>0</v>
      </c>
      <c r="AA62" s="56">
        <f t="shared" si="16"/>
        <v>0</v>
      </c>
      <c r="AB62" s="9"/>
      <c r="AC62" s="46">
        <f>110+K62</f>
        <v>133.09526450038817</v>
      </c>
      <c r="AD62" s="48">
        <v>0</v>
      </c>
      <c r="AE62" s="47">
        <f>110+K62</f>
        <v>133.09526450038817</v>
      </c>
      <c r="AF62" s="48">
        <v>0</v>
      </c>
      <c r="AG62" s="47">
        <f>110+K62</f>
        <v>133.09526450038817</v>
      </c>
      <c r="AH62" s="48">
        <v>0</v>
      </c>
      <c r="AI62" s="48">
        <v>-39</v>
      </c>
      <c r="AJ62" s="48">
        <v>-4</v>
      </c>
      <c r="AK62" s="48">
        <v>0</v>
      </c>
      <c r="AL62" s="48">
        <v>0</v>
      </c>
      <c r="AM62" s="48">
        <v>39</v>
      </c>
      <c r="AN62" s="58">
        <v>4</v>
      </c>
      <c r="AO62" s="9"/>
      <c r="AP62" s="59">
        <v>150</v>
      </c>
      <c r="AQ62" s="60">
        <v>0</v>
      </c>
      <c r="AR62" s="60">
        <v>-30</v>
      </c>
      <c r="AS62" s="60">
        <v>0</v>
      </c>
      <c r="AT62" s="60">
        <v>150</v>
      </c>
      <c r="AU62" s="60">
        <v>0</v>
      </c>
      <c r="AV62" s="60">
        <v>30</v>
      </c>
      <c r="AW62" s="62">
        <v>0</v>
      </c>
      <c r="AX62" s="9"/>
      <c r="AY62" s="63"/>
      <c r="AZ62" s="15"/>
      <c r="BA62" s="63"/>
      <c r="BB62" s="15"/>
      <c r="BC62" s="63"/>
      <c r="BD62" s="15"/>
      <c r="BE62" s="15"/>
      <c r="BF62" s="15"/>
      <c r="BG62" s="15"/>
      <c r="BH62" s="15"/>
      <c r="BI62" s="15"/>
      <c r="BJ62" s="15"/>
      <c r="BK62" s="9"/>
      <c r="BL62" s="9"/>
      <c r="BM62" s="9"/>
      <c r="BN62" s="9"/>
      <c r="BO62" s="9"/>
      <c r="BP62" s="9"/>
      <c r="BQ62" s="9"/>
      <c r="BR62" s="9"/>
      <c r="BS62" s="9"/>
    </row>
    <row r="63" spans="1:71" ht="18.75" customHeight="1" x14ac:dyDescent="0.3">
      <c r="A63" s="42" t="s">
        <v>356</v>
      </c>
      <c r="E63" s="69"/>
      <c r="F63" s="69"/>
      <c r="G63" s="45">
        <v>735</v>
      </c>
      <c r="H63" s="44">
        <v>20</v>
      </c>
      <c r="I63" s="44">
        <v>355</v>
      </c>
      <c r="J63" s="44">
        <v>170</v>
      </c>
      <c r="K63" s="43">
        <f t="shared" si="0"/>
        <v>23.095264500388154</v>
      </c>
      <c r="L63" s="46">
        <f t="shared" si="1"/>
        <v>-23.095264500388154</v>
      </c>
      <c r="M63" s="47">
        <f t="shared" si="2"/>
        <v>-23.095264500388154</v>
      </c>
      <c r="N63" s="47">
        <f t="shared" si="3"/>
        <v>-23.095264500388154</v>
      </c>
      <c r="O63" s="48">
        <f t="shared" si="4"/>
        <v>0</v>
      </c>
      <c r="P63" s="48">
        <f t="shared" si="5"/>
        <v>0</v>
      </c>
      <c r="Q63" s="58">
        <f t="shared" si="6"/>
        <v>0</v>
      </c>
      <c r="R63" s="59">
        <f t="shared" si="7"/>
        <v>0</v>
      </c>
      <c r="S63" s="60">
        <f t="shared" si="8"/>
        <v>0</v>
      </c>
      <c r="T63" s="60">
        <f t="shared" si="9"/>
        <v>0</v>
      </c>
      <c r="U63" s="62">
        <f t="shared" si="10"/>
        <v>0</v>
      </c>
      <c r="V63" s="53">
        <f t="shared" si="11"/>
        <v>-23.095264500388154</v>
      </c>
      <c r="W63" s="54">
        <f t="shared" si="12"/>
        <v>-23.095264500388154</v>
      </c>
      <c r="X63" s="54">
        <f t="shared" si="13"/>
        <v>-23.095264500388154</v>
      </c>
      <c r="Y63" s="55">
        <f t="shared" si="14"/>
        <v>0</v>
      </c>
      <c r="Z63" s="55">
        <f t="shared" si="15"/>
        <v>0</v>
      </c>
      <c r="AA63" s="56">
        <f t="shared" si="16"/>
        <v>0</v>
      </c>
      <c r="AB63" s="9"/>
      <c r="AC63" s="63"/>
      <c r="AD63" s="15"/>
      <c r="AE63" s="63"/>
      <c r="AF63" s="15"/>
      <c r="AG63" s="63"/>
      <c r="AH63" s="15"/>
      <c r="AI63" s="15"/>
      <c r="AJ63" s="15"/>
      <c r="AK63" s="15"/>
      <c r="AL63" s="15"/>
      <c r="AM63" s="15"/>
      <c r="AN63" s="15"/>
      <c r="AO63" s="9"/>
      <c r="AP63" s="15"/>
      <c r="AQ63" s="15"/>
      <c r="AR63" s="15"/>
      <c r="AS63" s="15"/>
      <c r="AT63" s="15"/>
      <c r="AU63" s="15"/>
      <c r="AV63" s="15"/>
      <c r="AW63" s="15"/>
      <c r="AX63" s="9"/>
      <c r="AY63" s="63"/>
      <c r="AZ63" s="15"/>
      <c r="BA63" s="63"/>
      <c r="BB63" s="15"/>
      <c r="BC63" s="63"/>
      <c r="BD63" s="15"/>
      <c r="BE63" s="15"/>
      <c r="BF63" s="15"/>
      <c r="BG63" s="15"/>
      <c r="BH63" s="15"/>
      <c r="BI63" s="15"/>
      <c r="BJ63" s="15"/>
      <c r="BK63" s="9"/>
      <c r="BL63" s="9"/>
      <c r="BM63" s="9"/>
      <c r="BN63" s="9"/>
      <c r="BO63" s="9"/>
      <c r="BP63" s="9"/>
      <c r="BQ63" s="9"/>
      <c r="BR63" s="9"/>
      <c r="BS63" s="9"/>
    </row>
    <row r="64" spans="1:71" ht="18.75" customHeight="1" x14ac:dyDescent="0.3">
      <c r="A64" s="42" t="s">
        <v>357</v>
      </c>
      <c r="E64" s="69"/>
      <c r="F64" s="69"/>
      <c r="G64" s="45">
        <v>735</v>
      </c>
      <c r="H64" s="44">
        <v>20</v>
      </c>
      <c r="I64" s="44">
        <v>355</v>
      </c>
      <c r="J64" s="44">
        <v>170</v>
      </c>
      <c r="K64" s="43">
        <f t="shared" si="0"/>
        <v>23.095264500388154</v>
      </c>
      <c r="L64" s="46">
        <f t="shared" si="1"/>
        <v>-23.095264500388154</v>
      </c>
      <c r="M64" s="47">
        <f t="shared" si="2"/>
        <v>-23.095264500388154</v>
      </c>
      <c r="N64" s="47">
        <f t="shared" si="3"/>
        <v>-23.095264500388154</v>
      </c>
      <c r="O64" s="48">
        <f t="shared" si="4"/>
        <v>0</v>
      </c>
      <c r="P64" s="48">
        <f t="shared" si="5"/>
        <v>0</v>
      </c>
      <c r="Q64" s="58">
        <f t="shared" si="6"/>
        <v>0</v>
      </c>
      <c r="R64" s="59">
        <f t="shared" si="7"/>
        <v>0</v>
      </c>
      <c r="S64" s="60">
        <f t="shared" si="8"/>
        <v>0</v>
      </c>
      <c r="T64" s="60">
        <f t="shared" si="9"/>
        <v>0</v>
      </c>
      <c r="U64" s="62">
        <f t="shared" si="10"/>
        <v>0</v>
      </c>
      <c r="V64" s="53">
        <f t="shared" si="11"/>
        <v>-23.095264500388154</v>
      </c>
      <c r="W64" s="54">
        <f t="shared" si="12"/>
        <v>-23.095264500388154</v>
      </c>
      <c r="X64" s="54">
        <f t="shared" si="13"/>
        <v>-23.095264500388154</v>
      </c>
      <c r="Y64" s="55">
        <f t="shared" si="14"/>
        <v>0</v>
      </c>
      <c r="Z64" s="55">
        <f t="shared" si="15"/>
        <v>0</v>
      </c>
      <c r="AA64" s="56">
        <f t="shared" si="16"/>
        <v>0</v>
      </c>
      <c r="AB64" s="9"/>
      <c r="AC64" s="63"/>
      <c r="AD64" s="15"/>
      <c r="AE64" s="63"/>
      <c r="AF64" s="15"/>
      <c r="AG64" s="63"/>
      <c r="AH64" s="15"/>
      <c r="AI64" s="15"/>
      <c r="AJ64" s="15"/>
      <c r="AK64" s="15"/>
      <c r="AL64" s="15"/>
      <c r="AM64" s="15"/>
      <c r="AN64" s="15"/>
      <c r="AO64" s="9"/>
      <c r="AP64" s="15"/>
      <c r="AQ64" s="15"/>
      <c r="AR64" s="15"/>
      <c r="AS64" s="15"/>
      <c r="AT64" s="15"/>
      <c r="AU64" s="15"/>
      <c r="AV64" s="15"/>
      <c r="AW64" s="15"/>
      <c r="AX64" s="9"/>
      <c r="AY64" s="63"/>
      <c r="AZ64" s="15"/>
      <c r="BA64" s="63"/>
      <c r="BB64" s="15"/>
      <c r="BC64" s="63"/>
      <c r="BD64" s="15"/>
      <c r="BE64" s="15"/>
      <c r="BF64" s="15"/>
      <c r="BG64" s="15"/>
      <c r="BH64" s="15"/>
      <c r="BI64" s="15"/>
      <c r="BJ64" s="15"/>
      <c r="BK64" s="9"/>
      <c r="BL64" s="9"/>
      <c r="BM64" s="9"/>
      <c r="BN64" s="9"/>
      <c r="BO64" s="9"/>
      <c r="BP64" s="9"/>
      <c r="BQ64" s="9"/>
      <c r="BR64" s="9"/>
      <c r="BS64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F92007-67E8-4CBD-AC93-D395717CCCD2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TL_Geometry</vt:lpstr>
      <vt:lpstr>Neighboring</vt:lpstr>
      <vt:lpstr>TL_dataset</vt:lpstr>
      <vt:lpstr>Conductors</vt:lpstr>
      <vt:lpstr>G_wire</vt:lpstr>
      <vt:lpstr>Validation</vt:lpstr>
      <vt:lpstr>Sources</vt:lpstr>
      <vt:lpstr>TL_Geometry (2)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Machado, Sebastian de Jesus</cp:lastModifiedBy>
  <dcterms:created xsi:type="dcterms:W3CDTF">2024-09-07T19:28:15Z</dcterms:created>
  <dcterms:modified xsi:type="dcterms:W3CDTF">2024-11-12T18:56:21Z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2024-09-08T18:29:15Z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e3dffbdf-0258-40ec-b116-c84b3d14d6ac</vt:lpwstr>
  </property>
  <property fmtid="{D5CDD505-2E9C-101B-9397-08002B2CF9AE}" pid="8" name="MSIP_Label_95965d95-ecc0-4720-b759-1f33c42ed7da_ContentBits">
    <vt:lpwstr>0</vt:lpwstr>
  </property>
</Properties>
</file>