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julia_start\src\data\"/>
    </mc:Choice>
  </mc:AlternateContent>
  <xr:revisionPtr revIDLastSave="0" documentId="13_ncr:1_{8B2515F8-01B9-4A45-936B-F79A71F19B3C}" xr6:coauthVersionLast="47" xr6:coauthVersionMax="47" xr10:uidLastSave="{00000000-0000-0000-0000-000000000000}"/>
  <bookViews>
    <workbookView xWindow="-28920" yWindow="-2850" windowWidth="29040" windowHeight="15720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G_wire" sheetId="9" r:id="rId5"/>
    <sheet name="Sheet3" sheetId="10" r:id="rId6"/>
    <sheet name="Validation" sheetId="4" r:id="rId7"/>
    <sheet name="Sources" sheetId="5" r:id="rId8"/>
    <sheet name="TL_Geometry (2)" sheetId="6" r:id="rId9"/>
  </sheets>
  <definedNames>
    <definedName name="ExternalData_1" localSheetId="5" hidden="1">Sheet3!$B$2:$O$28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0" l="1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3" i="10"/>
  <c r="Y6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D202" i="2" s="1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Z202" i="2" s="1"/>
  <c r="BY4" i="2"/>
  <c r="BX4" i="2"/>
  <c r="BW4" i="2"/>
  <c r="BV4" i="2"/>
  <c r="BU4" i="2"/>
  <c r="BT4" i="2"/>
  <c r="BS4" i="2"/>
  <c r="BR4" i="2"/>
  <c r="BQ4" i="2"/>
  <c r="BP4" i="2"/>
  <c r="BP202" i="2" s="1"/>
  <c r="BO4" i="2"/>
  <c r="BO202" i="2" s="1"/>
  <c r="BN4" i="2"/>
  <c r="BN202" i="2" s="1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H202" i="2" s="1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W202" i="2" s="1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BA202" i="2" s="1"/>
  <c r="AZ3" i="2"/>
  <c r="AY3" i="2"/>
  <c r="AX3" i="2"/>
  <c r="AW3" i="2"/>
  <c r="AV3" i="2"/>
  <c r="AU3" i="2"/>
  <c r="AT3" i="2"/>
  <c r="AS3" i="2"/>
  <c r="AS202" i="2" s="1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E202" i="2" s="1"/>
  <c r="AD3" i="2"/>
  <c r="AC3" i="2"/>
  <c r="AB3" i="2"/>
  <c r="AA3" i="2"/>
  <c r="Z3" i="2"/>
  <c r="Y3" i="2"/>
  <c r="CH2" i="2"/>
  <c r="CH202" i="2" s="1"/>
  <c r="CG2" i="2"/>
  <c r="CG202" i="2" s="1"/>
  <c r="CF2" i="2"/>
  <c r="CF202" i="2" s="1"/>
  <c r="CE2" i="2"/>
  <c r="CE202" i="2" s="1"/>
  <c r="CD2" i="2"/>
  <c r="CD202" i="2" s="1"/>
  <c r="CC2" i="2"/>
  <c r="CC202" i="2" s="1"/>
  <c r="CB2" i="2"/>
  <c r="CB202" i="2" s="1"/>
  <c r="CA2" i="2"/>
  <c r="CA202" i="2" s="1"/>
  <c r="BZ2" i="2"/>
  <c r="BY2" i="2"/>
  <c r="BY202" i="2" s="1"/>
  <c r="BX2" i="2"/>
  <c r="BX202" i="2" s="1"/>
  <c r="BW2" i="2"/>
  <c r="BV2" i="2"/>
  <c r="BV202" i="2" s="1"/>
  <c r="BU2" i="2"/>
  <c r="BU202" i="2" s="1"/>
  <c r="BT2" i="2"/>
  <c r="BT202" i="2" s="1"/>
  <c r="BS2" i="2"/>
  <c r="BS202" i="2" s="1"/>
  <c r="BR2" i="2"/>
  <c r="BR202" i="2" s="1"/>
  <c r="BQ2" i="2"/>
  <c r="BQ202" i="2" s="1"/>
  <c r="BP2" i="2"/>
  <c r="BO2" i="2"/>
  <c r="BN2" i="2"/>
  <c r="BM2" i="2"/>
  <c r="BM202" i="2" s="1"/>
  <c r="BL2" i="2"/>
  <c r="BL202" i="2" s="1"/>
  <c r="BK2" i="2"/>
  <c r="BK202" i="2" s="1"/>
  <c r="BJ2" i="2"/>
  <c r="BJ202" i="2" s="1"/>
  <c r="BI2" i="2"/>
  <c r="BI202" i="2" s="1"/>
  <c r="BH2" i="2"/>
  <c r="BH202" i="2" s="1"/>
  <c r="BG2" i="2"/>
  <c r="BG202" i="2" s="1"/>
  <c r="BF2" i="2"/>
  <c r="BF202" i="2" s="1"/>
  <c r="BE2" i="2"/>
  <c r="BE202" i="2" s="1"/>
  <c r="BD2" i="2"/>
  <c r="BC2" i="2"/>
  <c r="BC202" i="2" s="1"/>
  <c r="BB2" i="2"/>
  <c r="BB202" i="2" s="1"/>
  <c r="BA2" i="2"/>
  <c r="AZ2" i="2"/>
  <c r="AZ202" i="2" s="1"/>
  <c r="AY2" i="2"/>
  <c r="AY202" i="2" s="1"/>
  <c r="AX2" i="2"/>
  <c r="AX202" i="2" s="1"/>
  <c r="AW2" i="2"/>
  <c r="AW202" i="2" s="1"/>
  <c r="AV2" i="2"/>
  <c r="AV202" i="2" s="1"/>
  <c r="AU2" i="2"/>
  <c r="AU202" i="2" s="1"/>
  <c r="AT2" i="2"/>
  <c r="AT202" i="2" s="1"/>
  <c r="AS2" i="2"/>
  <c r="AR2" i="2"/>
  <c r="AR202" i="2" s="1"/>
  <c r="AQ2" i="2"/>
  <c r="AQ202" i="2" s="1"/>
  <c r="AP2" i="2"/>
  <c r="AP202" i="2" s="1"/>
  <c r="AO2" i="2"/>
  <c r="AO202" i="2" s="1"/>
  <c r="AN2" i="2"/>
  <c r="AN202" i="2" s="1"/>
  <c r="AM2" i="2"/>
  <c r="AM202" i="2" s="1"/>
  <c r="AL2" i="2"/>
  <c r="AL202" i="2" s="1"/>
  <c r="AK2" i="2"/>
  <c r="AK202" i="2" s="1"/>
  <c r="AJ2" i="2"/>
  <c r="AJ202" i="2" s="1"/>
  <c r="AI2" i="2"/>
  <c r="AI202" i="2" s="1"/>
  <c r="AH2" i="2"/>
  <c r="AG2" i="2"/>
  <c r="AG202" i="2" s="1"/>
  <c r="AF2" i="2"/>
  <c r="AF202" i="2" s="1"/>
  <c r="AE2" i="2"/>
  <c r="AD2" i="2"/>
  <c r="AD202" i="2" s="1"/>
  <c r="AC2" i="2"/>
  <c r="AC202" i="2" s="1"/>
  <c r="AB2" i="2"/>
  <c r="AB202" i="2" s="1"/>
  <c r="AA2" i="2"/>
  <c r="AA202" i="2" s="1"/>
  <c r="Z2" i="2"/>
  <c r="Z202" i="2" s="1"/>
  <c r="Y2" i="2"/>
  <c r="Y202" i="2" s="1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X202" i="2" s="1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P44" i="7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P29" i="7" s="1"/>
  <c r="J29" i="7"/>
  <c r="H29" i="7"/>
  <c r="G29" i="7"/>
  <c r="P30" i="7"/>
  <c r="K28" i="7"/>
  <c r="P28" i="7" s="1"/>
  <c r="J28" i="7"/>
  <c r="H28" i="7"/>
  <c r="G28" i="7"/>
  <c r="K27" i="7"/>
  <c r="P27" i="7" s="1"/>
  <c r="J27" i="7"/>
  <c r="H27" i="7"/>
  <c r="G27" i="7"/>
  <c r="K25" i="7"/>
  <c r="P25" i="7" s="1"/>
  <c r="J25" i="7"/>
  <c r="H25" i="7"/>
  <c r="G25" i="7"/>
  <c r="G22" i="7"/>
  <c r="J22" i="7"/>
  <c r="K22" i="7"/>
  <c r="P22" i="7" s="1"/>
  <c r="F22" i="7"/>
  <c r="P21" i="7"/>
  <c r="P38" i="7"/>
  <c r="P39" i="7"/>
  <c r="P40" i="7"/>
  <c r="P41" i="7"/>
  <c r="P42" i="7"/>
  <c r="P43" i="7"/>
  <c r="P45" i="7"/>
  <c r="P46" i="7"/>
  <c r="P47" i="7"/>
  <c r="P48" i="7"/>
  <c r="P35" i="7"/>
  <c r="P36" i="7"/>
  <c r="P37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3" i="7"/>
  <c r="P24" i="7"/>
  <c r="P26" i="7"/>
  <c r="P31" i="7"/>
  <c r="P32" i="7"/>
  <c r="P33" i="7"/>
  <c r="P34" i="7"/>
  <c r="P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AA66" i="1"/>
  <c r="Z66" i="1"/>
  <c r="Y66" i="1"/>
  <c r="X66" i="1"/>
  <c r="U66" i="1"/>
  <c r="T66" i="1"/>
  <c r="S66" i="1"/>
  <c r="R66" i="1"/>
  <c r="Q66" i="1"/>
  <c r="P66" i="1"/>
  <c r="O66" i="1"/>
  <c r="K66" i="1"/>
  <c r="N66" i="1" s="1"/>
  <c r="AA65" i="1"/>
  <c r="Z65" i="1"/>
  <c r="Y65" i="1"/>
  <c r="U65" i="1"/>
  <c r="T65" i="1"/>
  <c r="S65" i="1"/>
  <c r="R65" i="1"/>
  <c r="Q65" i="1"/>
  <c r="P65" i="1"/>
  <c r="O65" i="1"/>
  <c r="K65" i="1"/>
  <c r="V65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C61" i="1"/>
  <c r="L61" i="1" s="1"/>
  <c r="AA61" i="1"/>
  <c r="Z61" i="1"/>
  <c r="Y61" i="1"/>
  <c r="X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V48" i="1" s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I4" i="2" l="1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V66" i="1"/>
  <c r="N43" i="1"/>
  <c r="X7" i="1"/>
  <c r="L22" i="1"/>
  <c r="L36" i="1"/>
  <c r="L44" i="1"/>
  <c r="AC59" i="1"/>
  <c r="L59" i="1" s="1"/>
  <c r="W66" i="1"/>
  <c r="BA55" i="1"/>
  <c r="W55" i="1" s="1"/>
  <c r="BC55" i="1"/>
  <c r="X55" i="1" s="1"/>
  <c r="N65" i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W65" i="1"/>
  <c r="L19" i="1"/>
  <c r="L27" i="1"/>
  <c r="W16" i="1"/>
  <c r="X65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L66" i="1"/>
  <c r="X20" i="1"/>
  <c r="X40" i="1"/>
  <c r="X46" i="1"/>
  <c r="V62" i="1"/>
  <c r="AC64" i="1"/>
  <c r="L64" i="1" s="1"/>
  <c r="M66" i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L65" i="1"/>
  <c r="N30" i="1"/>
  <c r="N31" i="1"/>
  <c r="M65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  <connection id="7" xr16:uid="{3BD3DAD0-1F11-45FC-AE3E-040FB0307EB8}" keepAlive="1" name="Query - GW_Alumoweld_data_afl" description="Connection to the 'GW_Alumoweld_data_afl' query in the workbook." type="5" refreshedVersion="0" background="1">
    <dbPr connection="Provider=Microsoft.Mashup.OleDb.1;Data Source=$Workbook$;Location=GW_Alumoweld_data_afl;Extended Properties=&quot;&quot;" command="SELECT * FROM [GW_Alumoweld_data_afl]"/>
  </connection>
  <connection id="8" xr16:uid="{94993072-0F4B-4217-9C43-8F0EE5710838}" keepAlive="1" name="Query - GW_Alumoweld_data_afl (2)" description="Connection to the 'GW_Alumoweld_data_afl (2)' query in the workbook." type="5" refreshedVersion="0" background="1">
    <dbPr connection="Provider=Microsoft.Mashup.OleDb.1;Data Source=$Workbook$;Location=&quot;GW_Alumoweld_data_afl (2)&quot;;Extended Properties=&quot;&quot;" command="SELECT * FROM [GW_Alumoweld_data_afl (2)]"/>
  </connection>
  <connection id="9" xr16:uid="{48621CD7-8B36-4D88-9A28-F2D0CCAAADC1}" keepAlive="1" name="Query - GW-aluminum-clad steel" description="Connection to the 'GW-aluminum-clad steel' query in the workbook." type="5" refreshedVersion="8" background="1" saveData="1">
    <dbPr connection="Provider=Microsoft.Mashup.OleDb.1;Data Source=$Workbook$;Location=&quot;GW-aluminum-clad steel&quot;;Extended Properties=&quot;&quot;" command="SELECT * FROM [GW-aluminum-clad ste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<sst xmlns="http://schemas.openxmlformats.org/spreadsheetml/2006/main" count="1896" uniqueCount="605">
  <si>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</si>
  <si>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</si>
  <si>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</si>
  <si>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</si>
  <si>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</si>
  <si>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</si>
  <si>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</si>
  <si>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</si>
  <si>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</si>
  <si>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</si>
  <si>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</si>
  <si>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</si>
  <si>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</si>
  <si>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</si>
  <si>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</si>
  <si>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</si>
  <si>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</si>
  <si>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</si>
  <si>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</si>
  <si>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</si>
  <si>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</si>
  <si>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</si>
  <si>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</si>
  <si>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</si>
  <si>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</si>
  <si>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</si>
  <si>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</si>
  <si>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</si>
  <si>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</si>
  <si>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</si>
  <si>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</si>
  <si>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</si>
  <si>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</si>
  <si>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</si>
  <si>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</si>
  <si>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</si>
  <si>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</si>
  <si>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</si>
  <si>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</si>
  <si>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</si>
  <si>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</si>
  <si>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</si>
  <si>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</si>
  <si>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</si>
  <si>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</si>
  <si>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</si>
  <si>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</si>
  <si>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</si>
  <si>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</si>
  <si>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</si>
  <si>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</si>
  <si>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</si>
  <si>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</si>
  <si>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</si>
  <si>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</si>
  <si>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</si>
  <si>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</si>
  <si>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</si>
  <si>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</si>
  <si>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</si>
  <si>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</si>
  <si>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</si>
  <si>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</si>
  <si>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</si>
  <si>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</si>
  <si>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</si>
  <si>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</si>
  <si>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</si>
  <si>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</si>
  <si>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</si>
  <si>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</si>
  <si>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</si>
  <si>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</si>
  <si>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</si>
  <si>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</si>
  <si>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</si>
  <si>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</si>
  <si>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</si>
  <si>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</si>
  <si>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</si>
  <si>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</si>
  <si>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</si>
  <si>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</si>
  <si>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</si>
  <si>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</si>
  <si>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</si>
  <si>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</si>
  <si>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</si>
  <si>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</si>
  <si>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</si>
  <si>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</si>
  <si>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</si>
  <si>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</si>
  <si>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</si>
  <si>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</si>
  <si>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</si>
  <si>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</si>
  <si>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</si>
  <si>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</si>
  <si>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</si>
  <si>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</si>
  <si>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</si>
  <si>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</si>
  <si>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</si>
  <si>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</si>
  <si>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</si>
  <si>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</si>
  <si>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</si>
  <si>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</si>
  <si>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</si>
  <si>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</si>
  <si>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</si>
  <si>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</si>
  <si>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</si>
  <si>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</si>
  <si>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</si>
  <si>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</si>
  <si>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</si>
  <si>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</si>
  <si>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</si>
  <si>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</si>
  <si>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</si>
  <si>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</si>
  <si>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</si>
  <si>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</si>
  <si>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</si>
  <si>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</si>
  <si>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</si>
  <si>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</si>
  <si>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</si>
  <si>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</si>
  <si>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</si>
  <si>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</si>
  <si>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</si>
  <si>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</si>
  <si>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</si>
  <si>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</si>
  <si>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</si>
  <si>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</si>
  <si>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</si>
  <si>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</si>
  <si>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</si>
  <si>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</si>
  <si>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</si>
  <si>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</si>
  <si>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</si>
  <si>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</si>
  <si>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</si>
  <si>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</si>
  <si>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</si>
  <si>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</si>
  <si>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</si>
  <si>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</si>
  <si>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</si>
  <si>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</si>
  <si>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</si>
  <si>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</si>
  <si>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</si>
  <si>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</si>
  <si>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</si>
  <si>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</si>
  <si>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</si>
  <si>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</si>
  <si>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</si>
  <si>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</si>
  <si>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</si>
  <si>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</si>
  <si>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</si>
  <si>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</si>
  <si>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</si>
  <si>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</si>
  <si>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</si>
  <si>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</si>
  <si>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</si>
  <si>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</si>
  <si>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</si>
  <si>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</si>
  <si>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</si>
  <si>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</si>
  <si>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</si>
  <si>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</si>
  <si>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</si>
  <si>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</si>
  <si>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</si>
  <si>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</si>
  <si>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</si>
  <si>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</si>
  <si>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</si>
  <si>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</si>
  <si>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</si>
  <si>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</si>
  <si>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</si>
  <si>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</si>
  <si>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</si>
  <si>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</si>
  <si>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</si>
  <si>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</si>
  <si>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</si>
  <si>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</si>
  <si>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</si>
  <si>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</si>
  <si>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</si>
  <si>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</si>
  <si>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</si>
  <si>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</si>
  <si>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</si>
  <si>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</si>
  <si>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</si>
  <si>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</si>
  <si>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</si>
  <si>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</si>
  <si>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</si>
  <si>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</si>
  <si>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</si>
  <si>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</si>
  <si>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</si>
  <si>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</si>
  <si>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</si>
  <si>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</si>
  <si>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</si>
  <si>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</si>
  <si>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</si>
  <si>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</si>
  <si>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</si>
  <si>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</si>
  <si>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</si>
  <si>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</si>
  <si>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</si>
  <si>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</si>
  <si>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</si>
  <si>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</si>
  <si>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</si>
  <si>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</si>
  <si>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</si>
  <si>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</si>
  <si>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</si>
  <si>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</si>
  <si>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</si>
  <si>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</si>
  <si>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</si>
  <si>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</si>
  <si>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</si>
  <si>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</si>
  <si>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</si>
  <si>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</si>
  <si>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</si>
  <si>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</si>
  <si>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</si>
  <si>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</si>
  <si>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</si>
  <si>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</si>
  <si>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</si>
  <si>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</si>
  <si>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</si>
  <si>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</si>
  <si>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</si>
  <si>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</si>
  <si>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</si>
  <si>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</si>
  <si>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</si>
  <si>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</si>
  <si>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</si>
  <si>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</si>
  <si>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</si>
  <si>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</si>
  <si>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</si>
  <si>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</si>
  <si>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</si>
  <si>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</si>
  <si>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</si>
  <si>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</si>
  <si>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</si>
  <si>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</si>
  <si>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</si>
  <si>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</si>
  <si>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</si>
  <si>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</si>
  <si>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</si>
  <si>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</si>
  <si>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</si>
  <si>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</si>
  <si>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</si>
  <si>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</si>
  <si>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</si>
  <si>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</si>
  <si>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</si>
  <si>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</si>
  <si>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</si>
  <si>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</si>
  <si>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</si>
  <si>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</si>
  <si>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</si>
  <si>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</si>
  <si>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</si>
  <si>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</si>
  <si>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</si>
  <si>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</si>
  <si>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</si>
  <si>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</si>
  <si>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</si>
  <si>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</si>
  <si>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</si>
  <si>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</si>
  <si>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</si>
  <si>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</si>
  <si>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</si>
  <si>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</si>
  <si>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</si>
  <si>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</si>
  <si>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</si>
  <si>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</si>
  <si>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</si>
  <si>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</si>
  <si>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</si>
  <si>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</si>
  <si>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</si>
  <si>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</si>
  <si>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</si>
  <si>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</si>
  <si>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</si>
  <si>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</si>
  <si>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</si>
  <si>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</si>
  <si>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</si>
  <si>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</si>
  <si>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</si>
  <si>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</si>
  <si>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</si>
  <si>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</si>
  <si>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</si>
  <si>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</si>
  <si>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</si>
  <si>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</si>
  <si>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</si>
  <si>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</si>
  <si>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</si>
  <si>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</si>
  <si>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</si>
  <si>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</si>
  <si>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</si>
  <si>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</si>
  <si>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</si>
  <si>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</si>
  <si>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</si>
  <si>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</si>
  <si>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</si>
  <si>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</si>
  <si>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</si>
  <si>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</si>
  <si>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</si>
  <si>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</si>
  <si>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</si>
  <si>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</si>
  <si>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</si>
  <si>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</si>
  <si>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</si>
  <si>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</si>
  <si>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</si>
  <si>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</si>
  <si>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</si>
  <si>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</si>
  <si>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</si>
  <si>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</si>
  <si>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</si>
  <si>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</si>
  <si>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</si>
  <si>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</si>
  <si>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</si>
  <si>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</si>
  <si>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</si>
  <si>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</si>
  <si>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</si>
  <si>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</si>
  <si>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</si>
  <si>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</si>
  <si>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</si>
  <si>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</si>
  <si>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</si>
  <si>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</si>
  <si>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</si>
  <si>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</si>
  <si>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</si>
  <si>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</si>
  <si>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</si>
  <si>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</si>
  <si>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</si>
  <si>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</si>
  <si>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</si>
  <si>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</si>
  <si>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</si>
  <si>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</si>
  <si>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</si>
  <si>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</si>
  <si>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</si>
  <si>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</si>
  <si>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</si>
  <si>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</si>
  <si>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</si>
  <si>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</si>
  <si>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</si>
  <si>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</si>
  <si>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</si>
  <si>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</si>
  <si>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</si>
  <si>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</si>
  <si>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</si>
  <si>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</si>
  <si>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</si>
  <si>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</si>
  <si>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</si>
  <si>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</si>
  <si>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</si>
  <si>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</si>
  <si>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</si>
  <si>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</si>
  <si>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</si>
  <si>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</si>
  <si>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</si>
  <si>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</si>
  <si>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</si>
  <si>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</si>
  <si>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</si>
  <si>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</si>
  <si>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</si>
  <si>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</si>
  <si>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</si>
  <si>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</si>
  <si>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</si>
  <si>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</si>
  <si>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</si>
  <si>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</si>
  <si>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</si>
  <si>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</si>
  <si>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</si>
  <si>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</si>
  <si>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</si>
  <si>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</si>
  <si>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</si>
  <si>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</si>
  <si>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</si>
  <si>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</si>
  <si>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</si>
  <si>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</si>
  <si>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</si>
  <si>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</si>
  <si>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</si>
  <si>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</si>
  <si>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</si>
  <si>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</si>
  <si>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</si>
  <si>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</si>
  <si>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</si>
  <si>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</si>
  <si>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</si>
  <si>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</si>
  <si>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</si>
  <si>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</si>
  <si>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</si>
  <si>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</si>
  <si>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</si>
  <si>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</si>
  <si>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</si>
  <si>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</si>
  <si>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</si>
  <si>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</si>
  <si>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</si>
  <si>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</si>
  <si>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</si>
  <si>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</si>
  <si>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</si>
  <si>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</si>
  <si>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</si>
  <si>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</si>
  <si>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</si>
  <si>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</si>
  <si>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</si>
  <si>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</si>
  <si>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</si>
  <si>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</si>
  <si>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</si>
  <si>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</si>
  <si>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</si>
  <si>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</si>
  <si>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</si>
  <si>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</si>
  <si>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</si>
  <si>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</si>
  <si>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</si>
  <si>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</si>
  <si>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</si>
  <si>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</si>
  <si>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</si>
  <si>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</si>
  <si>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</si>
  <si>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</si>
  <si>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</si>
  <si>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</si>
  <si>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</si>
  <si>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</si>
  <si>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</si>
  <si>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</si>
  <si>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</si>
  <si>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</si>
  <si>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</si>
  <si>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</si>
  <si>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</si>
  <si>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</si>
  <si>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</si>
  <si>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</si>
  <si>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</si>
  <si>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</si>
  <si>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</si>
  <si>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</si>
  <si>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</si>
  <si>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</si>
  <si>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</si>
  <si>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</si>
  <si>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</si>
  <si>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</si>
  <si>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</si>
  <si>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</si>
  <si>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</si>
  <si>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</si>
  <si>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</si>
  <si>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</si>
  <si>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</si>
  <si>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</si>
  <si>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</si>
  <si>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</si>
  <si>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</si>
  <si>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</si>
  <si>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</si>
  <si>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</si>
  <si>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</si>
  <si>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</si>
  <si>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</si>
  <si>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</si>
  <si>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</si>
  <si>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</si>
  <si>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</si>
  <si>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</si>
  <si>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</si>
  <si>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</si>
  <si>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R_25ac_ohm_kft</t>
  </si>
  <si>
    <t>R_50ac_ohm_kft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</si>
  <si>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</si>
  <si>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</si>
  <si>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</si>
  <si>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</si>
  <si>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</si>
  <si>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</si>
  <si>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</si>
  <si>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</si>
  <si>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</si>
  <si>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</si>
  <si>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</si>
  <si>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</si>
  <si>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</si>
  <si>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</si>
  <si>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</si>
  <si>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</si>
  <si>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</si>
  <si>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</si>
  <si>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</si>
  <si>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</si>
  <si>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</si>
  <si>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</si>
  <si>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</si>
  <si>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breaking_load_lb</t>
  </si>
  <si>
    <t>weight_lb_kft</t>
  </si>
  <si>
    <t>resistance_ohm_kft_20C</t>
  </si>
  <si>
    <t>area_in2</t>
  </si>
  <si>
    <t>awg</t>
  </si>
  <si>
    <t>19/8</t>
  </si>
  <si>
    <t>19/9</t>
  </si>
  <si>
    <t>19/10</t>
  </si>
  <si>
    <t>7/5</t>
  </si>
  <si>
    <t>7/6</t>
  </si>
  <si>
    <t>7/7</t>
  </si>
  <si>
    <t>7/8</t>
  </si>
  <si>
    <t>7/9</t>
  </si>
  <si>
    <t>7/10</t>
  </si>
  <si>
    <t>7/11</t>
  </si>
  <si>
    <t>7/12</t>
  </si>
  <si>
    <t>3/5</t>
  </si>
  <si>
    <t>3/6</t>
  </si>
  <si>
    <t>3/7</t>
  </si>
  <si>
    <t>3/9</t>
  </si>
  <si>
    <t>3/10</t>
  </si>
  <si>
    <t>37/5</t>
  </si>
  <si>
    <t>37/6</t>
  </si>
  <si>
    <t>37/7</t>
  </si>
  <si>
    <t>37/8</t>
  </si>
  <si>
    <t>37/9</t>
  </si>
  <si>
    <t>37/10</t>
  </si>
  <si>
    <t>19/5</t>
  </si>
  <si>
    <t>19/6</t>
  </si>
  <si>
    <t>19/7</t>
  </si>
  <si>
    <t>AWG</t>
  </si>
  <si>
    <t>wire diam</t>
  </si>
  <si>
    <t>strand diam</t>
  </si>
  <si>
    <t>Cmil</t>
  </si>
  <si>
    <t>kcmil</t>
  </si>
  <si>
    <t>wire_diameter_inch</t>
  </si>
  <si>
    <t>area_inches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</si>
</sst>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78DA8FA-358D-4FE8-A1CB-C8FDB27F4DD3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1F839B-F08F-4811-BE89-AA648AAF219A}" name="GW_aluminum_clad_steel" displayName="GW_aluminum_clad_steel" ref="B2:O28" tableType="queryTable" totalsRowShown="0">
  <autoFilter ref="B2:O28" xr:uid="{291F839B-F08F-4811-BE89-AA648AAF219A}"/>
  <tableColumns count="14">
    <tableColumn id="1" xr3:uid="{CFC2115B-AF56-4759-9657-C82252578D36}" uniqueName="1" name="Column1" queryTableFieldId="1" dataDxfId="1"/>
    <tableColumn id="2" xr3:uid="{88AF5093-B2B6-4BF4-912E-5ACE6E51238D}" uniqueName="2" name="Column2" queryTableFieldId="2"/>
    <tableColumn id="3" xr3:uid="{715365DE-CEC3-46E9-B32D-2AE086D2D2D6}" uniqueName="3" name="Column3" queryTableFieldId="3"/>
    <tableColumn id="4" xr3:uid="{1EF0AA63-0605-4F2D-877A-DD26B771020D}" uniqueName="4" name="Column4" queryTableFieldId="4"/>
    <tableColumn id="5" xr3:uid="{1801384E-36B1-4D37-A0DD-41A7EEDCD9E4}" uniqueName="5" name="Column5" queryTableFieldId="5"/>
    <tableColumn id="6" xr3:uid="{2D42890A-FC6B-479D-A58C-A7474D6D8391}" uniqueName="6" name="Column6" queryTableFieldId="6"/>
    <tableColumn id="7" xr3:uid="{7E0F33B2-EE29-496D-8796-49C35D83D0E9}" uniqueName="7" name="Column7" queryTableFieldId="7"/>
    <tableColumn id="8" xr3:uid="{B5147418-09EB-4628-B1B3-F426FA3D18CD}" uniqueName="8" name="Column8" queryTableFieldId="8"/>
    <tableColumn id="9" xr3:uid="{22532F37-DF1D-4A44-8BDD-AF0F0FB7BC2B}" uniqueName="9" name="Column9" queryTableFieldId="9"/>
    <tableColumn id="10" xr3:uid="{558A5921-4DC4-40B5-A23E-A8B25557E2C7}" uniqueName="10" name="Column10" queryTableFieldId="10"/>
    <tableColumn id="11" xr3:uid="{399A83A0-A5E9-44E8-81F2-EE2476296F8A}" uniqueName="11" name="Column11" queryTableFieldId="11"/>
    <tableColumn id="12" xr3:uid="{1308B1D3-F7D9-492C-9CD1-CE6792AA472F}" uniqueName="12" name="Column12" queryTableFieldId="12"/>
    <tableColumn id="13" xr3:uid="{C67D320A-728F-4260-92F8-C1DEC2CE7040}" uniqueName="13" name="Column13" queryTableFieldId="13"/>
    <tableColumn id="14" xr3:uid="{7C891FFF-9BE1-48A4-BDDC-A725D041FE2B}" uniqueName="14" name="Column14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66"/>
  <sheetViews>
    <sheetView tabSelected="1" topLeftCell="N1" workbookViewId="0">
      <pane ySplit="1" topLeftCell="A2" activePane="bottomLeft" state="frozen"/>
      <selection pane="bottomLeft" activeCell="AA7" sqref="AA7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6.33203125" style="73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498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499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404</v>
      </c>
      <c r="D12" t="s">
        <v>501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502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503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504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9</v>
      </c>
      <c r="Z22" s="55">
        <f t="shared" si="15"/>
        <v>13</v>
      </c>
      <c r="AA22" s="56">
        <f t="shared" si="16"/>
        <v>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9</v>
      </c>
      <c r="BF22" s="55">
        <v>0</v>
      </c>
      <c r="BG22" s="55">
        <v>13</v>
      </c>
      <c r="BH22" s="55">
        <v>0</v>
      </c>
      <c r="BI22" s="55">
        <v>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505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506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507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508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6" si="34">((G36*H36)/I36)*J36*(1/304.8)</f>
        <v>10.840634357325053</v>
      </c>
      <c r="L36" s="46">
        <f t="shared" ref="L36:L66" si="35">AC36+(AD36*(1/12))-K36</f>
        <v>116.15936564267494</v>
      </c>
      <c r="M36" s="47">
        <f t="shared" ref="M36:M66" si="36">AE36+(AF36*(1/12))-K36</f>
        <v>94.159365642674942</v>
      </c>
      <c r="N36" s="47">
        <f t="shared" ref="N36:N66" si="37">AG36+(AH36*(1/12))-K36</f>
        <v>94.159365642674942</v>
      </c>
      <c r="O36" s="48">
        <f t="shared" ref="O36:O66" si="38">AI36+(AJ36*(1/12))</f>
        <v>0</v>
      </c>
      <c r="P36" s="47">
        <f t="shared" ref="P36:P66" si="39">AK36+(AL36*(1/12))</f>
        <v>-13.5</v>
      </c>
      <c r="Q36" s="49">
        <f t="shared" ref="Q36:Q66" si="40">AM36+(AN36*(1/12))</f>
        <v>13.5</v>
      </c>
      <c r="R36" s="59">
        <f t="shared" ref="R36:R66" si="41">AP36+((1/12)*AQ36)</f>
        <v>127</v>
      </c>
      <c r="S36" s="60">
        <f t="shared" ref="S36:S66" si="42">AR36+((1/12)*AS36)</f>
        <v>-10</v>
      </c>
      <c r="T36" s="60">
        <f t="shared" ref="T36:T66" si="43">AT36+((1/12)*AU36)</f>
        <v>127</v>
      </c>
      <c r="U36" s="62">
        <f t="shared" ref="U36:U66" si="44">AV36+((1/12)*AW36)</f>
        <v>10</v>
      </c>
      <c r="V36" s="53">
        <f t="shared" ref="V36:V66" si="45">AY36+(AZ36*(1/12))-K36</f>
        <v>-10.840634357325053</v>
      </c>
      <c r="W36" s="54">
        <f t="shared" ref="W36:W66" si="46">BA36+(BB36*(1/12))-K36</f>
        <v>-10.840634357325053</v>
      </c>
      <c r="X36" s="54">
        <f t="shared" ref="X36:X66" si="47">BC36+(BD36*(1/12))-K36</f>
        <v>-10.840634357325053</v>
      </c>
      <c r="Y36" s="55">
        <f t="shared" ref="Y36:Y66" si="48">BE36+(BF36*(1/12))</f>
        <v>0</v>
      </c>
      <c r="Z36" s="55">
        <f t="shared" ref="Z36:Z66" si="49">BG36+(BH36*(1/12))</f>
        <v>0</v>
      </c>
      <c r="AA36" s="56">
        <f t="shared" ref="AA36:AA66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509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356</v>
      </c>
      <c r="E65" s="69"/>
      <c r="F65" s="69"/>
      <c r="G65" s="45">
        <v>735</v>
      </c>
      <c r="H65" s="44">
        <v>20</v>
      </c>
      <c r="I65" s="44">
        <v>355</v>
      </c>
      <c r="J65" s="44">
        <v>170</v>
      </c>
      <c r="K65" s="43">
        <f t="shared" si="34"/>
        <v>23.095264500388154</v>
      </c>
      <c r="L65" s="46">
        <f t="shared" si="35"/>
        <v>-23.095264500388154</v>
      </c>
      <c r="M65" s="47">
        <f t="shared" si="36"/>
        <v>-23.095264500388154</v>
      </c>
      <c r="N65" s="47">
        <f t="shared" si="37"/>
        <v>-23.095264500388154</v>
      </c>
      <c r="O65" s="48">
        <f t="shared" si="38"/>
        <v>0</v>
      </c>
      <c r="P65" s="48">
        <f t="shared" si="39"/>
        <v>0</v>
      </c>
      <c r="Q65" s="58">
        <f t="shared" si="40"/>
        <v>0</v>
      </c>
      <c r="R65" s="59">
        <f t="shared" si="41"/>
        <v>0</v>
      </c>
      <c r="S65" s="60">
        <f t="shared" si="42"/>
        <v>0</v>
      </c>
      <c r="T65" s="60">
        <f t="shared" si="43"/>
        <v>0</v>
      </c>
      <c r="U65" s="62">
        <f t="shared" si="44"/>
        <v>0</v>
      </c>
      <c r="V65" s="53">
        <f t="shared" si="45"/>
        <v>-23.095264500388154</v>
      </c>
      <c r="W65" s="54">
        <f t="shared" si="46"/>
        <v>-23.095264500388154</v>
      </c>
      <c r="X65" s="54">
        <f t="shared" si="47"/>
        <v>-23.095264500388154</v>
      </c>
      <c r="Y65" s="55">
        <f t="shared" si="48"/>
        <v>0</v>
      </c>
      <c r="Z65" s="55">
        <f t="shared" si="49"/>
        <v>0</v>
      </c>
      <c r="AA65" s="56">
        <f t="shared" si="50"/>
        <v>0</v>
      </c>
      <c r="AB65" s="9"/>
      <c r="AC65" s="63"/>
      <c r="AD65" s="15"/>
      <c r="AE65" s="63"/>
      <c r="AF65" s="15"/>
      <c r="AG65" s="63"/>
      <c r="AH65" s="15"/>
      <c r="AI65" s="15"/>
      <c r="AJ65" s="15"/>
      <c r="AK65" s="15"/>
      <c r="AL65" s="15"/>
      <c r="AM65" s="15"/>
      <c r="AN65" s="15"/>
      <c r="AO65" s="9"/>
      <c r="AP65" s="15"/>
      <c r="AQ65" s="15"/>
      <c r="AR65" s="15"/>
      <c r="AS65" s="15"/>
      <c r="AT65" s="15"/>
      <c r="AU65" s="15"/>
      <c r="AV65" s="15"/>
      <c r="AW65" s="15"/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ht="18.75" customHeight="1" x14ac:dyDescent="0.3">
      <c r="A66" s="42" t="s">
        <v>357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si="35"/>
        <v>-23.095264500388154</v>
      </c>
      <c r="M66" s="47">
        <f t="shared" si="36"/>
        <v>-23.095264500388154</v>
      </c>
      <c r="N66" s="47">
        <f t="shared" si="37"/>
        <v>-23.095264500388154</v>
      </c>
      <c r="O66" s="48">
        <f t="shared" si="38"/>
        <v>0</v>
      </c>
      <c r="P66" s="48">
        <f t="shared" si="39"/>
        <v>0</v>
      </c>
      <c r="Q66" s="58">
        <f t="shared" si="40"/>
        <v>0</v>
      </c>
      <c r="R66" s="59">
        <f t="shared" si="41"/>
        <v>0</v>
      </c>
      <c r="S66" s="60">
        <f t="shared" si="42"/>
        <v>0</v>
      </c>
      <c r="T66" s="60">
        <f t="shared" si="43"/>
        <v>0</v>
      </c>
      <c r="U66" s="62">
        <f t="shared" si="44"/>
        <v>0</v>
      </c>
      <c r="V66" s="53">
        <f t="shared" si="45"/>
        <v>-23.095264500388154</v>
      </c>
      <c r="W66" s="54">
        <f t="shared" si="46"/>
        <v>-23.095264500388154</v>
      </c>
      <c r="X66" s="54">
        <f t="shared" si="47"/>
        <v>-23.095264500388154</v>
      </c>
      <c r="Y66" s="55">
        <f t="shared" si="48"/>
        <v>0</v>
      </c>
      <c r="Z66" s="55">
        <f t="shared" si="49"/>
        <v>0</v>
      </c>
      <c r="AA66" s="56">
        <f t="shared" si="50"/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M23" sqref="M23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IF(OR(COUNTIF(T2,"*"&amp;Conductors!$N$2:$N$200&amp;"*")),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IF(OR(COUNTIF(T3,"*"&amp;Conductors!$N$2:$N$200&amp;"*")),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IF(OR(COUNTIF(T4,"*"&amp;Conductors!$N$2:$N$200&amp;"*")),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IF(OR(COUNTIF(T5,"*"&amp;Conductors!$N$2:$N$200&amp;"*")),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IF(OR(COUNTIF(T6,"*"&amp;Conductors!$N$2:$N$200&amp;"*")),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IF(OR(COUNTIF(T7,"*"&amp;Conductors!$N$2:$N$200&amp;"*")),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IF(OR(COUNTIF(T8,"*"&amp;Conductors!$N$2:$N$200&amp;"*")),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IF(OR(COUNTIF(T9,"*"&amp;Conductors!$N$2:$N$200&amp;"*")),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IF(OR(COUNTIF(T10,"*"&amp;Conductors!$N$2:$N$200&amp;"*")),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IF(OR(COUNTIF(T11,"*"&amp;Conductors!$N$2:$N$200&amp;"*")),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IF(OR(COUNTIF(T12,"*"&amp;Conductors!$N$2:$N$200&amp;"*")),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IF(OR(COUNTIF(T13,"*"&amp;Conductors!$N$2:$N$200&amp;"*")),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IF(OR(COUNTIF(T14,"*"&amp;Conductors!$N$2:$N$200&amp;"*")),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IF(OR(COUNTIF(T15,"*"&amp;Conductors!$N$2:$N$200&amp;"*")),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IF(OR(COUNTIF(T16,"*"&amp;Conductors!$N$2:$N$200&amp;"*")),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IF(OR(COUNTIF(T17,"*"&amp;Conductors!$N$2:$N$200&amp;"*")),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IF(OR(COUNTIF(T18,"*"&amp;Conductors!$N$2:$N$200&amp;"*")),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IF(OR(COUNTIF(T19,"*"&amp;Conductors!$N$2:$N$200&amp;"*")),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IF(OR(COUNTIF(T20,"*"&amp;Conductors!$N$2:$N$200&amp;"*")),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IF(OR(COUNTIF(T21,"*"&amp;Conductors!$N$2:$N$200&amp;"*")),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IF(OR(COUNTIF(T22,"*"&amp;Conductors!$N$2:$N$200&amp;"*")),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IF(OR(COUNTIF(T23,"*"&amp;Conductors!$N$2:$N$200&amp;"*")),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IF(OR(COUNTIF(T24,"*"&amp;Conductors!$N$2:$N$200&amp;"*")),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IF(OR(COUNTIF(T25,"*"&amp;Conductors!$N$2:$N$200&amp;"*")),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IF(OR(COUNTIF(T26,"*"&amp;Conductors!$N$2:$N$200&amp;"*")),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IF(OR(COUNTIF(T27,"*"&amp;Conductors!$N$2:$N$200&amp;"*")),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IF(OR(COUNTIF(T28,"*"&amp;Conductors!$N$2:$N$200&amp;"*")),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IF(OR(COUNTIF(T29,"*"&amp;Conductors!$N$2:$N$200&amp;"*")),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IF(OR(COUNTIF(T30,"*"&amp;Conductors!$N$2:$N$200&amp;"*")),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IF(OR(COUNTIF(T31,"*"&amp;Conductors!$N$2:$N$200&amp;"*")),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IF(OR(COUNTIF(T32,"*"&amp;Conductors!$N$2:$N$200&amp;"*")),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IF(OR(COUNTIF(T33,"*"&amp;Conductors!$N$2:$N$200&amp;"*")),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IF(OR(COUNTIF(T34,"*"&amp;Conductors!$N$2:$N$200&amp;"*")),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IF(OR(COUNTIF(T35,"*"&amp;Conductors!$N$2:$N$200&amp;"*")),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IF(OR(COUNTIF(T36,"*"&amp;Conductors!$N$2:$N$200&amp;"*")),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IF(OR(COUNTIF(T37,"*"&amp;Conductors!$N$2:$N$200&amp;"*")),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IF(OR(COUNTIF(T38,"*"&amp;Conductors!$N$2:$N$200&amp;"*")),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IF(OR(COUNTIF(T39,"*"&amp;Conductors!$N$2:$N$200&amp;"*")),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IF(OR(COUNTIF(T40,"*"&amp;Conductors!$N$2:$N$200&amp;"*")),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IF(OR(COUNTIF(T41,"*"&amp;Conductors!$N$2:$N$200&amp;"*")),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IF(OR(COUNTIF(T42,"*"&amp;Conductors!$N$2:$N$200&amp;"*")),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IF(OR(COUNTIF(T43,"*"&amp;Conductors!$N$2:$N$200&amp;"*")),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IF(OR(COUNTIF(T44,"*"&amp;Conductors!$N$2:$N$200&amp;"*")),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IF(OR(COUNTIF(T45,"*"&amp;Conductors!$N$2:$N$200&amp;"*")),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IF(OR(COUNTIF(T46,"*"&amp;Conductors!$N$2:$N$200&amp;"*")),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IF(OR(COUNTIF(T47,"*"&amp;Conductors!$N$2:$N$200&amp;"*")),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IF(OR(COUNTIF(T48,"*"&amp;Conductors!$N$2:$N$200&amp;"*")),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IF(OR(COUNTIF(T49,"*"&amp;Conductors!$N$2:$N$200&amp;"*")),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IF(OR(COUNTIF(T50,"*"&amp;Conductors!$N$2:$N$200&amp;"*")),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IF(OR(COUNTIF(T51,"*"&amp;Conductors!$N$2:$N$200&amp;"*")),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IF(OR(COUNTIF(T52,"*"&amp;Conductors!$N$2:$N$200&amp;"*")),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IF(OR(COUNTIF(T53,"*"&amp;Conductors!$N$2:$N$200&amp;"*")),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IF(OR(COUNTIF(T54,"*"&amp;Conductors!$N$2:$N$200&amp;"*")),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IF(OR(COUNTIF(T55,"*"&amp;Conductors!$N$2:$N$200&amp;"*")),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IF(OR(COUNTIF(T56,"*"&amp;Conductors!$N$2:$N$200&amp;"*")),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IF(OR(COUNTIF(T57,"*"&amp;Conductors!$N$2:$N$200&amp;"*")),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IF(OR(COUNTIF(T58,"*"&amp;Conductors!$N$2:$N$200&amp;"*")),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IF(OR(COUNTIF(T59,"*"&amp;Conductors!$N$2:$N$200&amp;"*")),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IF(OR(COUNTIF(T60,"*"&amp;Conductors!$N$2:$N$200&amp;"*")),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IF(OR(COUNTIF(T61,"*"&amp;Conductors!$N$2:$N$200&amp;"*")),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T62" t="str">
        <f t="shared" si="2"/>
        <v/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 t="str">
        <f t="shared" si="26"/>
        <v/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T63" t="str">
        <f t="shared" si="2"/>
        <v/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 t="str">
        <f t="shared" si="29"/>
        <v/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T64" t="str">
        <f t="shared" si="2"/>
        <v/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 t="str">
        <f t="shared" si="29"/>
        <v/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20:86" x14ac:dyDescent="0.3">
      <c r="T65" t="str">
        <f t="shared" si="2"/>
        <v/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 t="str">
        <f t="shared" si="29"/>
        <v/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20:86" x14ac:dyDescent="0.3">
      <c r="T66" t="str">
        <f t="shared" si="2"/>
        <v/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 t="str">
        <f t="shared" si="29"/>
        <v/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20:86" x14ac:dyDescent="0.3">
      <c r="T67" t="str">
        <f t="shared" ref="T67:T130" si="30">_xlfn.CONCAT(G67,H67)</f>
        <v/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 t="str">
        <f t="shared" si="32"/>
        <v/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20:86" x14ac:dyDescent="0.3">
      <c r="T68" t="str">
        <f t="shared" si="30"/>
        <v/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 t="str">
        <f t="shared" si="32"/>
        <v/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20:86" x14ac:dyDescent="0.3">
      <c r="T69" t="str">
        <f t="shared" si="30"/>
        <v/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 t="str">
        <f t="shared" si="32"/>
        <v/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20:86" x14ac:dyDescent="0.3">
      <c r="T70" t="str">
        <f t="shared" si="30"/>
        <v/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 t="str">
        <f t="shared" si="32"/>
        <v/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20:86" x14ac:dyDescent="0.3">
      <c r="T71" t="str">
        <f t="shared" si="30"/>
        <v/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 t="str">
        <f t="shared" si="33"/>
        <v/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20:86" x14ac:dyDescent="0.3">
      <c r="T72" t="str">
        <f t="shared" si="30"/>
        <v/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 t="str">
        <f t="shared" si="33"/>
        <v/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20:86" x14ac:dyDescent="0.3">
      <c r="T73" t="str">
        <f t="shared" si="30"/>
        <v/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 t="str">
        <f t="shared" si="33"/>
        <v/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20:86" x14ac:dyDescent="0.3">
      <c r="T74" t="str">
        <f t="shared" si="30"/>
        <v/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 t="str">
        <f t="shared" si="33"/>
        <v/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20:86" x14ac:dyDescent="0.3">
      <c r="T75" t="str">
        <f t="shared" si="30"/>
        <v/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 t="str">
        <f t="shared" si="34"/>
        <v/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20:86" x14ac:dyDescent="0.3">
      <c r="T76" t="str">
        <f t="shared" si="30"/>
        <v/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 t="str">
        <f t="shared" si="34"/>
        <v/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20:86" x14ac:dyDescent="0.3">
      <c r="T77" t="str">
        <f t="shared" si="30"/>
        <v/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 t="str">
        <f t="shared" si="34"/>
        <v/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20:86" x14ac:dyDescent="0.3">
      <c r="T78" t="str">
        <f t="shared" si="30"/>
        <v/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 t="str">
        <f t="shared" si="34"/>
        <v/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20:86" x14ac:dyDescent="0.3">
      <c r="T79" t="str">
        <f t="shared" si="30"/>
        <v/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 t="str">
        <f t="shared" si="35"/>
        <v/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20:86" x14ac:dyDescent="0.3">
      <c r="T80" t="str">
        <f t="shared" si="30"/>
        <v/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 t="str">
        <f t="shared" si="35"/>
        <v/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20:86" x14ac:dyDescent="0.3">
      <c r="T81" t="str">
        <f t="shared" si="30"/>
        <v/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 t="str">
        <f t="shared" si="35"/>
        <v/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20:86" x14ac:dyDescent="0.3">
      <c r="T82" t="str">
        <f t="shared" si="30"/>
        <v/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 t="str">
        <f t="shared" si="35"/>
        <v/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20:86" x14ac:dyDescent="0.3">
      <c r="T83" t="str">
        <f t="shared" si="30"/>
        <v/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 t="str">
        <f t="shared" si="36"/>
        <v/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20:86" x14ac:dyDescent="0.3">
      <c r="T84" t="str">
        <f t="shared" si="30"/>
        <v/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 t="str">
        <f t="shared" si="36"/>
        <v/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20:86" x14ac:dyDescent="0.3">
      <c r="T85" t="str">
        <f t="shared" si="30"/>
        <v/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 t="str">
        <f t="shared" si="36"/>
        <v/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20:86" x14ac:dyDescent="0.3">
      <c r="T86" t="str">
        <f t="shared" si="30"/>
        <v/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 t="str">
        <f t="shared" si="36"/>
        <v/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20:86" x14ac:dyDescent="0.3">
      <c r="T87" t="str">
        <f t="shared" si="30"/>
        <v/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 t="str">
        <f t="shared" si="37"/>
        <v/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20:86" x14ac:dyDescent="0.3">
      <c r="T88" t="str">
        <f t="shared" si="30"/>
        <v/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 t="str">
        <f t="shared" si="37"/>
        <v/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20:86" x14ac:dyDescent="0.3">
      <c r="T89" t="str">
        <f t="shared" si="30"/>
        <v/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 t="str">
        <f t="shared" si="37"/>
        <v/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20:86" x14ac:dyDescent="0.3">
      <c r="T90" t="str">
        <f t="shared" si="30"/>
        <v/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 t="str">
        <f t="shared" si="37"/>
        <v/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20:86" x14ac:dyDescent="0.3">
      <c r="T91" t="str">
        <f t="shared" si="30"/>
        <v/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 t="str">
        <f t="shared" si="38"/>
        <v/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20:86" x14ac:dyDescent="0.3">
      <c r="T92" t="str">
        <f t="shared" si="30"/>
        <v/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 t="str">
        <f t="shared" si="38"/>
        <v/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20:86" x14ac:dyDescent="0.3">
      <c r="T93" t="str">
        <f t="shared" si="30"/>
        <v/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 t="str">
        <f t="shared" si="38"/>
        <v/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20:86" x14ac:dyDescent="0.3">
      <c r="T94" t="str">
        <f t="shared" si="30"/>
        <v/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 t="str">
        <f t="shared" si="38"/>
        <v/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20:86" x14ac:dyDescent="0.3">
      <c r="T95" t="str">
        <f t="shared" si="30"/>
        <v/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 t="str">
        <f t="shared" si="39"/>
        <v/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20:86" x14ac:dyDescent="0.3">
      <c r="T96" t="str">
        <f t="shared" si="30"/>
        <v/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 t="str">
        <f t="shared" si="39"/>
        <v/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20:86" x14ac:dyDescent="0.3">
      <c r="T97" t="str">
        <f t="shared" si="30"/>
        <v/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 t="str">
        <f t="shared" si="39"/>
        <v/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20:86" x14ac:dyDescent="0.3">
      <c r="T98" t="str">
        <f t="shared" si="30"/>
        <v/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 t="str">
        <f t="shared" si="39"/>
        <v/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20:86" x14ac:dyDescent="0.3">
      <c r="T99" t="str">
        <f t="shared" si="30"/>
        <v/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 t="str">
        <f t="shared" si="40"/>
        <v/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20:86" x14ac:dyDescent="0.3">
      <c r="T100" t="str">
        <f t="shared" si="30"/>
        <v/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 t="str">
        <f t="shared" si="40"/>
        <v/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20:86" x14ac:dyDescent="0.3">
      <c r="T101" t="str">
        <f t="shared" si="30"/>
        <v/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 t="str">
        <f t="shared" si="40"/>
        <v/>
      </c>
      <c r="CH101" t="str">
        <f t="shared" si="40"/>
        <v/>
      </c>
    </row>
    <row r="102" spans="20:86" x14ac:dyDescent="0.3">
      <c r="T102" t="str">
        <f t="shared" si="30"/>
        <v/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 t="str">
        <f t="shared" si="40"/>
        <v/>
      </c>
    </row>
    <row r="103" spans="20:86" x14ac:dyDescent="0.3">
      <c r="T103" t="str">
        <f t="shared" si="30"/>
        <v/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 t="str">
        <f t="shared" si="41"/>
        <v/>
      </c>
      <c r="CG103" t="str">
        <f t="shared" si="41"/>
        <v/>
      </c>
      <c r="CH103" t="str">
        <f t="shared" si="41"/>
        <v/>
      </c>
    </row>
    <row r="104" spans="20:86" x14ac:dyDescent="0.3">
      <c r="T104" t="str">
        <f t="shared" si="30"/>
        <v/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 t="str">
        <f t="shared" si="41"/>
        <v/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20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20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20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20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20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20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20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20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/>
      </c>
      <c r="BI202" s="95" t="str">
        <f t="shared" si="70"/>
        <v/>
      </c>
      <c r="BJ202" s="95" t="str">
        <f t="shared" si="70"/>
        <v/>
      </c>
      <c r="BK202" s="95" t="str">
        <f t="shared" si="70"/>
        <v/>
      </c>
      <c r="BL202" s="95" t="str">
        <f t="shared" si="70"/>
        <v/>
      </c>
      <c r="BM202" s="95" t="str">
        <f t="shared" si="70"/>
        <v/>
      </c>
      <c r="BN202" s="95" t="str">
        <f t="shared" si="70"/>
        <v/>
      </c>
      <c r="BO202" s="95" t="str">
        <f t="shared" si="70"/>
        <v/>
      </c>
      <c r="BP202" s="95" t="str">
        <f t="shared" si="70"/>
        <v/>
      </c>
      <c r="BQ202" s="95" t="str">
        <f t="shared" si="70"/>
        <v/>
      </c>
      <c r="BR202" s="95" t="str">
        <f t="shared" si="70"/>
        <v/>
      </c>
      <c r="BS202" s="95" t="str">
        <f t="shared" si="70"/>
        <v/>
      </c>
      <c r="BT202" s="95" t="str">
        <f t="shared" si="70"/>
        <v/>
      </c>
      <c r="BU202" s="95" t="str">
        <f t="shared" si="70"/>
        <v/>
      </c>
      <c r="BV202" s="95" t="str">
        <f t="shared" si="70"/>
        <v/>
      </c>
      <c r="BW202" s="95" t="str">
        <f t="shared" si="70"/>
        <v/>
      </c>
      <c r="BX202" s="95" t="str">
        <f t="shared" si="70"/>
        <v/>
      </c>
      <c r="BY202" s="95" t="str">
        <f t="shared" si="70"/>
        <v/>
      </c>
      <c r="BZ202" s="95" t="str">
        <f t="shared" si="70"/>
        <v/>
      </c>
      <c r="CA202" s="95" t="str">
        <f t="shared" si="70"/>
        <v/>
      </c>
      <c r="CB202" s="95" t="str">
        <f t="shared" si="70"/>
        <v/>
      </c>
      <c r="CC202" s="95" t="str">
        <f t="shared" si="70"/>
        <v/>
      </c>
      <c r="CD202" s="95" t="str">
        <f t="shared" si="70"/>
        <v/>
      </c>
      <c r="CE202" s="95" t="str">
        <f t="shared" si="70"/>
        <v/>
      </c>
      <c r="CF202" s="95" t="str">
        <f t="shared" si="70"/>
        <v/>
      </c>
      <c r="CG202" s="95" t="str">
        <f t="shared" si="70"/>
        <v/>
      </c>
      <c r="CH202" s="95" t="str">
        <f t="shared" si="70"/>
        <v/>
      </c>
    </row>
    <row r="203" spans="20:86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498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499</v>
      </c>
    </row>
    <row r="213" spans="24:24" x14ac:dyDescent="0.3">
      <c r="X213" t="s">
        <v>500</v>
      </c>
    </row>
    <row r="214" spans="24:24" x14ac:dyDescent="0.3">
      <c r="X214" t="s">
        <v>74</v>
      </c>
    </row>
    <row r="215" spans="24:24" x14ac:dyDescent="0.3">
      <c r="X215" t="s">
        <v>501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502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503</v>
      </c>
    </row>
    <row r="222" spans="24:24" x14ac:dyDescent="0.3">
      <c r="X222" t="s">
        <v>270</v>
      </c>
    </row>
    <row r="223" spans="24:24" x14ac:dyDescent="0.3">
      <c r="X223" t="s">
        <v>504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505</v>
      </c>
    </row>
    <row r="230" spans="24:24" x14ac:dyDescent="0.3">
      <c r="X230" t="s">
        <v>139</v>
      </c>
    </row>
    <row r="231" spans="24:24" x14ac:dyDescent="0.3">
      <c r="X231" t="s">
        <v>506</v>
      </c>
    </row>
    <row r="232" spans="24:24" x14ac:dyDescent="0.3">
      <c r="X232" t="s">
        <v>507</v>
      </c>
    </row>
    <row r="233" spans="24:24" x14ac:dyDescent="0.3">
      <c r="X233" t="s">
        <v>100</v>
      </c>
    </row>
    <row r="234" spans="24:24" x14ac:dyDescent="0.3">
      <c r="X234" t="s">
        <v>508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509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T200"/>
  <sheetViews>
    <sheetView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U21" sqref="U21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3" width="1.88671875" customWidth="1"/>
  </cols>
  <sheetData>
    <row r="1" spans="1:16" x14ac:dyDescent="0.3">
      <c r="A1" s="74" t="s">
        <v>547</v>
      </c>
      <c r="B1" s="74" t="s">
        <v>387</v>
      </c>
      <c r="C1" s="77" t="s">
        <v>553</v>
      </c>
      <c r="D1" s="77" t="s">
        <v>463</v>
      </c>
      <c r="E1" s="77" t="s">
        <v>462</v>
      </c>
      <c r="F1" s="74" t="s">
        <v>542</v>
      </c>
      <c r="G1" s="74" t="s">
        <v>543</v>
      </c>
      <c r="H1" s="74" t="s">
        <v>544</v>
      </c>
      <c r="I1" s="74" t="s">
        <v>388</v>
      </c>
      <c r="J1" s="74" t="s">
        <v>389</v>
      </c>
      <c r="K1" s="74" t="s">
        <v>546</v>
      </c>
      <c r="L1" s="74" t="s">
        <v>545</v>
      </c>
      <c r="M1" s="74"/>
      <c r="N1" t="s">
        <v>495</v>
      </c>
    </row>
    <row r="2" spans="1:16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N2" t="str">
        <f t="shared" ref="N2:N33" si="0">_xlfn.CONCAT(A2,B2)</f>
        <v>ACSRWaxwing</v>
      </c>
      <c r="P2">
        <f>K2*(5.28/1)</f>
        <v>0.47678400000000004</v>
      </c>
    </row>
    <row r="3" spans="1:16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N3" t="str">
        <f t="shared" si="0"/>
        <v>ACSRPartridge</v>
      </c>
      <c r="P3">
        <f t="shared" ref="P3:P48" si="1">K3*(5.28/1)</f>
        <v>0.46516800000000003</v>
      </c>
    </row>
    <row r="4" spans="1:16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N4" t="str">
        <f t="shared" si="0"/>
        <v>ACSRMerlin</v>
      </c>
      <c r="P4">
        <f t="shared" si="1"/>
        <v>0.43612800000000007</v>
      </c>
    </row>
    <row r="5" spans="1:16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N5" t="str">
        <f t="shared" si="0"/>
        <v>ACSRLinnet</v>
      </c>
      <c r="P5">
        <f t="shared" si="1"/>
        <v>0.45091200000000004</v>
      </c>
    </row>
    <row r="6" spans="1:16" x14ac:dyDescent="0.3">
      <c r="A6" t="s">
        <v>230</v>
      </c>
      <c r="B6" t="s">
        <v>367</v>
      </c>
      <c r="C6" s="75">
        <v>336.4</v>
      </c>
      <c r="D6" t="s">
        <v>422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N6" t="str">
        <f t="shared" si="0"/>
        <v>ACSROriole</v>
      </c>
      <c r="P6">
        <f t="shared" si="1"/>
        <v>0.445104</v>
      </c>
    </row>
    <row r="7" spans="1:16" x14ac:dyDescent="0.3">
      <c r="A7" t="s">
        <v>230</v>
      </c>
      <c r="B7" t="s">
        <v>368</v>
      </c>
      <c r="C7">
        <v>397.5</v>
      </c>
      <c r="D7" t="s">
        <v>456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N7" t="str">
        <f t="shared" si="0"/>
        <v>ACSRChickadee</v>
      </c>
      <c r="P7">
        <f t="shared" si="1"/>
        <v>0.45196799999999998</v>
      </c>
    </row>
    <row r="8" spans="1:16" x14ac:dyDescent="0.3">
      <c r="A8" t="s">
        <v>230</v>
      </c>
      <c r="B8" t="s">
        <v>369</v>
      </c>
      <c r="C8">
        <v>397.5</v>
      </c>
      <c r="D8" t="s">
        <v>429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N8" t="str">
        <f t="shared" si="0"/>
        <v>ACSRIbis</v>
      </c>
      <c r="P8">
        <f t="shared" si="1"/>
        <v>0.44088000000000005</v>
      </c>
    </row>
    <row r="9" spans="1:16" x14ac:dyDescent="0.3">
      <c r="A9" t="s">
        <v>230</v>
      </c>
      <c r="B9" t="s">
        <v>452</v>
      </c>
      <c r="C9">
        <v>477</v>
      </c>
      <c r="D9" t="s">
        <v>456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N9" t="str">
        <f t="shared" si="0"/>
        <v>ACSRPelican</v>
      </c>
      <c r="P9">
        <f t="shared" si="1"/>
        <v>0.44088000000000005</v>
      </c>
    </row>
    <row r="10" spans="1:16" x14ac:dyDescent="0.3">
      <c r="A10" t="s">
        <v>230</v>
      </c>
      <c r="B10" t="s">
        <v>370</v>
      </c>
      <c r="C10">
        <v>477</v>
      </c>
      <c r="D10" t="s">
        <v>457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N10" t="str">
        <f t="shared" si="0"/>
        <v>ACSRFlicker</v>
      </c>
      <c r="P10">
        <f t="shared" si="1"/>
        <v>0.43190400000000001</v>
      </c>
    </row>
    <row r="11" spans="1:16" x14ac:dyDescent="0.3">
      <c r="A11" t="s">
        <v>230</v>
      </c>
      <c r="B11" t="s">
        <v>451</v>
      </c>
      <c r="C11">
        <v>477</v>
      </c>
      <c r="D11" t="s">
        <v>429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N11" t="str">
        <f t="shared" si="0"/>
        <v>ACSRHawk</v>
      </c>
      <c r="P11">
        <f t="shared" si="1"/>
        <v>0.42979200000000001</v>
      </c>
    </row>
    <row r="12" spans="1:16" x14ac:dyDescent="0.3">
      <c r="A12" t="s">
        <v>230</v>
      </c>
      <c r="B12" t="s">
        <v>371</v>
      </c>
      <c r="C12">
        <v>477</v>
      </c>
      <c r="D12" t="s">
        <v>422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N12" t="str">
        <f t="shared" si="0"/>
        <v>ACSRHen</v>
      </c>
      <c r="P12">
        <f t="shared" si="1"/>
        <v>0.42398400000000003</v>
      </c>
    </row>
    <row r="13" spans="1:16" x14ac:dyDescent="0.3">
      <c r="A13" t="s">
        <v>230</v>
      </c>
      <c r="B13" t="s">
        <v>372</v>
      </c>
      <c r="C13">
        <v>556.5</v>
      </c>
      <c r="D13" t="s">
        <v>456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N13" t="str">
        <f t="shared" si="0"/>
        <v>ACSROsprey</v>
      </c>
      <c r="P13">
        <f t="shared" si="1"/>
        <v>0.43190400000000001</v>
      </c>
    </row>
    <row r="14" spans="1:16" x14ac:dyDescent="0.3">
      <c r="A14" t="s">
        <v>230</v>
      </c>
      <c r="B14" t="s">
        <v>373</v>
      </c>
      <c r="C14">
        <v>556.5</v>
      </c>
      <c r="D14" t="s">
        <v>457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N14" t="str">
        <f t="shared" si="0"/>
        <v>ACSRParakeet</v>
      </c>
      <c r="P14">
        <f t="shared" si="1"/>
        <v>0.42292800000000003</v>
      </c>
    </row>
    <row r="15" spans="1:16" x14ac:dyDescent="0.3">
      <c r="A15" t="s">
        <v>230</v>
      </c>
      <c r="B15" t="s">
        <v>374</v>
      </c>
      <c r="C15">
        <v>556.5</v>
      </c>
      <c r="D15" t="s">
        <v>429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N15" t="str">
        <f t="shared" si="0"/>
        <v>ACSRDove</v>
      </c>
      <c r="P15">
        <f t="shared" si="1"/>
        <v>0.41976000000000002</v>
      </c>
    </row>
    <row r="16" spans="1:16" x14ac:dyDescent="0.3">
      <c r="A16" t="s">
        <v>230</v>
      </c>
      <c r="B16" t="s">
        <v>375</v>
      </c>
      <c r="C16">
        <v>636</v>
      </c>
      <c r="D16" t="s">
        <v>457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N16" t="str">
        <f t="shared" si="0"/>
        <v>ACSRRook</v>
      </c>
      <c r="P16">
        <f t="shared" si="1"/>
        <v>0.41500800000000004</v>
      </c>
    </row>
    <row r="17" spans="1:20" x14ac:dyDescent="0.3">
      <c r="A17" t="s">
        <v>230</v>
      </c>
      <c r="B17" t="s">
        <v>376</v>
      </c>
      <c r="C17">
        <v>636</v>
      </c>
      <c r="D17" t="s">
        <v>429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N17" t="str">
        <f t="shared" si="0"/>
        <v>ACSRGrosbeak</v>
      </c>
      <c r="P17">
        <f t="shared" si="1"/>
        <v>0.41184000000000004</v>
      </c>
    </row>
    <row r="18" spans="1:20" x14ac:dyDescent="0.3">
      <c r="A18" t="s">
        <v>230</v>
      </c>
      <c r="B18" t="s">
        <v>377</v>
      </c>
      <c r="C18">
        <v>795</v>
      </c>
      <c r="D18" t="s">
        <v>429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N18" t="str">
        <f t="shared" si="0"/>
        <v>ACSRDrake</v>
      </c>
      <c r="P18">
        <f t="shared" si="1"/>
        <v>0.39916800000000002</v>
      </c>
    </row>
    <row r="19" spans="1:20" x14ac:dyDescent="0.3">
      <c r="A19" t="s">
        <v>230</v>
      </c>
      <c r="B19" t="s">
        <v>378</v>
      </c>
      <c r="C19">
        <v>795</v>
      </c>
      <c r="D19" t="s">
        <v>406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N19" t="str">
        <f t="shared" si="0"/>
        <v>ACSRTern</v>
      </c>
      <c r="P19">
        <f t="shared" si="1"/>
        <v>0.406032</v>
      </c>
    </row>
    <row r="20" spans="1:20" x14ac:dyDescent="0.3">
      <c r="A20" t="s">
        <v>230</v>
      </c>
      <c r="B20" t="s">
        <v>379</v>
      </c>
      <c r="C20">
        <v>954</v>
      </c>
      <c r="D20" t="s">
        <v>406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N20" t="str">
        <f t="shared" si="0"/>
        <v>ACSRRail</v>
      </c>
      <c r="P20">
        <f t="shared" si="1"/>
        <v>0.39494400000000007</v>
      </c>
    </row>
    <row r="21" spans="1:20" x14ac:dyDescent="0.3">
      <c r="A21" t="s">
        <v>230</v>
      </c>
      <c r="B21" t="s">
        <v>380</v>
      </c>
      <c r="C21">
        <v>954</v>
      </c>
      <c r="D21" t="s">
        <v>415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N21" t="str">
        <f t="shared" si="0"/>
        <v>ACSRCardinal</v>
      </c>
      <c r="P21">
        <f>K21*(5.28/1)</f>
        <v>0.38913600000000004</v>
      </c>
    </row>
    <row r="22" spans="1:20" s="81" customFormat="1" x14ac:dyDescent="0.3">
      <c r="A22" s="81" t="s">
        <v>230</v>
      </c>
      <c r="B22" s="81" t="s">
        <v>447</v>
      </c>
      <c r="C22" s="81">
        <v>1033.5</v>
      </c>
      <c r="D22" s="81" t="s">
        <v>406</v>
      </c>
      <c r="E22" s="81">
        <v>1.2130000000000001</v>
      </c>
      <c r="F22" s="87">
        <f>0.0167</f>
        <v>1.67E-2</v>
      </c>
      <c r="G22" s="87">
        <f>0.0924/5.28</f>
        <v>1.7499999999999998E-2</v>
      </c>
      <c r="H22" s="87">
        <f>0.1011/5.28</f>
        <v>1.9147727272727271E-2</v>
      </c>
      <c r="I22" s="89">
        <v>2.1000000000000001E-2</v>
      </c>
      <c r="J22" s="87">
        <f>0.0885*5.28</f>
        <v>0.46727999999999997</v>
      </c>
      <c r="K22" s="87">
        <f>0.39*(1/5.28)</f>
        <v>7.3863636363636367E-2</v>
      </c>
      <c r="L22" s="81">
        <v>1030</v>
      </c>
      <c r="N22" t="str">
        <f t="shared" si="0"/>
        <v>ACSROrtolan</v>
      </c>
      <c r="P22" s="81">
        <f>K22*(5.28/1)</f>
        <v>0.39</v>
      </c>
      <c r="R22" s="81" t="s">
        <v>458</v>
      </c>
      <c r="T22" s="78" t="s">
        <v>486</v>
      </c>
    </row>
    <row r="23" spans="1:20" s="83" customFormat="1" x14ac:dyDescent="0.3">
      <c r="A23" s="83" t="s">
        <v>230</v>
      </c>
      <c r="B23" s="83" t="s">
        <v>381</v>
      </c>
      <c r="C23" s="83">
        <v>1033.5</v>
      </c>
      <c r="D23" s="83" t="s">
        <v>415</v>
      </c>
      <c r="E23" s="83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3">
        <v>1040</v>
      </c>
      <c r="N23" t="str">
        <f t="shared" si="0"/>
        <v>ACSRCurlew</v>
      </c>
      <c r="P23" s="83">
        <f t="shared" si="1"/>
        <v>0.38491200000000003</v>
      </c>
      <c r="R23" s="83" t="s">
        <v>459</v>
      </c>
    </row>
    <row r="24" spans="1:20" x14ac:dyDescent="0.3">
      <c r="A24" t="s">
        <v>230</v>
      </c>
      <c r="B24" t="s">
        <v>382</v>
      </c>
      <c r="C24">
        <v>1113</v>
      </c>
      <c r="D24" t="s">
        <v>406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N24" t="str">
        <f t="shared" si="0"/>
        <v>ACSRBluejay</v>
      </c>
      <c r="P24">
        <f t="shared" si="1"/>
        <v>0.38596800000000003</v>
      </c>
    </row>
    <row r="25" spans="1:20" s="81" customFormat="1" x14ac:dyDescent="0.3">
      <c r="A25" s="81" t="s">
        <v>230</v>
      </c>
      <c r="B25" s="81" t="s">
        <v>449</v>
      </c>
      <c r="C25" s="81">
        <v>1113</v>
      </c>
      <c r="D25" s="81" t="s">
        <v>410</v>
      </c>
      <c r="E25" s="81">
        <v>1.2929999999999999</v>
      </c>
      <c r="F25" s="87">
        <v>1.55E-2</v>
      </c>
      <c r="G25" s="87">
        <f>0.0856/5.28</f>
        <v>1.6212121212121209E-2</v>
      </c>
      <c r="H25" s="87">
        <f>0.0937/5.28</f>
        <v>1.7746212121212121E-2</v>
      </c>
      <c r="I25" s="89">
        <v>0.02</v>
      </c>
      <c r="J25" s="87">
        <f>0.0866*5.28</f>
        <v>0.45724799999999999</v>
      </c>
      <c r="K25" s="87">
        <f>0.38*(1/5.28)</f>
        <v>7.1969696969696975E-2</v>
      </c>
      <c r="L25">
        <v>1070</v>
      </c>
      <c r="M25"/>
      <c r="N25" t="str">
        <f t="shared" si="0"/>
        <v>ACSRFinch</v>
      </c>
      <c r="P25" s="81">
        <f>K25*(5.28/1)</f>
        <v>0.38000000000000006</v>
      </c>
      <c r="R25" s="81" t="s">
        <v>458</v>
      </c>
      <c r="T25" s="78" t="s">
        <v>486</v>
      </c>
    </row>
    <row r="26" spans="1:20" x14ac:dyDescent="0.3">
      <c r="A26" t="s">
        <v>230</v>
      </c>
      <c r="B26" t="s">
        <v>383</v>
      </c>
      <c r="C26">
        <v>1272</v>
      </c>
      <c r="D26" t="s">
        <v>406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N26" t="str">
        <f t="shared" si="0"/>
        <v>ACSRBittern</v>
      </c>
      <c r="P26">
        <f t="shared" si="1"/>
        <v>0.378048</v>
      </c>
    </row>
    <row r="27" spans="1:20" s="81" customFormat="1" x14ac:dyDescent="0.3">
      <c r="A27" s="81" t="s">
        <v>230</v>
      </c>
      <c r="B27" s="81" t="s">
        <v>460</v>
      </c>
      <c r="C27" s="81">
        <v>1272</v>
      </c>
      <c r="D27" s="81" t="s">
        <v>410</v>
      </c>
      <c r="E27" s="81">
        <v>1.3819999999999999</v>
      </c>
      <c r="F27" s="87">
        <v>1.35E-2</v>
      </c>
      <c r="G27" s="87">
        <f>0.0751/5.28</f>
        <v>1.4223484848484848E-2</v>
      </c>
      <c r="H27" s="87">
        <f>0.0821/5.28</f>
        <v>1.5549242424242425E-2</v>
      </c>
      <c r="I27" s="89">
        <v>1.7000000000000001E-2</v>
      </c>
      <c r="J27" s="87">
        <f>0.0847*5.28</f>
        <v>0.447216</v>
      </c>
      <c r="K27" s="87">
        <f>0.372*(1/5.28)</f>
        <v>7.045454545454545E-2</v>
      </c>
      <c r="L27" s="81">
        <v>1180</v>
      </c>
      <c r="N27" t="str">
        <f t="shared" si="0"/>
        <v>ACSRPheasant</v>
      </c>
      <c r="P27">
        <f t="shared" si="1"/>
        <v>0.372</v>
      </c>
      <c r="R27" s="81" t="s">
        <v>458</v>
      </c>
      <c r="T27" s="78" t="s">
        <v>486</v>
      </c>
    </row>
    <row r="28" spans="1:20" s="81" customFormat="1" x14ac:dyDescent="0.3">
      <c r="A28" s="81" t="s">
        <v>230</v>
      </c>
      <c r="B28" s="81" t="s">
        <v>439</v>
      </c>
      <c r="C28" s="81">
        <v>1431</v>
      </c>
      <c r="D28" s="81" t="s">
        <v>406</v>
      </c>
      <c r="E28" s="81">
        <v>1.427</v>
      </c>
      <c r="F28" s="87">
        <v>1.21E-2</v>
      </c>
      <c r="G28" s="87">
        <f>0.0684/5.28</f>
        <v>1.2954545454545455E-2</v>
      </c>
      <c r="H28" s="87">
        <f>0.0746/5.28</f>
        <v>1.4128787878787878E-2</v>
      </c>
      <c r="I28" s="89">
        <v>1.4999999999999999E-2</v>
      </c>
      <c r="J28" s="87">
        <f>0.0837*5.28</f>
        <v>0.441936</v>
      </c>
      <c r="K28" s="87">
        <f>0.371*(1/5.28)</f>
        <v>7.0265151515151517E-2</v>
      </c>
      <c r="L28" s="81">
        <v>1260</v>
      </c>
      <c r="N28" t="str">
        <f t="shared" si="0"/>
        <v>ACSRBobolink</v>
      </c>
      <c r="P28">
        <f t="shared" si="1"/>
        <v>0.37100000000000005</v>
      </c>
      <c r="R28" s="81" t="s">
        <v>458</v>
      </c>
      <c r="T28" s="78" t="s">
        <v>486</v>
      </c>
    </row>
    <row r="29" spans="1:20" s="81" customFormat="1" x14ac:dyDescent="0.3">
      <c r="A29" s="81" t="s">
        <v>230</v>
      </c>
      <c r="B29" s="81" t="s">
        <v>461</v>
      </c>
      <c r="C29" s="81">
        <v>1431</v>
      </c>
      <c r="D29" s="81" t="s">
        <v>410</v>
      </c>
      <c r="E29" s="81">
        <v>1.4650000000000001</v>
      </c>
      <c r="F29" s="87">
        <v>1.2E-2</v>
      </c>
      <c r="G29" s="87">
        <f>0.0673/5.28</f>
        <v>1.274621212121212E-2</v>
      </c>
      <c r="H29" s="87">
        <f>0.0735/5.28</f>
        <v>1.3920454545454545E-2</v>
      </c>
      <c r="I29" s="89">
        <v>1.6E-2</v>
      </c>
      <c r="J29" s="87">
        <f>0.0829*5.28</f>
        <v>0.43771200000000005</v>
      </c>
      <c r="K29" s="87">
        <f>0.365*(1/5.28)</f>
        <v>6.9128787878787873E-2</v>
      </c>
      <c r="L29" s="81">
        <v>1270</v>
      </c>
      <c r="N29" t="str">
        <f t="shared" si="0"/>
        <v>ACSRPlover</v>
      </c>
      <c r="P29">
        <f t="shared" si="1"/>
        <v>0.36499999999999999</v>
      </c>
      <c r="R29" s="81" t="s">
        <v>458</v>
      </c>
      <c r="T29" s="78" t="s">
        <v>486</v>
      </c>
    </row>
    <row r="30" spans="1:20" x14ac:dyDescent="0.3">
      <c r="A30" t="s">
        <v>230</v>
      </c>
      <c r="B30" t="s">
        <v>384</v>
      </c>
      <c r="C30">
        <v>1590</v>
      </c>
      <c r="D30" s="79" t="s">
        <v>406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N30" t="str">
        <f t="shared" si="0"/>
        <v>ACSRLapwing</v>
      </c>
      <c r="P30">
        <f t="shared" si="1"/>
        <v>0.36379200000000006</v>
      </c>
    </row>
    <row r="31" spans="1:20" x14ac:dyDescent="0.3">
      <c r="A31" t="s">
        <v>230</v>
      </c>
      <c r="B31" t="s">
        <v>385</v>
      </c>
      <c r="C31">
        <v>1590</v>
      </c>
      <c r="D31" s="79" t="s">
        <v>410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N31" t="str">
        <f t="shared" si="0"/>
        <v>ACSRFalcon</v>
      </c>
      <c r="P31">
        <f t="shared" si="1"/>
        <v>0.35798400000000002</v>
      </c>
    </row>
    <row r="32" spans="1:20" x14ac:dyDescent="0.3">
      <c r="A32" t="s">
        <v>230</v>
      </c>
      <c r="B32" t="s">
        <v>386</v>
      </c>
      <c r="C32">
        <v>2156</v>
      </c>
      <c r="D32" s="79" t="s">
        <v>421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N32" t="str">
        <f t="shared" si="0"/>
        <v>ACSRBluebird</v>
      </c>
      <c r="P32">
        <f t="shared" si="1"/>
        <v>0.34425600000000001</v>
      </c>
    </row>
    <row r="33" spans="1:17" x14ac:dyDescent="0.3">
      <c r="A33" t="s">
        <v>303</v>
      </c>
      <c r="B33" t="s">
        <v>390</v>
      </c>
      <c r="C33">
        <v>266.8</v>
      </c>
      <c r="D33" s="79" t="s">
        <v>484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s="98"/>
      <c r="N33" t="str">
        <f t="shared" si="0"/>
        <v>AACLaurel</v>
      </c>
      <c r="P33">
        <f t="shared" si="1"/>
        <v>0.342144</v>
      </c>
    </row>
    <row r="34" spans="1:17" x14ac:dyDescent="0.3">
      <c r="A34" t="s">
        <v>303</v>
      </c>
      <c r="B34" t="s">
        <v>391</v>
      </c>
      <c r="C34">
        <v>336.4</v>
      </c>
      <c r="D34" s="79" t="s">
        <v>484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s="98"/>
      <c r="N34" t="str">
        <f t="shared" ref="N34:N65" si="2">_xlfn.CONCAT(A34,B34)</f>
        <v>AACTulip</v>
      </c>
      <c r="P34">
        <f t="shared" si="1"/>
        <v>0.27086399999999999</v>
      </c>
    </row>
    <row r="35" spans="1:17" x14ac:dyDescent="0.3">
      <c r="A35" t="s">
        <v>303</v>
      </c>
      <c r="B35" t="s">
        <v>392</v>
      </c>
      <c r="C35">
        <v>477</v>
      </c>
      <c r="D35" s="79" t="s">
        <v>484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s="98"/>
      <c r="N35" t="str">
        <f t="shared" si="2"/>
        <v>AACCosmos</v>
      </c>
      <c r="P35">
        <f t="shared" si="1"/>
        <v>0.191664</v>
      </c>
    </row>
    <row r="36" spans="1:17" x14ac:dyDescent="0.3">
      <c r="A36" t="s">
        <v>303</v>
      </c>
      <c r="B36" t="s">
        <v>393</v>
      </c>
      <c r="C36">
        <v>477</v>
      </c>
      <c r="D36" s="79" t="s">
        <v>483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t="str">
        <f t="shared" si="2"/>
        <v>AACSyringa</v>
      </c>
      <c r="P36">
        <f t="shared" si="1"/>
        <v>0.191664</v>
      </c>
    </row>
    <row r="37" spans="1:17" x14ac:dyDescent="0.3">
      <c r="A37" t="s">
        <v>303</v>
      </c>
      <c r="B37" t="s">
        <v>394</v>
      </c>
      <c r="C37">
        <v>500</v>
      </c>
      <c r="D37" s="79" t="s">
        <v>484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s="98"/>
      <c r="N37" t="str">
        <f t="shared" si="2"/>
        <v>AACZinnia</v>
      </c>
      <c r="P37">
        <f t="shared" si="1"/>
        <v>0.18268799999999999</v>
      </c>
    </row>
    <row r="38" spans="1:17" x14ac:dyDescent="0.3">
      <c r="A38" t="s">
        <v>303</v>
      </c>
      <c r="B38" t="s">
        <v>395</v>
      </c>
      <c r="C38">
        <v>556.5</v>
      </c>
      <c r="D38" s="79" t="s">
        <v>484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s="98"/>
      <c r="N38" t="str">
        <f t="shared" si="2"/>
        <v>AACDahlia</v>
      </c>
      <c r="P38">
        <f t="shared" si="1"/>
        <v>0.16420799999999999</v>
      </c>
    </row>
    <row r="39" spans="1:17" x14ac:dyDescent="0.3">
      <c r="A39" t="s">
        <v>303</v>
      </c>
      <c r="B39" t="s">
        <v>396</v>
      </c>
      <c r="C39">
        <v>636</v>
      </c>
      <c r="D39" s="79" t="s">
        <v>483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s="98"/>
      <c r="N39" t="str">
        <f t="shared" si="2"/>
        <v>AACOrchid</v>
      </c>
      <c r="P39">
        <f t="shared" si="1"/>
        <v>0.14361599999999999</v>
      </c>
    </row>
    <row r="40" spans="1:17" x14ac:dyDescent="0.3">
      <c r="A40" t="s">
        <v>303</v>
      </c>
      <c r="B40" t="s">
        <v>397</v>
      </c>
      <c r="C40">
        <v>715</v>
      </c>
      <c r="D40" s="79" t="s">
        <v>483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s="98"/>
      <c r="N40" t="str">
        <f t="shared" si="2"/>
        <v>AACViolet</v>
      </c>
      <c r="P40">
        <f t="shared" si="1"/>
        <v>0.127248</v>
      </c>
    </row>
    <row r="41" spans="1:17" x14ac:dyDescent="0.3">
      <c r="A41" t="s">
        <v>303</v>
      </c>
      <c r="B41" t="s">
        <v>455</v>
      </c>
      <c r="C41">
        <v>795</v>
      </c>
      <c r="D41" s="79" t="s">
        <v>483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s="98"/>
      <c r="N41" t="str">
        <f t="shared" si="2"/>
        <v>AACArbutus</v>
      </c>
      <c r="P41">
        <f t="shared" si="1"/>
        <v>0.11457600000000001</v>
      </c>
    </row>
    <row r="42" spans="1:17" x14ac:dyDescent="0.3">
      <c r="A42" t="s">
        <v>303</v>
      </c>
      <c r="B42" t="s">
        <v>398</v>
      </c>
      <c r="C42">
        <v>954</v>
      </c>
      <c r="D42" s="79" t="s">
        <v>483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s="98"/>
      <c r="N42" t="str">
        <f t="shared" si="2"/>
        <v>AACMagnolia</v>
      </c>
      <c r="P42">
        <f t="shared" si="1"/>
        <v>9.5568000000000014E-2</v>
      </c>
    </row>
    <row r="43" spans="1:17" x14ac:dyDescent="0.3">
      <c r="A43" t="s">
        <v>303</v>
      </c>
      <c r="B43" t="s">
        <v>399</v>
      </c>
      <c r="C43">
        <v>1033.5</v>
      </c>
      <c r="D43" s="79" t="s">
        <v>483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s="98"/>
      <c r="N43" t="str">
        <f t="shared" si="2"/>
        <v>AACBluebell</v>
      </c>
      <c r="P43">
        <f t="shared" si="1"/>
        <v>8.8176000000000004E-2</v>
      </c>
    </row>
    <row r="44" spans="1:17" x14ac:dyDescent="0.3">
      <c r="A44" t="s">
        <v>303</v>
      </c>
      <c r="B44" s="81" t="s">
        <v>448</v>
      </c>
      <c r="C44" s="81">
        <v>1113</v>
      </c>
      <c r="D44" s="81" t="s">
        <v>412</v>
      </c>
      <c r="E44" s="81">
        <v>1.216</v>
      </c>
      <c r="F44" s="87">
        <v>1.55E-2</v>
      </c>
      <c r="G44" s="87">
        <v>1.6500000000000001E-2</v>
      </c>
      <c r="H44" s="89">
        <v>1.9E-2</v>
      </c>
      <c r="I44" s="87">
        <v>1.95E-2</v>
      </c>
      <c r="J44" s="87">
        <v>0.46700000000000003</v>
      </c>
      <c r="K44" s="87">
        <v>7.4399999999999994E-2</v>
      </c>
      <c r="L44" s="94">
        <v>1050</v>
      </c>
      <c r="M44" s="99"/>
      <c r="N44" t="str">
        <f t="shared" si="2"/>
        <v>AACMarigold</v>
      </c>
      <c r="P44">
        <f t="shared" si="1"/>
        <v>0.39283199999999996</v>
      </c>
      <c r="Q44" s="93">
        <v>3.9100000000000003E-2</v>
      </c>
    </row>
    <row r="45" spans="1:17" x14ac:dyDescent="0.3">
      <c r="A45" t="s">
        <v>303</v>
      </c>
      <c r="B45" t="s">
        <v>400</v>
      </c>
      <c r="C45">
        <v>1351.5</v>
      </c>
      <c r="D45" s="79" t="s">
        <v>412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s="98"/>
      <c r="N45" t="str">
        <f t="shared" si="2"/>
        <v>AACColumbine</v>
      </c>
      <c r="P45">
        <f t="shared" si="1"/>
        <v>6.7584000000000005E-2</v>
      </c>
    </row>
    <row r="46" spans="1:17" x14ac:dyDescent="0.3">
      <c r="A46" t="s">
        <v>303</v>
      </c>
      <c r="B46" t="s">
        <v>401</v>
      </c>
      <c r="C46">
        <v>1590</v>
      </c>
      <c r="D46" s="79" t="s">
        <v>412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s="98"/>
      <c r="N46" t="str">
        <f t="shared" si="2"/>
        <v>AACCoreopsis</v>
      </c>
      <c r="P46">
        <f t="shared" si="1"/>
        <v>6.7584000000000005E-2</v>
      </c>
    </row>
    <row r="47" spans="1:17" x14ac:dyDescent="0.3">
      <c r="A47" t="s">
        <v>303</v>
      </c>
      <c r="B47" t="s">
        <v>402</v>
      </c>
      <c r="C47">
        <v>2000</v>
      </c>
      <c r="D47" s="79" t="s">
        <v>485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s="98"/>
      <c r="N47" t="str">
        <f t="shared" si="2"/>
        <v>AACCowslip</v>
      </c>
      <c r="P47">
        <f t="shared" si="1"/>
        <v>4.5671999999999997E-2</v>
      </c>
    </row>
    <row r="48" spans="1:17" x14ac:dyDescent="0.3">
      <c r="A48" t="s">
        <v>303</v>
      </c>
      <c r="B48" t="s">
        <v>403</v>
      </c>
      <c r="C48">
        <v>2500</v>
      </c>
      <c r="D48" s="79" t="s">
        <v>485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s="98"/>
      <c r="N48" t="str">
        <f t="shared" si="2"/>
        <v>AACLupine</v>
      </c>
      <c r="P48">
        <f t="shared" si="1"/>
        <v>3.6907200000000001E-2</v>
      </c>
    </row>
    <row r="49" spans="1:19" x14ac:dyDescent="0.3">
      <c r="A49" t="s">
        <v>362</v>
      </c>
      <c r="B49" s="75" t="s">
        <v>548</v>
      </c>
      <c r="C49" s="75">
        <v>1439.2</v>
      </c>
      <c r="D49" s="75" t="s">
        <v>412</v>
      </c>
      <c r="E49" s="97">
        <v>1.3819999999999999</v>
      </c>
      <c r="F49" s="84">
        <v>1.4E-2</v>
      </c>
      <c r="G49" s="89">
        <f>F49*(1/0.983)*1.03</f>
        <v>1.4669379450661244E-2</v>
      </c>
      <c r="H49" s="89">
        <f>F49*(1/0.906)*1.03</f>
        <v>1.5916114790286977E-2</v>
      </c>
      <c r="I49" s="89">
        <f>F49*(1/0.84)*1.03</f>
        <v>1.7166666666666667E-2</v>
      </c>
      <c r="J49" s="92">
        <v>0</v>
      </c>
      <c r="K49" s="92">
        <v>0</v>
      </c>
      <c r="L49" s="90">
        <v>897</v>
      </c>
      <c r="M49" s="100"/>
      <c r="N49" t="str">
        <f t="shared" si="2"/>
        <v>AAAC1439_2</v>
      </c>
      <c r="S49" s="91" t="s">
        <v>512</v>
      </c>
    </row>
    <row r="50" spans="1:19" x14ac:dyDescent="0.3">
      <c r="A50" t="s">
        <v>362</v>
      </c>
      <c r="B50" s="75" t="s">
        <v>549</v>
      </c>
      <c r="C50" s="75">
        <v>1348.8</v>
      </c>
      <c r="D50" s="75" t="s">
        <v>412</v>
      </c>
      <c r="E50" s="97">
        <v>1.3380000000000001</v>
      </c>
      <c r="F50" s="84">
        <v>1.494E-2</v>
      </c>
      <c r="G50" s="89">
        <f t="shared" ref="G50:G60" si="3">F50*(1/0.983)*1.03</f>
        <v>1.5654323499491356E-2</v>
      </c>
      <c r="H50" s="89">
        <f t="shared" ref="H50:H60" si="4">F50*(1/0.906)*1.03</f>
        <v>1.6984768211920527E-2</v>
      </c>
      <c r="I50" s="89">
        <f t="shared" ref="I50:I60" si="5">F50*(1/0.84)*1.03</f>
        <v>1.8319285714285715E-2</v>
      </c>
      <c r="J50" s="92">
        <v>0</v>
      </c>
      <c r="K50" s="92">
        <v>0</v>
      </c>
      <c r="L50" s="90">
        <v>865</v>
      </c>
      <c r="M50" s="100"/>
      <c r="N50" t="str">
        <f t="shared" si="2"/>
        <v>AAAC1348_8</v>
      </c>
    </row>
    <row r="51" spans="1:19" x14ac:dyDescent="0.3">
      <c r="A51" t="s">
        <v>362</v>
      </c>
      <c r="B51" s="75" t="s">
        <v>550</v>
      </c>
      <c r="C51" s="75">
        <v>1259.5999999999999</v>
      </c>
      <c r="D51" s="75" t="s">
        <v>412</v>
      </c>
      <c r="E51" s="97">
        <v>1.2929999999999999</v>
      </c>
      <c r="F51" s="84">
        <v>1.6E-2</v>
      </c>
      <c r="G51" s="89">
        <f t="shared" si="3"/>
        <v>1.6765005086469994E-2</v>
      </c>
      <c r="H51" s="89">
        <f t="shared" si="4"/>
        <v>1.8189845474613685E-2</v>
      </c>
      <c r="I51" s="89">
        <f t="shared" si="5"/>
        <v>1.9619047619047623E-2</v>
      </c>
      <c r="J51" s="92">
        <v>0</v>
      </c>
      <c r="K51" s="92">
        <v>0</v>
      </c>
      <c r="L51" s="90">
        <v>831</v>
      </c>
      <c r="M51" s="100"/>
      <c r="N51" t="str">
        <f t="shared" si="2"/>
        <v>AAAC1259_6</v>
      </c>
    </row>
    <row r="52" spans="1:19" x14ac:dyDescent="0.3">
      <c r="A52" t="s">
        <v>362</v>
      </c>
      <c r="B52" s="75" t="s">
        <v>551</v>
      </c>
      <c r="C52" s="75">
        <v>1165.0999999999999</v>
      </c>
      <c r="D52" s="75" t="s">
        <v>412</v>
      </c>
      <c r="E52" s="97">
        <v>1.2450000000000001</v>
      </c>
      <c r="F52" s="84">
        <v>1.7299999999999999E-2</v>
      </c>
      <c r="G52" s="89">
        <f t="shared" si="3"/>
        <v>1.8127161749745678E-2</v>
      </c>
      <c r="H52" s="89">
        <f t="shared" si="4"/>
        <v>1.9667770419426047E-2</v>
      </c>
      <c r="I52" s="89">
        <f t="shared" si="5"/>
        <v>2.1213095238095236E-2</v>
      </c>
      <c r="J52" s="92">
        <v>0</v>
      </c>
      <c r="K52" s="92">
        <v>0</v>
      </c>
      <c r="L52" s="90">
        <v>794</v>
      </c>
      <c r="M52" s="100"/>
      <c r="N52" t="str">
        <f t="shared" si="2"/>
        <v>AAAC1165_1</v>
      </c>
    </row>
    <row r="53" spans="1:19" x14ac:dyDescent="0.3">
      <c r="A53" t="s">
        <v>362</v>
      </c>
      <c r="B53" s="75" t="s">
        <v>552</v>
      </c>
      <c r="C53" s="75">
        <v>1077.4000000000001</v>
      </c>
      <c r="D53" s="75" t="s">
        <v>412</v>
      </c>
      <c r="E53" s="97">
        <v>1.196</v>
      </c>
      <c r="F53" s="84">
        <v>1.8700000000000001E-2</v>
      </c>
      <c r="G53" s="89">
        <f t="shared" si="3"/>
        <v>1.9594099694811802E-2</v>
      </c>
      <c r="H53" s="89">
        <f t="shared" si="4"/>
        <v>2.1259381898454749E-2</v>
      </c>
      <c r="I53" s="89">
        <f t="shared" si="5"/>
        <v>2.2929761904761908E-2</v>
      </c>
      <c r="J53" s="92">
        <v>0</v>
      </c>
      <c r="K53" s="92">
        <v>0</v>
      </c>
      <c r="L53" s="90">
        <v>760</v>
      </c>
      <c r="M53" s="100"/>
      <c r="N53" t="str">
        <f t="shared" si="2"/>
        <v>AAAC1077_4</v>
      </c>
    </row>
    <row r="54" spans="1:19" x14ac:dyDescent="0.3">
      <c r="A54" t="s">
        <v>362</v>
      </c>
      <c r="B54" t="s">
        <v>476</v>
      </c>
      <c r="C54" s="75">
        <v>927.2</v>
      </c>
      <c r="D54" s="75" t="s">
        <v>483</v>
      </c>
      <c r="E54" s="85">
        <v>1.1080000000000001</v>
      </c>
      <c r="F54" s="84">
        <v>2.1729999999999999E-2</v>
      </c>
      <c r="G54" s="89">
        <f t="shared" si="3"/>
        <v>2.2768972533062055E-2</v>
      </c>
      <c r="H54" s="89">
        <f t="shared" si="4"/>
        <v>2.4704083885209709E-2</v>
      </c>
      <c r="I54" s="89">
        <f t="shared" si="5"/>
        <v>2.6645119047619046E-2</v>
      </c>
      <c r="J54" s="87">
        <v>0.67800000000000005</v>
      </c>
      <c r="K54" s="87">
        <v>0.107</v>
      </c>
      <c r="L54" s="90">
        <v>694</v>
      </c>
      <c r="M54" s="100"/>
      <c r="N54" t="str">
        <f t="shared" si="2"/>
        <v>AAACGreeley</v>
      </c>
      <c r="S54" s="81" t="s">
        <v>494</v>
      </c>
    </row>
    <row r="55" spans="1:19" x14ac:dyDescent="0.3">
      <c r="A55" t="s">
        <v>362</v>
      </c>
      <c r="B55" t="s">
        <v>477</v>
      </c>
      <c r="C55" s="75">
        <v>740.8</v>
      </c>
      <c r="D55" s="75" t="s">
        <v>483</v>
      </c>
      <c r="E55" s="85">
        <v>0.99099999999999999</v>
      </c>
      <c r="F55" s="84">
        <v>2.7199999999999998E-2</v>
      </c>
      <c r="G55" s="89">
        <f t="shared" si="3"/>
        <v>2.8500508646998983E-2</v>
      </c>
      <c r="H55" s="89">
        <f t="shared" si="4"/>
        <v>3.0922737306843261E-2</v>
      </c>
      <c r="I55" s="89">
        <f t="shared" si="5"/>
        <v>3.3352380952380953E-2</v>
      </c>
      <c r="J55" s="87">
        <v>0.71499999999999997</v>
      </c>
      <c r="K55" s="87">
        <v>0.112</v>
      </c>
      <c r="L55" s="90">
        <v>607</v>
      </c>
      <c r="M55" s="100"/>
      <c r="N55" t="str">
        <f t="shared" si="2"/>
        <v>AAACFlint</v>
      </c>
      <c r="S55" s="78" t="s">
        <v>496</v>
      </c>
    </row>
    <row r="56" spans="1:19" x14ac:dyDescent="0.3">
      <c r="A56" t="s">
        <v>362</v>
      </c>
      <c r="B56" t="s">
        <v>478</v>
      </c>
      <c r="C56" s="75">
        <v>652.4</v>
      </c>
      <c r="D56" s="75" t="s">
        <v>484</v>
      </c>
      <c r="E56" s="85">
        <v>0.92700000000000005</v>
      </c>
      <c r="F56" s="84">
        <v>0.30890000000000001</v>
      </c>
      <c r="G56" s="89">
        <f t="shared" si="3"/>
        <v>0.32366937945066127</v>
      </c>
      <c r="H56" s="89">
        <f t="shared" si="4"/>
        <v>0.35117770419426042</v>
      </c>
      <c r="I56" s="89">
        <f t="shared" si="5"/>
        <v>0.37877023809523813</v>
      </c>
      <c r="J56" s="87">
        <v>0.751</v>
      </c>
      <c r="K56" s="87">
        <v>0.11799999999999999</v>
      </c>
      <c r="L56" s="90">
        <v>564</v>
      </c>
      <c r="M56" s="100"/>
      <c r="N56" t="str">
        <f t="shared" si="2"/>
        <v>AAACElgin</v>
      </c>
    </row>
    <row r="57" spans="1:19" x14ac:dyDescent="0.3">
      <c r="A57" t="s">
        <v>362</v>
      </c>
      <c r="B57" t="s">
        <v>479</v>
      </c>
      <c r="C57" s="75">
        <v>559.5</v>
      </c>
      <c r="D57" s="75" t="s">
        <v>484</v>
      </c>
      <c r="E57" s="85">
        <v>0.85799999999999998</v>
      </c>
      <c r="F57" s="84">
        <v>3.6020000000000003E-2</v>
      </c>
      <c r="G57" s="89">
        <f t="shared" si="3"/>
        <v>3.774221770091557E-2</v>
      </c>
      <c r="H57" s="89">
        <f t="shared" si="4"/>
        <v>4.094988962472406E-2</v>
      </c>
      <c r="I57" s="89">
        <f t="shared" si="5"/>
        <v>4.4167380952380958E-2</v>
      </c>
      <c r="J57" s="87">
        <v>0.52200000000000002</v>
      </c>
      <c r="K57" s="87">
        <v>8.2900000000000001E-2</v>
      </c>
      <c r="L57" s="90">
        <v>514</v>
      </c>
      <c r="M57" s="100"/>
      <c r="N57" t="str">
        <f t="shared" si="2"/>
        <v>AAACDarien</v>
      </c>
    </row>
    <row r="58" spans="1:19" x14ac:dyDescent="0.3">
      <c r="A58" t="s">
        <v>362</v>
      </c>
      <c r="B58" t="s">
        <v>480</v>
      </c>
      <c r="C58" s="75">
        <v>465.4</v>
      </c>
      <c r="D58" s="75" t="s">
        <v>484</v>
      </c>
      <c r="E58" s="85">
        <v>0.78300000000000003</v>
      </c>
      <c r="F58" s="84">
        <v>4.3299999999999998E-2</v>
      </c>
      <c r="G58" s="89">
        <f t="shared" si="3"/>
        <v>4.537029501525941E-2</v>
      </c>
      <c r="H58" s="89">
        <f t="shared" si="4"/>
        <v>4.9226269315673282E-2</v>
      </c>
      <c r="I58" s="89">
        <f t="shared" si="5"/>
        <v>5.3094047619047617E-2</v>
      </c>
      <c r="J58" s="87">
        <v>0.53600000000000003</v>
      </c>
      <c r="K58" s="87">
        <v>8.5099999999999995E-2</v>
      </c>
      <c r="L58" s="90">
        <v>461</v>
      </c>
      <c r="M58" s="100"/>
      <c r="N58" t="str">
        <f t="shared" si="2"/>
        <v>AAACCairo</v>
      </c>
    </row>
    <row r="59" spans="1:19" x14ac:dyDescent="0.3">
      <c r="A59" t="s">
        <v>362</v>
      </c>
      <c r="B59" t="s">
        <v>481</v>
      </c>
      <c r="C59" s="75">
        <v>394.5</v>
      </c>
      <c r="D59" s="75" t="s">
        <v>484</v>
      </c>
      <c r="E59" s="85">
        <v>0.72099999999999997</v>
      </c>
      <c r="F59" s="84">
        <v>5.1069999999999997E-2</v>
      </c>
      <c r="G59" s="89">
        <f t="shared" si="3"/>
        <v>5.35118006103764E-2</v>
      </c>
      <c r="H59" s="89">
        <f t="shared" si="4"/>
        <v>5.8059713024282554E-2</v>
      </c>
      <c r="I59" s="89">
        <f t="shared" si="5"/>
        <v>6.2621547619047618E-2</v>
      </c>
      <c r="J59" s="87">
        <v>0.54900000000000004</v>
      </c>
      <c r="K59" s="87">
        <v>8.6999999999999994E-2</v>
      </c>
      <c r="L59" s="90">
        <v>417</v>
      </c>
      <c r="M59" s="100"/>
      <c r="N59" t="str">
        <f t="shared" si="2"/>
        <v>AAACCanton</v>
      </c>
    </row>
    <row r="60" spans="1:19" x14ac:dyDescent="0.3">
      <c r="A60" t="s">
        <v>362</v>
      </c>
      <c r="B60" t="s">
        <v>482</v>
      </c>
      <c r="C60" s="75">
        <v>312.8</v>
      </c>
      <c r="D60" s="75" t="s">
        <v>484</v>
      </c>
      <c r="E60" s="85">
        <v>0.64200000000000002</v>
      </c>
      <c r="F60" s="84">
        <v>6.4430000000000001E-2</v>
      </c>
      <c r="G60" s="89">
        <f t="shared" si="3"/>
        <v>6.7510579857578856E-2</v>
      </c>
      <c r="H60" s="89">
        <f t="shared" si="4"/>
        <v>7.3248233995584972E-2</v>
      </c>
      <c r="I60" s="89">
        <f t="shared" si="5"/>
        <v>7.9003452380952383E-2</v>
      </c>
      <c r="J60" s="87">
        <v>0.56699999999999995</v>
      </c>
      <c r="K60" s="87">
        <v>8.9599999999999999E-2</v>
      </c>
      <c r="L60" s="90">
        <v>362</v>
      </c>
      <c r="M60" s="100"/>
      <c r="N60" t="str">
        <f t="shared" si="2"/>
        <v>AAACButte</v>
      </c>
    </row>
    <row r="61" spans="1:19" x14ac:dyDescent="0.3">
      <c r="A61" t="s">
        <v>261</v>
      </c>
      <c r="B61" t="s">
        <v>452</v>
      </c>
      <c r="C61">
        <v>503.6</v>
      </c>
      <c r="D61" t="s">
        <v>488</v>
      </c>
      <c r="E61">
        <v>0.81399999999999995</v>
      </c>
      <c r="F61">
        <v>3.5400000000000001E-2</v>
      </c>
      <c r="G61">
        <v>3.6400000000000002E-2</v>
      </c>
      <c r="H61" s="89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N61" t="str">
        <f t="shared" si="2"/>
        <v>ACARPelican</v>
      </c>
      <c r="P61">
        <v>2.5700000000000001E-2</v>
      </c>
      <c r="S61" s="78"/>
    </row>
    <row r="62" spans="1:19" x14ac:dyDescent="0.3">
      <c r="A62" t="s">
        <v>261</v>
      </c>
      <c r="B62" t="s">
        <v>372</v>
      </c>
      <c r="C62">
        <v>587.20000000000005</v>
      </c>
      <c r="D62" t="s">
        <v>488</v>
      </c>
      <c r="E62">
        <v>0.879</v>
      </c>
      <c r="F62">
        <v>3.0300000000000001E-2</v>
      </c>
      <c r="G62">
        <v>3.1199999999999999E-2</v>
      </c>
      <c r="H62" s="89">
        <f t="shared" ref="H62:H88" si="6">(G62+I62)/2</f>
        <v>3.415E-2</v>
      </c>
      <c r="I62">
        <v>3.7100000000000001E-2</v>
      </c>
      <c r="J62">
        <v>0.51800000000000002</v>
      </c>
      <c r="K62">
        <v>8.2400000000000001E-2</v>
      </c>
      <c r="N62" t="str">
        <f t="shared" si="2"/>
        <v>ACAROsprey</v>
      </c>
      <c r="P62">
        <v>2.7699999999999999E-2</v>
      </c>
    </row>
    <row r="63" spans="1:19" x14ac:dyDescent="0.3">
      <c r="A63" t="s">
        <v>261</v>
      </c>
      <c r="B63" t="s">
        <v>374</v>
      </c>
      <c r="C63">
        <v>649.5</v>
      </c>
      <c r="D63" t="s">
        <v>489</v>
      </c>
      <c r="E63">
        <v>0.92700000000000005</v>
      </c>
      <c r="F63">
        <v>2.87E-2</v>
      </c>
      <c r="G63">
        <v>2.9499999999999998E-2</v>
      </c>
      <c r="H63" s="89">
        <f t="shared" si="6"/>
        <v>3.2199999999999999E-2</v>
      </c>
      <c r="I63">
        <v>3.49E-2</v>
      </c>
      <c r="J63">
        <v>0.50900000000000001</v>
      </c>
      <c r="K63">
        <v>8.1199999999999994E-2</v>
      </c>
      <c r="N63" t="str">
        <f t="shared" si="2"/>
        <v>ACARDove</v>
      </c>
      <c r="P63">
        <v>2.92E-2</v>
      </c>
    </row>
    <row r="64" spans="1:19" x14ac:dyDescent="0.3">
      <c r="A64" t="s">
        <v>261</v>
      </c>
      <c r="B64" t="s">
        <v>374</v>
      </c>
      <c r="C64">
        <v>653.1</v>
      </c>
      <c r="D64" t="s">
        <v>490</v>
      </c>
      <c r="E64">
        <v>0.92700000000000005</v>
      </c>
      <c r="F64">
        <v>2.7900000000000001E-2</v>
      </c>
      <c r="G64">
        <v>2.8799999999999999E-2</v>
      </c>
      <c r="H64" s="89">
        <f t="shared" si="6"/>
        <v>3.1449999999999999E-2</v>
      </c>
      <c r="I64">
        <v>3.4099999999999998E-2</v>
      </c>
      <c r="J64">
        <v>0.50900000000000001</v>
      </c>
      <c r="K64">
        <v>8.1100000000000005E-2</v>
      </c>
      <c r="L64" s="91">
        <v>760</v>
      </c>
      <c r="M64" s="91"/>
      <c r="N64" t="str">
        <f t="shared" si="2"/>
        <v>ACARDove</v>
      </c>
      <c r="P64">
        <v>2.93E-2</v>
      </c>
    </row>
    <row r="65" spans="1:19" x14ac:dyDescent="0.3">
      <c r="A65" t="s">
        <v>261</v>
      </c>
      <c r="B65" t="s">
        <v>376</v>
      </c>
      <c r="C65">
        <v>739.8</v>
      </c>
      <c r="D65" t="s">
        <v>489</v>
      </c>
      <c r="E65">
        <v>0.99</v>
      </c>
      <c r="F65">
        <v>2.52E-2</v>
      </c>
      <c r="G65">
        <v>2.5899999999999999E-2</v>
      </c>
      <c r="H65" s="89">
        <f t="shared" si="6"/>
        <v>2.8299999999999999E-2</v>
      </c>
      <c r="I65">
        <v>3.0700000000000002E-2</v>
      </c>
      <c r="J65">
        <v>0.499</v>
      </c>
      <c r="K65">
        <v>7.9299999999999995E-2</v>
      </c>
      <c r="L65" s="91">
        <v>814</v>
      </c>
      <c r="M65" s="91"/>
      <c r="N65" t="str">
        <f t="shared" si="2"/>
        <v>ACARGrosbeak</v>
      </c>
      <c r="P65">
        <v>3.1699999999999999E-2</v>
      </c>
    </row>
    <row r="66" spans="1:19" x14ac:dyDescent="0.3">
      <c r="A66" t="s">
        <v>261</v>
      </c>
      <c r="B66" t="s">
        <v>378</v>
      </c>
      <c r="C66">
        <v>853.7</v>
      </c>
      <c r="D66" t="s">
        <v>422</v>
      </c>
      <c r="E66">
        <v>1.0629999999999999</v>
      </c>
      <c r="F66">
        <v>2.0799999999999999E-2</v>
      </c>
      <c r="G66">
        <v>2.1600000000000001E-2</v>
      </c>
      <c r="H66" s="89">
        <f t="shared" si="6"/>
        <v>2.3650000000000001E-2</v>
      </c>
      <c r="I66">
        <v>2.5700000000000001E-2</v>
      </c>
      <c r="J66">
        <v>0.48799999999999999</v>
      </c>
      <c r="K66">
        <v>7.7700000000000005E-2</v>
      </c>
      <c r="L66" s="91">
        <v>907</v>
      </c>
      <c r="M66" s="91"/>
      <c r="N66" t="str">
        <f t="shared" ref="N66:N97" si="7">_xlfn.CONCAT(A66,B66)</f>
        <v>ACARTern</v>
      </c>
      <c r="P66">
        <v>3.4000000000000002E-2</v>
      </c>
    </row>
    <row r="67" spans="1:19" x14ac:dyDescent="0.3">
      <c r="A67" t="s">
        <v>261</v>
      </c>
      <c r="B67" t="s">
        <v>378</v>
      </c>
      <c r="C67">
        <v>853.7</v>
      </c>
      <c r="D67" t="s">
        <v>491</v>
      </c>
      <c r="E67">
        <v>1.0629999999999999</v>
      </c>
      <c r="F67">
        <v>2.1299999999999999E-2</v>
      </c>
      <c r="G67">
        <v>2.2200000000000001E-2</v>
      </c>
      <c r="H67" s="89">
        <f t="shared" si="6"/>
        <v>2.4199999999999999E-2</v>
      </c>
      <c r="I67">
        <v>2.6200000000000001E-2</v>
      </c>
      <c r="J67">
        <v>0.48799999999999999</v>
      </c>
      <c r="K67">
        <v>7.7700000000000005E-2</v>
      </c>
      <c r="N67" t="str">
        <f t="shared" si="7"/>
        <v>ACARTern</v>
      </c>
      <c r="P67">
        <v>3.4000000000000002E-2</v>
      </c>
    </row>
    <row r="68" spans="1:19" x14ac:dyDescent="0.3">
      <c r="A68" t="s">
        <v>261</v>
      </c>
      <c r="B68" t="s">
        <v>377</v>
      </c>
      <c r="C68">
        <v>927.2</v>
      </c>
      <c r="D68" t="s">
        <v>491</v>
      </c>
      <c r="E68">
        <v>1.1080000000000001</v>
      </c>
      <c r="F68">
        <v>2.0799999999999999E-2</v>
      </c>
      <c r="G68">
        <v>2.1600000000000001E-2</v>
      </c>
      <c r="H68" s="89">
        <f t="shared" si="6"/>
        <v>2.3400000000000001E-2</v>
      </c>
      <c r="I68">
        <v>2.52E-2</v>
      </c>
      <c r="J68">
        <v>0.48199999999999998</v>
      </c>
      <c r="K68">
        <v>7.6700000000000004E-2</v>
      </c>
      <c r="N68" t="str">
        <f t="shared" si="7"/>
        <v>ACARDrake</v>
      </c>
      <c r="P68">
        <v>3.5499999999999997E-2</v>
      </c>
    </row>
    <row r="69" spans="1:19" x14ac:dyDescent="0.3">
      <c r="A69" t="s">
        <v>261</v>
      </c>
      <c r="B69" t="s">
        <v>379</v>
      </c>
      <c r="C69">
        <v>1024.5</v>
      </c>
      <c r="D69" t="s">
        <v>422</v>
      </c>
      <c r="E69">
        <v>1.165</v>
      </c>
      <c r="F69">
        <v>1.7299999999999999E-2</v>
      </c>
      <c r="G69">
        <v>1.8200000000000001E-2</v>
      </c>
      <c r="H69" s="89">
        <f t="shared" si="6"/>
        <v>1.985E-2</v>
      </c>
      <c r="I69">
        <v>2.1499999999999998E-2</v>
      </c>
      <c r="J69">
        <v>0.47399999999999998</v>
      </c>
      <c r="K69">
        <v>7.5600000000000001E-2</v>
      </c>
      <c r="L69" s="91">
        <v>1015</v>
      </c>
      <c r="M69" s="91"/>
      <c r="N69" t="str">
        <f t="shared" si="7"/>
        <v>ACARRail</v>
      </c>
      <c r="P69">
        <v>3.73E-2</v>
      </c>
    </row>
    <row r="70" spans="1:19" x14ac:dyDescent="0.3">
      <c r="A70" t="s">
        <v>261</v>
      </c>
      <c r="B70" t="s">
        <v>379</v>
      </c>
      <c r="C70">
        <v>1024.5</v>
      </c>
      <c r="D70" t="s">
        <v>491</v>
      </c>
      <c r="E70">
        <v>1.165</v>
      </c>
      <c r="F70">
        <v>1.78E-2</v>
      </c>
      <c r="G70">
        <v>1.8599999999999998E-2</v>
      </c>
      <c r="H70" s="89">
        <f t="shared" si="6"/>
        <v>2.0249999999999997E-2</v>
      </c>
      <c r="I70">
        <v>2.1899999999999999E-2</v>
      </c>
      <c r="J70">
        <v>0.47399999999999998</v>
      </c>
      <c r="K70">
        <v>7.5600000000000001E-2</v>
      </c>
      <c r="N70" t="str">
        <f t="shared" si="7"/>
        <v>ACARRail</v>
      </c>
      <c r="P70">
        <v>3.73E-2</v>
      </c>
      <c r="S70" s="91" t="s">
        <v>511</v>
      </c>
    </row>
    <row r="71" spans="1:19" x14ac:dyDescent="0.3">
      <c r="A71" t="s">
        <v>261</v>
      </c>
      <c r="B71" t="s">
        <v>380</v>
      </c>
      <c r="C71">
        <v>1080.5999999999999</v>
      </c>
      <c r="D71" t="s">
        <v>491</v>
      </c>
      <c r="E71">
        <v>1.196</v>
      </c>
      <c r="F71">
        <v>1.6799999999999999E-2</v>
      </c>
      <c r="G71">
        <v>1.7600000000000001E-2</v>
      </c>
      <c r="H71" s="89">
        <f t="shared" si="6"/>
        <v>1.9200000000000002E-2</v>
      </c>
      <c r="I71">
        <v>2.0799999999999999E-2</v>
      </c>
      <c r="J71">
        <v>0.47</v>
      </c>
      <c r="K71">
        <v>7.4999999999999997E-2</v>
      </c>
      <c r="N71" t="str">
        <f t="shared" si="7"/>
        <v>ACARCardinal</v>
      </c>
      <c r="P71">
        <v>3.8300000000000001E-2</v>
      </c>
    </row>
    <row r="72" spans="1:19" x14ac:dyDescent="0.3">
      <c r="A72" t="s">
        <v>261</v>
      </c>
      <c r="B72" t="s">
        <v>380</v>
      </c>
      <c r="C72">
        <v>1080.5999999999999</v>
      </c>
      <c r="D72" t="s">
        <v>489</v>
      </c>
      <c r="E72">
        <v>1.196</v>
      </c>
      <c r="F72">
        <v>1.72E-2</v>
      </c>
      <c r="G72">
        <v>1.8100000000000002E-2</v>
      </c>
      <c r="H72" s="89">
        <f t="shared" si="6"/>
        <v>1.9700000000000002E-2</v>
      </c>
      <c r="I72">
        <v>2.1299999999999999E-2</v>
      </c>
      <c r="J72">
        <v>0.47</v>
      </c>
      <c r="K72">
        <v>7.4999999999999997E-2</v>
      </c>
      <c r="L72" s="91">
        <v>1028</v>
      </c>
      <c r="M72" s="91"/>
      <c r="N72" t="str">
        <f t="shared" si="7"/>
        <v>ACARCardinal</v>
      </c>
      <c r="P72">
        <v>3.8300000000000001E-2</v>
      </c>
    </row>
    <row r="73" spans="1:19" x14ac:dyDescent="0.3">
      <c r="A73" t="s">
        <v>261</v>
      </c>
      <c r="B73" t="s">
        <v>447</v>
      </c>
      <c r="C73">
        <v>1109</v>
      </c>
      <c r="D73" t="s">
        <v>422</v>
      </c>
      <c r="E73">
        <v>1.212</v>
      </c>
      <c r="F73">
        <v>1.6E-2</v>
      </c>
      <c r="G73">
        <v>1.6899999999999998E-2</v>
      </c>
      <c r="H73" s="89">
        <f t="shared" si="6"/>
        <v>1.84E-2</v>
      </c>
      <c r="I73">
        <v>1.9900000000000001E-2</v>
      </c>
      <c r="J73">
        <v>0.46800000000000003</v>
      </c>
      <c r="K73">
        <v>7.4700000000000003E-2</v>
      </c>
      <c r="L73" s="91">
        <v>1065</v>
      </c>
      <c r="M73" s="91"/>
      <c r="N73" t="str">
        <f t="shared" si="7"/>
        <v>ACAROrtolan</v>
      </c>
      <c r="P73">
        <v>3.8800000000000001E-2</v>
      </c>
    </row>
    <row r="74" spans="1:19" x14ac:dyDescent="0.3">
      <c r="A74" t="s">
        <v>261</v>
      </c>
      <c r="B74" t="s">
        <v>447</v>
      </c>
      <c r="C74">
        <v>1109</v>
      </c>
      <c r="D74" t="s">
        <v>491</v>
      </c>
      <c r="E74">
        <v>1.212</v>
      </c>
      <c r="F74">
        <v>1.6400000000000001E-2</v>
      </c>
      <c r="G74">
        <v>1.72E-2</v>
      </c>
      <c r="H74" s="89">
        <f t="shared" si="6"/>
        <v>1.8749999999999999E-2</v>
      </c>
      <c r="I74">
        <v>2.0299999999999999E-2</v>
      </c>
      <c r="J74">
        <v>0.46800000000000003</v>
      </c>
      <c r="K74">
        <v>7.4700000000000003E-2</v>
      </c>
      <c r="N74" t="str">
        <f t="shared" si="7"/>
        <v>ACAROrtolan</v>
      </c>
      <c r="P74">
        <v>3.8800000000000001E-2</v>
      </c>
    </row>
    <row r="75" spans="1:19" x14ac:dyDescent="0.3">
      <c r="A75" t="s">
        <v>261</v>
      </c>
      <c r="B75" t="s">
        <v>381</v>
      </c>
      <c r="C75">
        <v>1172</v>
      </c>
      <c r="D75" t="s">
        <v>422</v>
      </c>
      <c r="E75">
        <v>1.246</v>
      </c>
      <c r="F75">
        <v>1.52E-2</v>
      </c>
      <c r="G75">
        <v>1.6E-2</v>
      </c>
      <c r="H75" s="89">
        <f t="shared" si="6"/>
        <v>1.745E-2</v>
      </c>
      <c r="I75">
        <v>1.89E-2</v>
      </c>
      <c r="J75">
        <v>0.46300000000000002</v>
      </c>
      <c r="K75">
        <v>7.3999999999999996E-2</v>
      </c>
      <c r="L75" s="91">
        <v>1101</v>
      </c>
      <c r="M75" s="91"/>
      <c r="N75" t="str">
        <f t="shared" si="7"/>
        <v>ACARCurlew</v>
      </c>
      <c r="P75">
        <v>3.9899999999999998E-2</v>
      </c>
    </row>
    <row r="76" spans="1:19" x14ac:dyDescent="0.3">
      <c r="A76" t="s">
        <v>261</v>
      </c>
      <c r="B76" t="s">
        <v>381</v>
      </c>
      <c r="C76">
        <v>1172</v>
      </c>
      <c r="D76" t="s">
        <v>489</v>
      </c>
      <c r="E76">
        <v>1.246</v>
      </c>
      <c r="F76">
        <v>1.5900000000000001E-2</v>
      </c>
      <c r="G76">
        <v>1.66E-2</v>
      </c>
      <c r="H76" s="89">
        <f t="shared" si="6"/>
        <v>1.805E-2</v>
      </c>
      <c r="I76">
        <v>1.95E-2</v>
      </c>
      <c r="J76">
        <v>0.46300000000000002</v>
      </c>
      <c r="K76">
        <v>7.3999999999999996E-2</v>
      </c>
      <c r="N76" t="str">
        <f t="shared" si="7"/>
        <v>ACARCurlew</v>
      </c>
      <c r="P76">
        <v>3.9899999999999998E-2</v>
      </c>
    </row>
    <row r="77" spans="1:19" x14ac:dyDescent="0.3">
      <c r="A77" t="s">
        <v>261</v>
      </c>
      <c r="B77" t="s">
        <v>382</v>
      </c>
      <c r="C77">
        <v>1198</v>
      </c>
      <c r="D77" t="s">
        <v>422</v>
      </c>
      <c r="E77">
        <v>1.2589999999999999</v>
      </c>
      <c r="F77">
        <v>1.4800000000000001E-2</v>
      </c>
      <c r="G77">
        <v>1.55E-2</v>
      </c>
      <c r="H77" s="89">
        <f t="shared" si="6"/>
        <v>1.695E-2</v>
      </c>
      <c r="I77">
        <v>1.84E-2</v>
      </c>
      <c r="J77">
        <v>0.46200000000000002</v>
      </c>
      <c r="K77">
        <v>7.3800000000000004E-2</v>
      </c>
      <c r="L77" s="91">
        <v>1115</v>
      </c>
      <c r="M77" s="91"/>
      <c r="N77" t="str">
        <f t="shared" si="7"/>
        <v>ACARBluejay</v>
      </c>
      <c r="P77">
        <v>4.0300000000000002E-2</v>
      </c>
    </row>
    <row r="78" spans="1:19" x14ac:dyDescent="0.3">
      <c r="A78" t="s">
        <v>261</v>
      </c>
      <c r="B78" t="s">
        <v>382</v>
      </c>
      <c r="C78">
        <v>1198</v>
      </c>
      <c r="D78" t="s">
        <v>491</v>
      </c>
      <c r="E78">
        <v>1.2589999999999999</v>
      </c>
      <c r="F78">
        <v>1.52E-2</v>
      </c>
      <c r="G78">
        <v>1.5900000000000001E-2</v>
      </c>
      <c r="H78" s="89">
        <f t="shared" si="6"/>
        <v>1.7350000000000001E-2</v>
      </c>
      <c r="I78">
        <v>1.8800000000000001E-2</v>
      </c>
      <c r="J78">
        <v>0.46200000000000002</v>
      </c>
      <c r="K78">
        <v>7.3800000000000004E-2</v>
      </c>
      <c r="N78" t="str">
        <f t="shared" si="7"/>
        <v>ACARBluejay</v>
      </c>
      <c r="P78">
        <v>4.0300000000000002E-2</v>
      </c>
    </row>
    <row r="79" spans="1:19" x14ac:dyDescent="0.3">
      <c r="A79" t="s">
        <v>261</v>
      </c>
      <c r="B79" t="s">
        <v>432</v>
      </c>
      <c r="C79">
        <v>1277</v>
      </c>
      <c r="D79" t="s">
        <v>415</v>
      </c>
      <c r="E79">
        <v>1.302</v>
      </c>
      <c r="F79">
        <v>1.38E-2</v>
      </c>
      <c r="G79">
        <v>1.49E-2</v>
      </c>
      <c r="H79" s="89">
        <f t="shared" si="6"/>
        <v>1.6149999999999998E-2</v>
      </c>
      <c r="I79">
        <v>1.7399999999999999E-2</v>
      </c>
      <c r="J79">
        <v>0.45600000000000002</v>
      </c>
      <c r="K79">
        <v>7.2900000000000006E-2</v>
      </c>
      <c r="N79" t="str">
        <f t="shared" si="7"/>
        <v>ACARBunting</v>
      </c>
      <c r="P79">
        <v>4.19E-2</v>
      </c>
    </row>
    <row r="80" spans="1:19" x14ac:dyDescent="0.3">
      <c r="A80" t="s">
        <v>261</v>
      </c>
      <c r="B80" t="s">
        <v>432</v>
      </c>
      <c r="C80">
        <v>1277</v>
      </c>
      <c r="D80" t="s">
        <v>492</v>
      </c>
      <c r="E80">
        <v>1.302</v>
      </c>
      <c r="F80">
        <v>1.4200000000000001E-2</v>
      </c>
      <c r="G80">
        <v>1.52E-2</v>
      </c>
      <c r="H80" s="89">
        <f t="shared" si="6"/>
        <v>1.6500000000000001E-2</v>
      </c>
      <c r="I80">
        <v>1.78E-2</v>
      </c>
      <c r="J80">
        <v>0.45600000000000002</v>
      </c>
      <c r="K80">
        <v>7.2900000000000006E-2</v>
      </c>
      <c r="N80" t="str">
        <f t="shared" si="7"/>
        <v>ACARBunting</v>
      </c>
      <c r="P80">
        <v>4.19E-2</v>
      </c>
    </row>
    <row r="81" spans="1:16" x14ac:dyDescent="0.3">
      <c r="A81" t="s">
        <v>261</v>
      </c>
      <c r="B81" t="s">
        <v>383</v>
      </c>
      <c r="C81">
        <v>1361.5</v>
      </c>
      <c r="D81" t="s">
        <v>415</v>
      </c>
      <c r="E81">
        <v>1.345</v>
      </c>
      <c r="F81">
        <v>1.29E-2</v>
      </c>
      <c r="G81">
        <v>1.38E-2</v>
      </c>
      <c r="H81" s="89">
        <f t="shared" si="6"/>
        <v>1.5049999999999999E-2</v>
      </c>
      <c r="I81">
        <v>1.6299999999999999E-2</v>
      </c>
      <c r="J81">
        <v>0.45100000000000001</v>
      </c>
      <c r="K81">
        <v>7.2099999999999997E-2</v>
      </c>
      <c r="N81" t="str">
        <f t="shared" si="7"/>
        <v>ACARBittern</v>
      </c>
      <c r="P81">
        <v>4.3299999999999998E-2</v>
      </c>
    </row>
    <row r="82" spans="1:16" x14ac:dyDescent="0.3">
      <c r="A82" t="s">
        <v>261</v>
      </c>
      <c r="B82" t="s">
        <v>439</v>
      </c>
      <c r="C82">
        <v>1534.4</v>
      </c>
      <c r="D82" t="s">
        <v>492</v>
      </c>
      <c r="E82">
        <v>1.427</v>
      </c>
      <c r="F82">
        <v>1.18E-2</v>
      </c>
      <c r="G82">
        <v>1.2699999999999999E-2</v>
      </c>
      <c r="H82" s="89">
        <f t="shared" si="6"/>
        <v>1.3950000000000001E-2</v>
      </c>
      <c r="I82">
        <v>1.52E-2</v>
      </c>
      <c r="J82">
        <v>0.442</v>
      </c>
      <c r="K82">
        <v>7.0800000000000002E-2</v>
      </c>
      <c r="L82" s="91">
        <v>1314</v>
      </c>
      <c r="M82" s="91"/>
      <c r="N82" t="str">
        <f t="shared" si="7"/>
        <v>ACARBobolink</v>
      </c>
      <c r="P82">
        <v>4.5900000000000003E-2</v>
      </c>
    </row>
    <row r="83" spans="1:16" x14ac:dyDescent="0.3">
      <c r="A83" t="s">
        <v>261</v>
      </c>
      <c r="B83" t="s">
        <v>384</v>
      </c>
      <c r="C83">
        <v>1703</v>
      </c>
      <c r="D83" t="s">
        <v>409</v>
      </c>
      <c r="E83">
        <v>1.504</v>
      </c>
      <c r="F83">
        <v>1.0500000000000001E-2</v>
      </c>
      <c r="G83">
        <v>1.15E-2</v>
      </c>
      <c r="H83" s="89">
        <f t="shared" si="6"/>
        <v>1.2500000000000001E-2</v>
      </c>
      <c r="I83">
        <v>1.35E-2</v>
      </c>
      <c r="J83">
        <v>0.434</v>
      </c>
      <c r="K83">
        <v>6.9599999999999995E-2</v>
      </c>
      <c r="N83" t="str">
        <f t="shared" si="7"/>
        <v>ACARLapwing</v>
      </c>
      <c r="P83">
        <v>4.8399999999999999E-2</v>
      </c>
    </row>
    <row r="84" spans="1:16" x14ac:dyDescent="0.3">
      <c r="A84" t="s">
        <v>261</v>
      </c>
      <c r="B84" t="s">
        <v>385</v>
      </c>
      <c r="C84">
        <v>1798</v>
      </c>
      <c r="D84" t="s">
        <v>492</v>
      </c>
      <c r="E84">
        <v>1.5449999999999999</v>
      </c>
      <c r="F84">
        <v>1.01E-2</v>
      </c>
      <c r="G84">
        <v>1.0999999999999999E-2</v>
      </c>
      <c r="H84" s="89">
        <f t="shared" si="6"/>
        <v>1.1900000000000001E-2</v>
      </c>
      <c r="I84">
        <v>1.2800000000000001E-2</v>
      </c>
      <c r="J84">
        <v>0.43</v>
      </c>
      <c r="K84">
        <v>6.9000000000000006E-2</v>
      </c>
      <c r="N84" t="str">
        <f t="shared" si="7"/>
        <v>ACARFalcon</v>
      </c>
      <c r="P84">
        <v>4.9700000000000001E-2</v>
      </c>
    </row>
    <row r="85" spans="1:16" x14ac:dyDescent="0.3">
      <c r="A85" t="s">
        <v>261</v>
      </c>
      <c r="B85" t="s">
        <v>487</v>
      </c>
      <c r="C85">
        <v>1933</v>
      </c>
      <c r="D85" t="s">
        <v>492</v>
      </c>
      <c r="E85">
        <v>1.6020000000000001</v>
      </c>
      <c r="F85">
        <v>9.4000000000000004E-3</v>
      </c>
      <c r="G85">
        <v>1.0200000000000001E-2</v>
      </c>
      <c r="H85" s="89">
        <f t="shared" si="6"/>
        <v>1.1200000000000002E-2</v>
      </c>
      <c r="I85">
        <v>1.2200000000000001E-2</v>
      </c>
      <c r="J85">
        <v>0.42399999999999999</v>
      </c>
      <c r="K85">
        <v>6.8199999999999997E-2</v>
      </c>
      <c r="L85" s="91">
        <v>1465</v>
      </c>
      <c r="M85" s="91"/>
      <c r="N85" t="str">
        <f t="shared" si="7"/>
        <v>ACARChukar</v>
      </c>
      <c r="P85">
        <v>5.1499999999999997E-2</v>
      </c>
    </row>
    <row r="86" spans="1:16" x14ac:dyDescent="0.3">
      <c r="A86" t="s">
        <v>261</v>
      </c>
      <c r="B86" t="s">
        <v>386</v>
      </c>
      <c r="C86">
        <v>2338</v>
      </c>
      <c r="D86" t="s">
        <v>492</v>
      </c>
      <c r="E86">
        <v>1.762</v>
      </c>
      <c r="F86">
        <v>7.7999999999999996E-3</v>
      </c>
      <c r="G86">
        <v>8.8999999999999999E-3</v>
      </c>
      <c r="H86" s="89">
        <f t="shared" si="6"/>
        <v>9.6000000000000009E-3</v>
      </c>
      <c r="I86">
        <v>1.03E-2</v>
      </c>
      <c r="J86">
        <v>0.40899999999999997</v>
      </c>
      <c r="K86">
        <v>6.6000000000000003E-2</v>
      </c>
      <c r="N86" t="str">
        <f t="shared" si="7"/>
        <v>ACARBluebird</v>
      </c>
      <c r="P86">
        <v>5.67E-2</v>
      </c>
    </row>
    <row r="87" spans="1:16" x14ac:dyDescent="0.3">
      <c r="A87" t="s">
        <v>261</v>
      </c>
      <c r="B87" t="s">
        <v>386</v>
      </c>
      <c r="C87">
        <v>2338</v>
      </c>
      <c r="D87" t="s">
        <v>409</v>
      </c>
      <c r="E87">
        <v>1.762</v>
      </c>
      <c r="F87">
        <v>7.7000000000000002E-3</v>
      </c>
      <c r="G87">
        <v>8.8000000000000005E-3</v>
      </c>
      <c r="H87" s="89">
        <f t="shared" si="6"/>
        <v>9.5000000000000015E-3</v>
      </c>
      <c r="I87">
        <v>1.0200000000000001E-2</v>
      </c>
      <c r="J87">
        <v>0.40899999999999997</v>
      </c>
      <c r="K87">
        <v>6.6000000000000003E-2</v>
      </c>
      <c r="N87" t="str">
        <f t="shared" si="7"/>
        <v>ACARBluebird</v>
      </c>
      <c r="P87">
        <v>5.67E-2</v>
      </c>
    </row>
    <row r="88" spans="1:16" x14ac:dyDescent="0.3">
      <c r="A88" t="s">
        <v>261</v>
      </c>
      <c r="B88" t="s">
        <v>493</v>
      </c>
      <c r="C88" s="75">
        <v>2493</v>
      </c>
      <c r="D88" t="s">
        <v>418</v>
      </c>
      <c r="E88" s="75">
        <v>1.821</v>
      </c>
      <c r="F88">
        <v>7.4000000000000003E-3</v>
      </c>
      <c r="G88" s="75">
        <v>8.6999999999999994E-3</v>
      </c>
      <c r="H88" s="89">
        <f t="shared" si="6"/>
        <v>9.3500000000000007E-3</v>
      </c>
      <c r="I88" s="75">
        <v>0.01</v>
      </c>
      <c r="J88">
        <v>0.40400000000000003</v>
      </c>
      <c r="K88" s="75">
        <v>6.5199999999999994E-2</v>
      </c>
      <c r="L88" s="96">
        <v>1670</v>
      </c>
      <c r="M88" s="96"/>
      <c r="N88" t="str">
        <f t="shared" si="7"/>
        <v>ACARKingfisher</v>
      </c>
      <c r="P88">
        <v>5.8700000000000002E-2</v>
      </c>
    </row>
    <row r="89" spans="1:16" x14ac:dyDescent="0.3">
      <c r="A89" t="s">
        <v>513</v>
      </c>
      <c r="B89" t="s">
        <v>514</v>
      </c>
      <c r="C89">
        <v>383.2</v>
      </c>
      <c r="D89"/>
      <c r="E89">
        <v>0.68</v>
      </c>
      <c r="F89" s="86">
        <v>4.392045454545454E-2</v>
      </c>
      <c r="G89" s="86">
        <v>4.496212121212121E-2</v>
      </c>
      <c r="H89" s="92">
        <v>0</v>
      </c>
      <c r="I89" s="92">
        <v>0</v>
      </c>
      <c r="J89" s="86">
        <v>2.0018939393939394E-2</v>
      </c>
      <c r="K89" s="86">
        <v>8.659090909090908E-2</v>
      </c>
      <c r="L89">
        <v>558</v>
      </c>
      <c r="N89" t="str">
        <f t="shared" si="7"/>
        <v>ACCCOCEANSIDE</v>
      </c>
    </row>
    <row r="90" spans="1:16" x14ac:dyDescent="0.3">
      <c r="A90" t="s">
        <v>513</v>
      </c>
      <c r="B90" t="s">
        <v>515</v>
      </c>
      <c r="C90">
        <v>430.5</v>
      </c>
      <c r="D90"/>
      <c r="E90">
        <v>0.72</v>
      </c>
      <c r="F90" s="86">
        <v>3.8920454545454543E-2</v>
      </c>
      <c r="G90" s="86">
        <v>3.9829545454545451E-2</v>
      </c>
      <c r="H90" s="92">
        <v>0</v>
      </c>
      <c r="I90" s="92">
        <v>0</v>
      </c>
      <c r="J90" s="86">
        <v>1.9696969696969695E-2</v>
      </c>
      <c r="K90" s="86">
        <v>8.5340909090909092E-2</v>
      </c>
      <c r="L90">
        <v>602</v>
      </c>
      <c r="N90" t="str">
        <f t="shared" si="7"/>
        <v>ACCCLINNET</v>
      </c>
    </row>
    <row r="91" spans="1:16" x14ac:dyDescent="0.3">
      <c r="A91" t="s">
        <v>513</v>
      </c>
      <c r="B91" t="s">
        <v>516</v>
      </c>
      <c r="C91">
        <v>438.6</v>
      </c>
      <c r="D91"/>
      <c r="E91">
        <v>0.74099999999999999</v>
      </c>
      <c r="F91" s="86">
        <v>3.8238636363636364E-2</v>
      </c>
      <c r="G91" s="86">
        <v>3.9109848484848483E-2</v>
      </c>
      <c r="H91" s="92">
        <v>0</v>
      </c>
      <c r="I91" s="92">
        <v>0</v>
      </c>
      <c r="J91" s="86">
        <v>1.9545454545454543E-2</v>
      </c>
      <c r="K91" s="86">
        <v>8.4412878787878787E-2</v>
      </c>
      <c r="L91">
        <v>612</v>
      </c>
      <c r="N91" t="str">
        <f t="shared" si="7"/>
        <v>ACCCORIOLE</v>
      </c>
    </row>
    <row r="92" spans="1:16" x14ac:dyDescent="0.3">
      <c r="A92" t="s">
        <v>513</v>
      </c>
      <c r="B92" t="s">
        <v>517</v>
      </c>
      <c r="C92">
        <v>454</v>
      </c>
      <c r="D92"/>
      <c r="E92">
        <v>0.77</v>
      </c>
      <c r="F92" s="86">
        <v>3.6950757575757574E-2</v>
      </c>
      <c r="G92" s="86">
        <v>3.7803030303030304E-2</v>
      </c>
      <c r="H92" s="92">
        <v>0</v>
      </c>
      <c r="I92" s="92">
        <v>0</v>
      </c>
      <c r="J92" s="86">
        <v>1.9318181818181818E-2</v>
      </c>
      <c r="K92" s="86">
        <v>8.3428030303030296E-2</v>
      </c>
      <c r="L92">
        <v>628</v>
      </c>
      <c r="N92" t="str">
        <f t="shared" si="7"/>
        <v>ACCCWACO</v>
      </c>
    </row>
    <row r="93" spans="1:16" x14ac:dyDescent="0.3">
      <c r="A93" t="s">
        <v>513</v>
      </c>
      <c r="B93" t="s">
        <v>518</v>
      </c>
      <c r="C93">
        <v>529.79999999999995</v>
      </c>
      <c r="D93"/>
      <c r="E93">
        <v>0.80700000000000005</v>
      </c>
      <c r="F93" s="86">
        <v>3.1647727272727272E-2</v>
      </c>
      <c r="G93" s="86">
        <v>3.2424242424242418E-2</v>
      </c>
      <c r="H93" s="92">
        <v>0</v>
      </c>
      <c r="I93" s="92">
        <v>0</v>
      </c>
      <c r="J93" s="86">
        <v>1.9053030303030301E-2</v>
      </c>
      <c r="K93" s="86">
        <v>8.2670454545454547E-2</v>
      </c>
      <c r="L93">
        <v>687</v>
      </c>
      <c r="N93" t="str">
        <f t="shared" si="7"/>
        <v>ACCCLAREDO</v>
      </c>
    </row>
    <row r="94" spans="1:16" x14ac:dyDescent="0.3">
      <c r="A94" t="s">
        <v>513</v>
      </c>
      <c r="B94" t="s">
        <v>519</v>
      </c>
      <c r="C94">
        <v>609.5</v>
      </c>
      <c r="D94"/>
      <c r="E94">
        <v>0.88200000000000001</v>
      </c>
      <c r="F94" s="86">
        <v>2.7537878787878788E-2</v>
      </c>
      <c r="G94" s="86">
        <v>2.8238636363636365E-2</v>
      </c>
      <c r="H94" s="92">
        <v>0</v>
      </c>
      <c r="I94" s="92">
        <v>0</v>
      </c>
      <c r="J94" s="86">
        <v>1.8560606060606062E-2</v>
      </c>
      <c r="K94" s="86">
        <v>8.0359848484848478E-2</v>
      </c>
      <c r="L94">
        <v>753</v>
      </c>
      <c r="N94" t="str">
        <f t="shared" si="7"/>
        <v>ACCCIRVING</v>
      </c>
    </row>
    <row r="95" spans="1:16" x14ac:dyDescent="0.3">
      <c r="A95" t="s">
        <v>513</v>
      </c>
      <c r="B95" t="s">
        <v>520</v>
      </c>
      <c r="C95">
        <v>611.29999999999995</v>
      </c>
      <c r="D95"/>
      <c r="E95">
        <v>0.85799999999999998</v>
      </c>
      <c r="F95" s="86">
        <v>2.7424242424242424E-2</v>
      </c>
      <c r="G95" s="86">
        <v>2.8124999999999997E-2</v>
      </c>
      <c r="H95" s="92">
        <v>0</v>
      </c>
      <c r="I95" s="92">
        <v>0</v>
      </c>
      <c r="J95" s="86">
        <v>1.8712121212121211E-2</v>
      </c>
      <c r="K95" s="86">
        <v>8.136363636363636E-2</v>
      </c>
      <c r="L95">
        <v>753</v>
      </c>
      <c r="N95" t="str">
        <f t="shared" si="7"/>
        <v>ACCCHAWK</v>
      </c>
    </row>
    <row r="96" spans="1:16" x14ac:dyDescent="0.3">
      <c r="A96" t="s">
        <v>513</v>
      </c>
      <c r="B96" t="s">
        <v>521</v>
      </c>
      <c r="C96">
        <v>713.5</v>
      </c>
      <c r="D96"/>
      <c r="E96">
        <v>0.92700000000000005</v>
      </c>
      <c r="F96" s="86">
        <v>2.3484848484848483E-2</v>
      </c>
      <c r="G96" s="86">
        <v>2.4128787878787882E-2</v>
      </c>
      <c r="H96" s="92">
        <v>0</v>
      </c>
      <c r="I96" s="92">
        <v>0</v>
      </c>
      <c r="J96" s="86">
        <v>1.8276515151515151E-2</v>
      </c>
      <c r="K96" s="86">
        <v>7.9545454545454544E-2</v>
      </c>
      <c r="L96">
        <v>826</v>
      </c>
      <c r="N96" t="str">
        <f t="shared" si="7"/>
        <v>ACCCDOVE</v>
      </c>
    </row>
    <row r="97" spans="1:14" x14ac:dyDescent="0.3">
      <c r="A97" t="s">
        <v>513</v>
      </c>
      <c r="B97" t="s">
        <v>522</v>
      </c>
      <c r="C97">
        <v>784.7</v>
      </c>
      <c r="D97"/>
      <c r="E97">
        <v>0.99</v>
      </c>
      <c r="F97" s="86">
        <v>2.1439393939393939E-2</v>
      </c>
      <c r="G97" s="86">
        <v>2.2121212121212121E-2</v>
      </c>
      <c r="H97" s="92">
        <v>0</v>
      </c>
      <c r="I97" s="92">
        <v>0</v>
      </c>
      <c r="J97" s="86">
        <v>1.7916666666666668E-2</v>
      </c>
      <c r="K97" s="86">
        <v>7.7784090909090914E-2</v>
      </c>
      <c r="L97">
        <v>879</v>
      </c>
      <c r="N97" t="str">
        <f t="shared" si="7"/>
        <v>ACCCAMARILLO</v>
      </c>
    </row>
    <row r="98" spans="1:14" x14ac:dyDescent="0.3">
      <c r="A98" t="s">
        <v>513</v>
      </c>
      <c r="B98" t="s">
        <v>523</v>
      </c>
      <c r="C98">
        <v>821.4</v>
      </c>
      <c r="D98"/>
      <c r="E98">
        <v>0.99</v>
      </c>
      <c r="F98" s="86">
        <v>2.0473484848484848E-2</v>
      </c>
      <c r="G98" s="86">
        <v>2.1098484848484849E-2</v>
      </c>
      <c r="H98" s="92">
        <v>0</v>
      </c>
      <c r="I98" s="92">
        <v>0</v>
      </c>
      <c r="J98" s="86">
        <v>1.7916666666666668E-2</v>
      </c>
      <c r="K98" s="86">
        <v>7.8049242424242424E-2</v>
      </c>
      <c r="L98">
        <v>898</v>
      </c>
      <c r="N98" t="str">
        <f t="shared" ref="N98:N129" si="8">_xlfn.CONCAT(A98,B98)</f>
        <v>ACCCGROSBEAK</v>
      </c>
    </row>
    <row r="99" spans="1:14" x14ac:dyDescent="0.3">
      <c r="A99" t="s">
        <v>513</v>
      </c>
      <c r="B99" t="s">
        <v>524</v>
      </c>
      <c r="C99">
        <v>903.9</v>
      </c>
      <c r="D99"/>
      <c r="E99">
        <v>1.04</v>
      </c>
      <c r="F99" s="86">
        <v>1.8541666666666665E-2</v>
      </c>
      <c r="G99" s="86">
        <v>1.9147727272727271E-2</v>
      </c>
      <c r="H99" s="92">
        <v>0</v>
      </c>
      <c r="I99" s="92">
        <v>0</v>
      </c>
      <c r="J99" s="86">
        <v>1.7632575757575757E-2</v>
      </c>
      <c r="K99" s="86">
        <v>7.6912878787878794E-2</v>
      </c>
      <c r="L99">
        <v>956</v>
      </c>
      <c r="N99" t="str">
        <f t="shared" si="8"/>
        <v>ACCCLUBBOCK</v>
      </c>
    </row>
    <row r="100" spans="1:14" x14ac:dyDescent="0.3">
      <c r="A100" t="s">
        <v>513</v>
      </c>
      <c r="B100" t="s">
        <v>525</v>
      </c>
      <c r="C100">
        <v>1011.3</v>
      </c>
      <c r="D100"/>
      <c r="E100">
        <v>1.0900000000000001</v>
      </c>
      <c r="F100" s="86">
        <v>1.6571969696969696E-2</v>
      </c>
      <c r="G100" s="86">
        <v>1.7178030303030303E-2</v>
      </c>
      <c r="H100" s="92">
        <v>0</v>
      </c>
      <c r="I100" s="92">
        <v>0</v>
      </c>
      <c r="J100" s="86">
        <v>1.7367424242424243E-2</v>
      </c>
      <c r="K100" s="86">
        <v>7.5890151515151508E-2</v>
      </c>
      <c r="L100">
        <v>1022</v>
      </c>
      <c r="N100" t="str">
        <f t="shared" si="8"/>
        <v>ACCCGALVESTON</v>
      </c>
    </row>
    <row r="101" spans="1:14" x14ac:dyDescent="0.3">
      <c r="A101" t="s">
        <v>513</v>
      </c>
      <c r="B101" t="s">
        <v>526</v>
      </c>
      <c r="C101">
        <v>1025.5999999999999</v>
      </c>
      <c r="D101"/>
      <c r="E101">
        <v>1.1080000000000001</v>
      </c>
      <c r="F101" s="86">
        <v>1.6344696969696971E-2</v>
      </c>
      <c r="G101" s="86">
        <v>1.6893939393939392E-2</v>
      </c>
      <c r="H101" s="92">
        <v>0</v>
      </c>
      <c r="I101" s="92">
        <v>0</v>
      </c>
      <c r="J101" s="86">
        <v>1.7272727272727273E-2</v>
      </c>
      <c r="K101" s="86">
        <v>7.5397727272727269E-2</v>
      </c>
      <c r="L101">
        <v>1036</v>
      </c>
      <c r="N101" t="str">
        <f t="shared" si="8"/>
        <v>ACCCDRAKE</v>
      </c>
    </row>
    <row r="102" spans="1:14" x14ac:dyDescent="0.3">
      <c r="A102" t="s">
        <v>513</v>
      </c>
      <c r="B102" t="s">
        <v>527</v>
      </c>
      <c r="C102">
        <v>1033</v>
      </c>
      <c r="D102"/>
      <c r="E102">
        <v>1.1399999999999999</v>
      </c>
      <c r="F102" s="86">
        <v>1.6325757575757573E-2</v>
      </c>
      <c r="G102" s="86">
        <v>1.7007575757575756E-2</v>
      </c>
      <c r="H102" s="92">
        <v>0</v>
      </c>
      <c r="I102" s="92">
        <v>0</v>
      </c>
      <c r="J102" s="86">
        <v>1.712121212121212E-2</v>
      </c>
      <c r="K102" s="86">
        <v>7.4621212121212116E-2</v>
      </c>
      <c r="L102">
        <v>1042</v>
      </c>
      <c r="N102" t="str">
        <f t="shared" si="8"/>
        <v>ACCCCURLEW</v>
      </c>
    </row>
    <row r="103" spans="1:14" x14ac:dyDescent="0.3">
      <c r="A103" t="s">
        <v>513</v>
      </c>
      <c r="B103" t="s">
        <v>528</v>
      </c>
      <c r="C103">
        <v>1059.5</v>
      </c>
      <c r="D103"/>
      <c r="E103">
        <v>1.127</v>
      </c>
      <c r="F103" s="86">
        <v>1.5909090909090911E-2</v>
      </c>
      <c r="G103" s="86">
        <v>1.659090909090909E-2</v>
      </c>
      <c r="H103" s="92">
        <v>0</v>
      </c>
      <c r="I103" s="92">
        <v>0</v>
      </c>
      <c r="J103" s="86">
        <v>1.7178030303030303E-2</v>
      </c>
      <c r="K103" s="86">
        <v>7.5208333333333335E-2</v>
      </c>
      <c r="L103">
        <v>1050</v>
      </c>
      <c r="N103" t="str">
        <f t="shared" si="8"/>
        <v>ACCCPLANO</v>
      </c>
    </row>
    <row r="104" spans="1:14" x14ac:dyDescent="0.3">
      <c r="A104" t="s">
        <v>513</v>
      </c>
      <c r="B104" t="s">
        <v>529</v>
      </c>
      <c r="C104">
        <v>1103</v>
      </c>
      <c r="D104"/>
      <c r="E104">
        <v>1.1459999999999999</v>
      </c>
      <c r="F104" s="86">
        <v>1.5265151515151515E-2</v>
      </c>
      <c r="G104" s="86">
        <v>1.596590909090909E-2</v>
      </c>
      <c r="H104" s="92">
        <v>0</v>
      </c>
      <c r="I104" s="92">
        <v>0</v>
      </c>
      <c r="J104" s="86">
        <v>1.7083333333333332E-2</v>
      </c>
      <c r="K104" s="86">
        <v>7.4848484848484845E-2</v>
      </c>
      <c r="L104">
        <v>1076</v>
      </c>
      <c r="N104" t="str">
        <f t="shared" si="8"/>
        <v>ACCCCORPUS_CHRISTI</v>
      </c>
    </row>
    <row r="105" spans="1:14" x14ac:dyDescent="0.3">
      <c r="A105" t="s">
        <v>513</v>
      </c>
      <c r="B105" t="s">
        <v>530</v>
      </c>
      <c r="C105">
        <v>1151</v>
      </c>
      <c r="D105"/>
      <c r="E105">
        <v>1.177</v>
      </c>
      <c r="F105" s="86">
        <v>1.4640151515151514E-2</v>
      </c>
      <c r="G105" s="86">
        <v>1.5321969696969697E-2</v>
      </c>
      <c r="H105" s="92">
        <v>0</v>
      </c>
      <c r="I105" s="92">
        <v>0</v>
      </c>
      <c r="J105" s="86">
        <v>1.693181818181818E-2</v>
      </c>
      <c r="K105" s="86">
        <v>7.4147727272727268E-2</v>
      </c>
      <c r="L105">
        <v>1106</v>
      </c>
      <c r="N105" t="str">
        <f t="shared" si="8"/>
        <v>ACCCARLINGTON</v>
      </c>
    </row>
    <row r="106" spans="1:14" x14ac:dyDescent="0.3">
      <c r="A106" t="s">
        <v>513</v>
      </c>
      <c r="B106" t="s">
        <v>531</v>
      </c>
      <c r="C106">
        <v>1221.8</v>
      </c>
      <c r="D106"/>
      <c r="E106">
        <v>1.198</v>
      </c>
      <c r="F106" s="86">
        <v>1.3787878787878788E-2</v>
      </c>
      <c r="G106" s="86">
        <v>1.4431818181818181E-2</v>
      </c>
      <c r="H106" s="92">
        <v>0</v>
      </c>
      <c r="I106" s="92">
        <v>0</v>
      </c>
      <c r="J106" s="86">
        <v>1.6837121212121213E-2</v>
      </c>
      <c r="K106" s="86">
        <v>7.3863636363636367E-2</v>
      </c>
      <c r="L106">
        <v>1146</v>
      </c>
      <c r="N106" t="str">
        <f t="shared" si="8"/>
        <v>ACCCCARDINAL</v>
      </c>
    </row>
    <row r="107" spans="1:14" x14ac:dyDescent="0.3">
      <c r="A107" t="s">
        <v>513</v>
      </c>
      <c r="B107" t="s">
        <v>532</v>
      </c>
      <c r="C107">
        <v>1300.4000000000001</v>
      </c>
      <c r="D107"/>
      <c r="E107">
        <v>1.24</v>
      </c>
      <c r="F107" s="86">
        <v>1.2954545454545455E-2</v>
      </c>
      <c r="G107" s="86">
        <v>1.365530303030303E-2</v>
      </c>
      <c r="H107" s="92">
        <v>0</v>
      </c>
      <c r="I107" s="92">
        <v>0</v>
      </c>
      <c r="J107" s="86">
        <v>1.6647727272727272E-2</v>
      </c>
      <c r="K107" s="86">
        <v>7.3011363636363638E-2</v>
      </c>
      <c r="L107">
        <v>1189</v>
      </c>
      <c r="N107" t="str">
        <f t="shared" si="8"/>
        <v>ACCCFORT_WORTH</v>
      </c>
    </row>
    <row r="108" spans="1:14" x14ac:dyDescent="0.3">
      <c r="A108" t="s">
        <v>513</v>
      </c>
      <c r="B108" t="s">
        <v>533</v>
      </c>
      <c r="C108">
        <v>1349.9</v>
      </c>
      <c r="D108"/>
      <c r="E108">
        <v>1.252</v>
      </c>
      <c r="F108" s="86">
        <v>1.2481060606060605E-2</v>
      </c>
      <c r="G108" s="86">
        <v>1.321969696969697E-2</v>
      </c>
      <c r="H108" s="92">
        <v>0</v>
      </c>
      <c r="I108" s="92">
        <v>0</v>
      </c>
      <c r="J108" s="86">
        <v>1.659090909090909E-2</v>
      </c>
      <c r="K108" s="86">
        <v>7.2916666666666671E-2</v>
      </c>
      <c r="L108">
        <v>1212</v>
      </c>
      <c r="N108" t="str">
        <f t="shared" si="8"/>
        <v>ACCCEL_PASO</v>
      </c>
    </row>
    <row r="109" spans="1:14" x14ac:dyDescent="0.3">
      <c r="A109" t="s">
        <v>513</v>
      </c>
      <c r="B109" t="s">
        <v>534</v>
      </c>
      <c r="C109">
        <v>1428.6</v>
      </c>
      <c r="D109"/>
      <c r="E109">
        <v>1.294</v>
      </c>
      <c r="F109" s="86">
        <v>1.1799242424242424E-2</v>
      </c>
      <c r="G109" s="86">
        <v>1.2518939393939395E-2</v>
      </c>
      <c r="H109" s="92">
        <v>0</v>
      </c>
      <c r="I109" s="92">
        <v>0</v>
      </c>
      <c r="J109" s="86">
        <v>1.640151515151515E-2</v>
      </c>
      <c r="K109" s="86">
        <v>7.2102272727272723E-2</v>
      </c>
      <c r="L109">
        <v>1257</v>
      </c>
      <c r="N109" t="str">
        <f t="shared" si="8"/>
        <v>ACCCBEAUMONT</v>
      </c>
    </row>
    <row r="110" spans="1:14" x14ac:dyDescent="0.3">
      <c r="A110" t="s">
        <v>513</v>
      </c>
      <c r="B110" t="s">
        <v>535</v>
      </c>
      <c r="C110">
        <v>1474.9</v>
      </c>
      <c r="D110"/>
      <c r="E110">
        <v>1.3149999999999999</v>
      </c>
      <c r="F110" s="86">
        <v>1.1420454545454544E-2</v>
      </c>
      <c r="G110" s="86">
        <v>1.1799242424242424E-2</v>
      </c>
      <c r="H110" s="92">
        <v>0</v>
      </c>
      <c r="I110" s="92">
        <v>0</v>
      </c>
      <c r="J110" s="86">
        <v>1.6306818181818179E-2</v>
      </c>
      <c r="K110" s="86">
        <v>7.1723484848484842E-2</v>
      </c>
      <c r="L110">
        <v>1302</v>
      </c>
      <c r="N110" t="str">
        <f t="shared" si="8"/>
        <v>ACCCSAN_ANTONIO</v>
      </c>
    </row>
    <row r="111" spans="1:14" x14ac:dyDescent="0.3">
      <c r="A111" t="s">
        <v>513</v>
      </c>
      <c r="B111" t="s">
        <v>536</v>
      </c>
      <c r="C111">
        <v>1581.6</v>
      </c>
      <c r="D111"/>
      <c r="E111">
        <v>1.345</v>
      </c>
      <c r="F111" s="86">
        <v>1.0719696969696969E-2</v>
      </c>
      <c r="G111" s="86">
        <v>1.1420454545454544E-2</v>
      </c>
      <c r="H111" s="92">
        <v>0</v>
      </c>
      <c r="I111" s="92">
        <v>0</v>
      </c>
      <c r="J111" s="86">
        <v>1.6193181818181818E-2</v>
      </c>
      <c r="K111" s="86">
        <v>7.1363636363636365E-2</v>
      </c>
      <c r="L111">
        <v>1331</v>
      </c>
      <c r="N111" t="str">
        <f t="shared" si="8"/>
        <v>ACCCBITTERN</v>
      </c>
    </row>
    <row r="112" spans="1:14" x14ac:dyDescent="0.3">
      <c r="A112" t="s">
        <v>513</v>
      </c>
      <c r="B112" t="s">
        <v>537</v>
      </c>
      <c r="C112">
        <v>1794.9</v>
      </c>
      <c r="D112"/>
      <c r="E112">
        <v>1.452</v>
      </c>
      <c r="F112" s="86">
        <v>9.4128787878787878E-3</v>
      </c>
      <c r="G112" s="86">
        <v>1.0340909090909092E-2</v>
      </c>
      <c r="H112" s="92">
        <v>0</v>
      </c>
      <c r="I112" s="92">
        <v>0</v>
      </c>
      <c r="J112" s="86">
        <v>1.5757575757575755E-2</v>
      </c>
      <c r="K112" s="86">
        <v>6.9545454545454549E-2</v>
      </c>
      <c r="L112">
        <v>1434</v>
      </c>
      <c r="N112" t="str">
        <f t="shared" si="8"/>
        <v>ACCCDALLAS</v>
      </c>
    </row>
    <row r="113" spans="1:14" x14ac:dyDescent="0.3">
      <c r="A113" t="s">
        <v>513</v>
      </c>
      <c r="B113" t="s">
        <v>538</v>
      </c>
      <c r="C113">
        <v>1927.4</v>
      </c>
      <c r="D113"/>
      <c r="E113">
        <v>1.506</v>
      </c>
      <c r="F113" s="86">
        <v>8.6931818181818186E-3</v>
      </c>
      <c r="G113" s="86">
        <v>9.6590909090909088E-3</v>
      </c>
      <c r="H113" s="92">
        <v>0</v>
      </c>
      <c r="I113" s="92">
        <v>0</v>
      </c>
      <c r="J113" s="86">
        <v>1.5549242424242425E-2</v>
      </c>
      <c r="K113" s="86">
        <v>6.8655303030303025E-2</v>
      </c>
      <c r="L113">
        <v>1502</v>
      </c>
      <c r="N113" t="str">
        <f t="shared" si="8"/>
        <v>ACCCHOUSTON</v>
      </c>
    </row>
    <row r="114" spans="1:14" x14ac:dyDescent="0.3">
      <c r="A114" t="s">
        <v>513</v>
      </c>
      <c r="B114" t="s">
        <v>539</v>
      </c>
      <c r="C114">
        <v>1948.9</v>
      </c>
      <c r="D114"/>
      <c r="E114">
        <v>1.504</v>
      </c>
      <c r="F114" s="86">
        <v>8.6742424242424246E-3</v>
      </c>
      <c r="G114" s="86">
        <v>9.6022727272727267E-3</v>
      </c>
      <c r="H114" s="92">
        <v>0</v>
      </c>
      <c r="I114" s="92">
        <v>0</v>
      </c>
      <c r="J114" s="86">
        <v>1.5568181818181816E-2</v>
      </c>
      <c r="K114" s="86">
        <v>6.8806818181818177E-2</v>
      </c>
      <c r="L114">
        <v>1502</v>
      </c>
      <c r="N114" t="str">
        <f t="shared" si="8"/>
        <v>ACCCLAPWING</v>
      </c>
    </row>
    <row r="115" spans="1:14" x14ac:dyDescent="0.3">
      <c r="A115" t="s">
        <v>513</v>
      </c>
      <c r="B115" t="s">
        <v>540</v>
      </c>
      <c r="C115">
        <v>2045.1</v>
      </c>
      <c r="D115"/>
      <c r="E115">
        <v>1.5449999999999999</v>
      </c>
      <c r="F115" s="86">
        <v>8.257575757575757E-3</v>
      </c>
      <c r="G115" s="86">
        <v>9.0719696969696964E-3</v>
      </c>
      <c r="H115" s="92">
        <v>0</v>
      </c>
      <c r="I115" s="92">
        <v>0</v>
      </c>
      <c r="J115" s="86">
        <v>1.5416666666666665E-2</v>
      </c>
      <c r="K115" s="86">
        <v>6.8125000000000005E-2</v>
      </c>
      <c r="L115">
        <v>1555</v>
      </c>
      <c r="N115" t="str">
        <f t="shared" si="8"/>
        <v>ACCCFALCON</v>
      </c>
    </row>
    <row r="116" spans="1:14" x14ac:dyDescent="0.3">
      <c r="A116" t="s">
        <v>513</v>
      </c>
      <c r="B116" t="s">
        <v>541</v>
      </c>
      <c r="C116">
        <v>2740.6</v>
      </c>
      <c r="D116"/>
      <c r="E116">
        <v>1.762</v>
      </c>
      <c r="F116" s="86">
        <v>6.1742424242424232E-3</v>
      </c>
      <c r="G116" s="86">
        <v>7.329545454545454E-3</v>
      </c>
      <c r="H116" s="92">
        <v>0</v>
      </c>
      <c r="I116" s="92">
        <v>0</v>
      </c>
      <c r="J116" s="86">
        <v>1.4678030303030302E-2</v>
      </c>
      <c r="K116" s="86">
        <v>6.5246212121212108E-2</v>
      </c>
      <c r="L116">
        <v>1808</v>
      </c>
      <c r="N116" t="str">
        <f t="shared" si="8"/>
        <v>ACCCBLUEBIRD</v>
      </c>
    </row>
    <row r="117" spans="1:14" x14ac:dyDescent="0.3">
      <c r="N117" t="str">
        <f t="shared" si="8"/>
        <v/>
      </c>
    </row>
    <row r="118" spans="1:14" x14ac:dyDescent="0.3">
      <c r="N118" t="str">
        <f t="shared" si="8"/>
        <v/>
      </c>
    </row>
    <row r="119" spans="1:14" x14ac:dyDescent="0.3">
      <c r="N119" t="str">
        <f t="shared" si="8"/>
        <v/>
      </c>
    </row>
    <row r="120" spans="1:14" x14ac:dyDescent="0.3">
      <c r="N120" t="str">
        <f t="shared" si="8"/>
        <v/>
      </c>
    </row>
    <row r="121" spans="1:14" x14ac:dyDescent="0.3">
      <c r="N121" t="str">
        <f t="shared" si="8"/>
        <v/>
      </c>
    </row>
    <row r="122" spans="1:14" x14ac:dyDescent="0.3">
      <c r="N122" t="str">
        <f t="shared" si="8"/>
        <v/>
      </c>
    </row>
    <row r="123" spans="1:14" x14ac:dyDescent="0.3">
      <c r="N123" t="str">
        <f t="shared" si="8"/>
        <v/>
      </c>
    </row>
    <row r="124" spans="1:14" x14ac:dyDescent="0.3">
      <c r="N124" t="str">
        <f t="shared" si="8"/>
        <v/>
      </c>
    </row>
    <row r="125" spans="1:14" x14ac:dyDescent="0.3">
      <c r="N125" t="str">
        <f t="shared" si="8"/>
        <v/>
      </c>
    </row>
    <row r="126" spans="1:14" x14ac:dyDescent="0.3">
      <c r="N126" t="str">
        <f t="shared" si="8"/>
        <v/>
      </c>
    </row>
    <row r="127" spans="1:14" x14ac:dyDescent="0.3">
      <c r="N127" t="str">
        <f t="shared" si="8"/>
        <v/>
      </c>
    </row>
    <row r="128" spans="1:14" x14ac:dyDescent="0.3">
      <c r="N128" t="str">
        <f t="shared" si="8"/>
        <v/>
      </c>
    </row>
    <row r="129" spans="14:14" x14ac:dyDescent="0.3">
      <c r="N129" t="str">
        <f t="shared" si="8"/>
        <v/>
      </c>
    </row>
    <row r="130" spans="14:14" x14ac:dyDescent="0.3">
      <c r="N130" t="str">
        <f t="shared" ref="N130:N161" si="9">_xlfn.CONCAT(A130,B130)</f>
        <v/>
      </c>
    </row>
    <row r="131" spans="14:14" x14ac:dyDescent="0.3">
      <c r="N131" t="str">
        <f t="shared" si="9"/>
        <v/>
      </c>
    </row>
    <row r="132" spans="14:14" x14ac:dyDescent="0.3">
      <c r="N132" t="str">
        <f t="shared" si="9"/>
        <v/>
      </c>
    </row>
    <row r="133" spans="14:14" x14ac:dyDescent="0.3">
      <c r="N133" t="str">
        <f t="shared" si="9"/>
        <v/>
      </c>
    </row>
    <row r="134" spans="14:14" x14ac:dyDescent="0.3">
      <c r="N134" t="str">
        <f t="shared" si="9"/>
        <v/>
      </c>
    </row>
    <row r="135" spans="14:14" x14ac:dyDescent="0.3">
      <c r="N135" t="str">
        <f t="shared" si="9"/>
        <v/>
      </c>
    </row>
    <row r="136" spans="14:14" x14ac:dyDescent="0.3">
      <c r="N136" t="str">
        <f t="shared" si="9"/>
        <v/>
      </c>
    </row>
    <row r="137" spans="14:14" x14ac:dyDescent="0.3">
      <c r="N137" t="str">
        <f t="shared" si="9"/>
        <v/>
      </c>
    </row>
    <row r="138" spans="14:14" x14ac:dyDescent="0.3">
      <c r="N138" t="str">
        <f t="shared" si="9"/>
        <v/>
      </c>
    </row>
    <row r="139" spans="14:14" x14ac:dyDescent="0.3">
      <c r="N139" t="str">
        <f t="shared" si="9"/>
        <v/>
      </c>
    </row>
    <row r="140" spans="14:14" x14ac:dyDescent="0.3">
      <c r="N140" t="str">
        <f t="shared" si="9"/>
        <v/>
      </c>
    </row>
    <row r="141" spans="14:14" x14ac:dyDescent="0.3">
      <c r="N141" t="str">
        <f t="shared" si="9"/>
        <v/>
      </c>
    </row>
    <row r="142" spans="14:14" x14ac:dyDescent="0.3">
      <c r="N142" t="str">
        <f t="shared" si="9"/>
        <v/>
      </c>
    </row>
    <row r="143" spans="14:14" x14ac:dyDescent="0.3">
      <c r="N143" t="str">
        <f t="shared" si="9"/>
        <v/>
      </c>
    </row>
    <row r="144" spans="14:14" x14ac:dyDescent="0.3">
      <c r="N144" t="str">
        <f t="shared" si="9"/>
        <v/>
      </c>
    </row>
    <row r="145" spans="14:14" x14ac:dyDescent="0.3">
      <c r="N145" t="str">
        <f t="shared" si="9"/>
        <v/>
      </c>
    </row>
    <row r="146" spans="14:14" x14ac:dyDescent="0.3">
      <c r="N146" t="str">
        <f t="shared" si="9"/>
        <v/>
      </c>
    </row>
    <row r="147" spans="14:14" x14ac:dyDescent="0.3">
      <c r="N147" t="str">
        <f t="shared" si="9"/>
        <v/>
      </c>
    </row>
    <row r="148" spans="14:14" x14ac:dyDescent="0.3">
      <c r="N148" t="str">
        <f t="shared" si="9"/>
        <v/>
      </c>
    </row>
    <row r="149" spans="14:14" x14ac:dyDescent="0.3">
      <c r="N149" t="str">
        <f t="shared" si="9"/>
        <v/>
      </c>
    </row>
    <row r="150" spans="14:14" x14ac:dyDescent="0.3">
      <c r="N150" t="str">
        <f t="shared" si="9"/>
        <v/>
      </c>
    </row>
    <row r="151" spans="14:14" x14ac:dyDescent="0.3">
      <c r="N151" t="str">
        <f t="shared" si="9"/>
        <v/>
      </c>
    </row>
    <row r="152" spans="14:14" x14ac:dyDescent="0.3">
      <c r="N152" t="str">
        <f t="shared" si="9"/>
        <v/>
      </c>
    </row>
    <row r="153" spans="14:14" x14ac:dyDescent="0.3">
      <c r="N153" t="str">
        <f t="shared" si="9"/>
        <v/>
      </c>
    </row>
    <row r="154" spans="14:14" x14ac:dyDescent="0.3">
      <c r="N154" t="str">
        <f t="shared" si="9"/>
        <v/>
      </c>
    </row>
    <row r="155" spans="14:14" x14ac:dyDescent="0.3">
      <c r="N155" t="str">
        <f t="shared" si="9"/>
        <v/>
      </c>
    </row>
    <row r="156" spans="14:14" x14ac:dyDescent="0.3">
      <c r="N156" t="str">
        <f t="shared" si="9"/>
        <v/>
      </c>
    </row>
    <row r="157" spans="14:14" x14ac:dyDescent="0.3">
      <c r="N157" t="str">
        <f t="shared" si="9"/>
        <v/>
      </c>
    </row>
    <row r="158" spans="14:14" x14ac:dyDescent="0.3">
      <c r="N158" t="str">
        <f t="shared" si="9"/>
        <v/>
      </c>
    </row>
    <row r="159" spans="14:14" x14ac:dyDescent="0.3">
      <c r="N159" t="str">
        <f t="shared" si="9"/>
        <v/>
      </c>
    </row>
    <row r="160" spans="14:14" x14ac:dyDescent="0.3">
      <c r="N160" t="str">
        <f t="shared" si="9"/>
        <v/>
      </c>
    </row>
    <row r="161" spans="14:14" x14ac:dyDescent="0.3">
      <c r="N161" t="str">
        <f t="shared" si="9"/>
        <v/>
      </c>
    </row>
    <row r="162" spans="14:14" x14ac:dyDescent="0.3">
      <c r="N162" t="str">
        <f t="shared" ref="N162:N193" si="10">_xlfn.CONCAT(A162,B162)</f>
        <v/>
      </c>
    </row>
    <row r="163" spans="14:14" x14ac:dyDescent="0.3">
      <c r="N163" t="str">
        <f t="shared" si="10"/>
        <v/>
      </c>
    </row>
    <row r="164" spans="14:14" x14ac:dyDescent="0.3">
      <c r="N164" t="str">
        <f t="shared" si="10"/>
        <v/>
      </c>
    </row>
    <row r="165" spans="14:14" x14ac:dyDescent="0.3">
      <c r="N165" t="str">
        <f t="shared" si="10"/>
        <v/>
      </c>
    </row>
    <row r="166" spans="14:14" x14ac:dyDescent="0.3">
      <c r="N166" t="str">
        <f t="shared" si="10"/>
        <v/>
      </c>
    </row>
    <row r="167" spans="14:14" x14ac:dyDescent="0.3">
      <c r="N167" t="str">
        <f t="shared" si="10"/>
        <v/>
      </c>
    </row>
    <row r="168" spans="14:14" x14ac:dyDescent="0.3">
      <c r="N168" t="str">
        <f t="shared" si="10"/>
        <v/>
      </c>
    </row>
    <row r="169" spans="14:14" x14ac:dyDescent="0.3">
      <c r="N169" t="str">
        <f t="shared" si="10"/>
        <v/>
      </c>
    </row>
    <row r="170" spans="14:14" x14ac:dyDescent="0.3">
      <c r="N170" t="str">
        <f t="shared" si="10"/>
        <v/>
      </c>
    </row>
    <row r="171" spans="14:14" x14ac:dyDescent="0.3">
      <c r="N171" t="str">
        <f t="shared" si="10"/>
        <v/>
      </c>
    </row>
    <row r="172" spans="14:14" x14ac:dyDescent="0.3">
      <c r="N172" t="str">
        <f t="shared" si="10"/>
        <v/>
      </c>
    </row>
    <row r="173" spans="14:14" x14ac:dyDescent="0.3">
      <c r="N173" t="str">
        <f t="shared" si="10"/>
        <v/>
      </c>
    </row>
    <row r="174" spans="14:14" x14ac:dyDescent="0.3">
      <c r="N174" t="str">
        <f t="shared" si="10"/>
        <v/>
      </c>
    </row>
    <row r="175" spans="14:14" x14ac:dyDescent="0.3">
      <c r="N175" t="str">
        <f t="shared" si="10"/>
        <v/>
      </c>
    </row>
    <row r="176" spans="14:14" x14ac:dyDescent="0.3">
      <c r="N176" t="str">
        <f t="shared" si="10"/>
        <v/>
      </c>
    </row>
    <row r="177" spans="14:14" x14ac:dyDescent="0.3">
      <c r="N177" t="str">
        <f t="shared" si="10"/>
        <v/>
      </c>
    </row>
    <row r="178" spans="14:14" x14ac:dyDescent="0.3">
      <c r="N178" t="str">
        <f t="shared" si="10"/>
        <v/>
      </c>
    </row>
    <row r="179" spans="14:14" x14ac:dyDescent="0.3">
      <c r="N179" t="str">
        <f t="shared" si="10"/>
        <v/>
      </c>
    </row>
    <row r="180" spans="14:14" x14ac:dyDescent="0.3">
      <c r="N180" t="str">
        <f t="shared" si="10"/>
        <v/>
      </c>
    </row>
    <row r="181" spans="14:14" x14ac:dyDescent="0.3">
      <c r="N181" t="str">
        <f t="shared" si="10"/>
        <v/>
      </c>
    </row>
    <row r="182" spans="14:14" x14ac:dyDescent="0.3">
      <c r="N182" t="str">
        <f t="shared" si="10"/>
        <v/>
      </c>
    </row>
    <row r="183" spans="14:14" x14ac:dyDescent="0.3">
      <c r="N183" t="str">
        <f t="shared" si="10"/>
        <v/>
      </c>
    </row>
    <row r="184" spans="14:14" x14ac:dyDescent="0.3">
      <c r="N184" t="str">
        <f t="shared" si="10"/>
        <v/>
      </c>
    </row>
    <row r="185" spans="14:14" x14ac:dyDescent="0.3">
      <c r="N185" t="str">
        <f t="shared" si="10"/>
        <v/>
      </c>
    </row>
    <row r="186" spans="14:14" x14ac:dyDescent="0.3">
      <c r="N186" t="str">
        <f t="shared" si="10"/>
        <v/>
      </c>
    </row>
    <row r="187" spans="14:14" x14ac:dyDescent="0.3">
      <c r="N187" t="str">
        <f t="shared" si="10"/>
        <v/>
      </c>
    </row>
    <row r="188" spans="14:14" x14ac:dyDescent="0.3">
      <c r="N188" t="str">
        <f t="shared" si="10"/>
        <v/>
      </c>
    </row>
    <row r="189" spans="14:14" x14ac:dyDescent="0.3">
      <c r="N189" t="str">
        <f t="shared" si="10"/>
        <v/>
      </c>
    </row>
    <row r="190" spans="14:14" x14ac:dyDescent="0.3">
      <c r="N190" t="str">
        <f t="shared" si="10"/>
        <v/>
      </c>
    </row>
    <row r="191" spans="14:14" x14ac:dyDescent="0.3">
      <c r="N191" t="str">
        <f t="shared" si="10"/>
        <v/>
      </c>
    </row>
    <row r="192" spans="14:14" x14ac:dyDescent="0.3">
      <c r="N192" t="str">
        <f t="shared" si="10"/>
        <v/>
      </c>
    </row>
    <row r="193" spans="14:14" x14ac:dyDescent="0.3">
      <c r="N193" t="str">
        <f t="shared" si="10"/>
        <v/>
      </c>
    </row>
    <row r="194" spans="14:14" x14ac:dyDescent="0.3">
      <c r="N194" t="str">
        <f t="shared" ref="N194:N200" si="11">_xlfn.CONCAT(A194,B194)</f>
        <v/>
      </c>
    </row>
    <row r="195" spans="14:14" x14ac:dyDescent="0.3">
      <c r="N195" t="str">
        <f t="shared" si="11"/>
        <v/>
      </c>
    </row>
    <row r="196" spans="14:14" x14ac:dyDescent="0.3">
      <c r="N196" t="str">
        <f t="shared" si="11"/>
        <v/>
      </c>
    </row>
    <row r="197" spans="14:14" x14ac:dyDescent="0.3">
      <c r="N197" t="str">
        <f t="shared" si="11"/>
        <v/>
      </c>
    </row>
    <row r="198" spans="14:14" x14ac:dyDescent="0.3">
      <c r="N198" t="str">
        <f t="shared" si="11"/>
        <v/>
      </c>
    </row>
    <row r="199" spans="14:14" x14ac:dyDescent="0.3">
      <c r="N199" t="str">
        <f t="shared" si="11"/>
        <v/>
      </c>
    </row>
    <row r="200" spans="14:14" x14ac:dyDescent="0.3">
      <c r="N200" t="str">
        <f t="shared" si="11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B064-CC98-49CD-9189-4E181C608D23}">
  <dimension ref="A1:I27"/>
  <sheetViews>
    <sheetView workbookViewId="0">
      <selection activeCell="H25" sqref="H25"/>
    </sheetView>
  </sheetViews>
  <sheetFormatPr defaultRowHeight="14.4" x14ac:dyDescent="0.3"/>
  <cols>
    <col min="2" max="2" width="10.77734375" bestFit="1" customWidth="1"/>
    <col min="4" max="11" width="10.77734375" bestFit="1" customWidth="1"/>
    <col min="12" max="18" width="11.77734375" bestFit="1" customWidth="1"/>
  </cols>
  <sheetData>
    <row r="1" spans="1:9" x14ac:dyDescent="0.3">
      <c r="A1" t="s">
        <v>547</v>
      </c>
      <c r="B1" t="s">
        <v>572</v>
      </c>
      <c r="C1" t="s">
        <v>553</v>
      </c>
      <c r="D1" t="s">
        <v>603</v>
      </c>
      <c r="E1" t="s">
        <v>462</v>
      </c>
      <c r="F1" t="s">
        <v>568</v>
      </c>
      <c r="G1" t="s">
        <v>569</v>
      </c>
      <c r="H1" t="s">
        <v>542</v>
      </c>
      <c r="I1" t="s">
        <v>604</v>
      </c>
    </row>
    <row r="2" spans="1:9" x14ac:dyDescent="0.3">
      <c r="A2" t="s">
        <v>407</v>
      </c>
      <c r="B2" t="s">
        <v>589</v>
      </c>
      <c r="C2">
        <v>1225</v>
      </c>
      <c r="D2">
        <v>0.18190000000000001</v>
      </c>
      <c r="E2">
        <v>1.27</v>
      </c>
      <c r="F2">
        <v>142800</v>
      </c>
      <c r="G2">
        <v>2802</v>
      </c>
      <c r="H2">
        <v>4.2500000000000003E-2</v>
      </c>
      <c r="I2">
        <v>620.6</v>
      </c>
    </row>
    <row r="3" spans="1:9" x14ac:dyDescent="0.3">
      <c r="A3" t="s">
        <v>407</v>
      </c>
      <c r="B3" t="s">
        <v>590</v>
      </c>
      <c r="C3">
        <v>971.3</v>
      </c>
      <c r="D3">
        <v>0.16200000000000001</v>
      </c>
      <c r="E3">
        <v>1.1299999999999999</v>
      </c>
      <c r="F3">
        <v>120200</v>
      </c>
      <c r="G3">
        <v>2222</v>
      </c>
      <c r="H3">
        <v>5.3600000000000002E-2</v>
      </c>
      <c r="I3">
        <v>492.2</v>
      </c>
    </row>
    <row r="4" spans="1:9" x14ac:dyDescent="0.3">
      <c r="A4" t="s">
        <v>407</v>
      </c>
      <c r="B4" t="s">
        <v>591</v>
      </c>
      <c r="C4">
        <v>770.3</v>
      </c>
      <c r="D4">
        <v>0.14430000000000001</v>
      </c>
      <c r="E4">
        <v>1.01</v>
      </c>
      <c r="F4">
        <v>100700</v>
      </c>
      <c r="G4">
        <v>1762</v>
      </c>
      <c r="H4">
        <v>6.7500000000000004E-2</v>
      </c>
      <c r="I4">
        <v>390.3</v>
      </c>
    </row>
    <row r="5" spans="1:9" x14ac:dyDescent="0.3">
      <c r="A5" t="s">
        <v>407</v>
      </c>
      <c r="B5" t="s">
        <v>592</v>
      </c>
      <c r="C5">
        <v>610.9</v>
      </c>
      <c r="D5">
        <v>0.1285</v>
      </c>
      <c r="E5">
        <v>0.89900000000000002</v>
      </c>
      <c r="F5">
        <v>84200</v>
      </c>
      <c r="G5">
        <v>1398</v>
      </c>
      <c r="H5">
        <v>8.5199999999999998E-2</v>
      </c>
      <c r="I5">
        <v>309.5</v>
      </c>
    </row>
    <row r="6" spans="1:9" x14ac:dyDescent="0.3">
      <c r="A6" t="s">
        <v>407</v>
      </c>
      <c r="B6" t="s">
        <v>593</v>
      </c>
      <c r="C6">
        <v>484.4</v>
      </c>
      <c r="D6">
        <v>0.1144</v>
      </c>
      <c r="E6">
        <v>0.80100000000000005</v>
      </c>
      <c r="F6">
        <v>66700</v>
      </c>
      <c r="G6">
        <v>1108</v>
      </c>
      <c r="H6">
        <v>0.1074</v>
      </c>
      <c r="I6">
        <v>245.5</v>
      </c>
    </row>
    <row r="7" spans="1:9" x14ac:dyDescent="0.3">
      <c r="A7" t="s">
        <v>407</v>
      </c>
      <c r="B7" t="s">
        <v>594</v>
      </c>
      <c r="C7">
        <v>384.2</v>
      </c>
      <c r="D7">
        <v>0.1019</v>
      </c>
      <c r="E7">
        <v>0.71299999999999997</v>
      </c>
      <c r="F7">
        <v>52950</v>
      </c>
      <c r="G7">
        <v>879</v>
      </c>
      <c r="H7">
        <v>0.13539999999999999</v>
      </c>
      <c r="I7">
        <v>194.6</v>
      </c>
    </row>
    <row r="8" spans="1:9" x14ac:dyDescent="0.3">
      <c r="A8" t="s">
        <v>407</v>
      </c>
      <c r="B8" t="s">
        <v>595</v>
      </c>
      <c r="C8">
        <v>628.9</v>
      </c>
      <c r="D8">
        <v>0.18190000000000001</v>
      </c>
      <c r="E8">
        <v>0.91</v>
      </c>
      <c r="F8">
        <v>73350</v>
      </c>
      <c r="G8">
        <v>1430</v>
      </c>
      <c r="H8">
        <v>8.2199999999999995E-2</v>
      </c>
      <c r="I8">
        <v>318.7</v>
      </c>
    </row>
    <row r="9" spans="1:9" x14ac:dyDescent="0.3">
      <c r="A9" t="s">
        <v>407</v>
      </c>
      <c r="B9" t="s">
        <v>596</v>
      </c>
      <c r="C9">
        <v>498.8</v>
      </c>
      <c r="D9">
        <v>0.16200000000000001</v>
      </c>
      <c r="E9">
        <v>0.81</v>
      </c>
      <c r="F9">
        <v>61700</v>
      </c>
      <c r="G9">
        <v>1134</v>
      </c>
      <c r="H9">
        <v>0.1037</v>
      </c>
      <c r="I9">
        <v>252.7</v>
      </c>
    </row>
    <row r="10" spans="1:9" x14ac:dyDescent="0.3">
      <c r="A10" t="s">
        <v>407</v>
      </c>
      <c r="B10" t="s">
        <v>597</v>
      </c>
      <c r="C10">
        <v>395.5</v>
      </c>
      <c r="D10">
        <v>0.14430000000000001</v>
      </c>
      <c r="E10">
        <v>0.72099999999999997</v>
      </c>
      <c r="F10">
        <v>51730</v>
      </c>
      <c r="G10">
        <v>889.5</v>
      </c>
      <c r="H10">
        <v>0.1308</v>
      </c>
      <c r="I10">
        <v>200.4</v>
      </c>
    </row>
    <row r="11" spans="1:9" x14ac:dyDescent="0.3">
      <c r="A11" t="s">
        <v>407</v>
      </c>
      <c r="B11" t="s">
        <v>573</v>
      </c>
      <c r="C11">
        <v>313.7</v>
      </c>
      <c r="D11">
        <v>0.1285</v>
      </c>
      <c r="E11">
        <v>0.64200000000000002</v>
      </c>
      <c r="F11">
        <v>43240</v>
      </c>
      <c r="G11">
        <v>713.5</v>
      </c>
      <c r="H11">
        <v>0.16489999999999999</v>
      </c>
      <c r="I11">
        <v>159</v>
      </c>
    </row>
    <row r="12" spans="1:9" x14ac:dyDescent="0.3">
      <c r="A12" t="s">
        <v>407</v>
      </c>
      <c r="B12" t="s">
        <v>574</v>
      </c>
      <c r="C12">
        <v>248.8</v>
      </c>
      <c r="D12">
        <v>0.1144</v>
      </c>
      <c r="E12">
        <v>0.57199999999999995</v>
      </c>
      <c r="F12">
        <v>34290</v>
      </c>
      <c r="G12">
        <v>565.79999999999995</v>
      </c>
      <c r="H12">
        <v>0.2079</v>
      </c>
      <c r="I12">
        <v>126.1</v>
      </c>
    </row>
    <row r="13" spans="1:9" x14ac:dyDescent="0.3">
      <c r="A13" t="s">
        <v>407</v>
      </c>
      <c r="B13" t="s">
        <v>575</v>
      </c>
      <c r="C13">
        <v>197.3</v>
      </c>
      <c r="D13">
        <v>0.1019</v>
      </c>
      <c r="E13">
        <v>0.50900000000000001</v>
      </c>
      <c r="F13">
        <v>27190</v>
      </c>
      <c r="G13">
        <v>448.7</v>
      </c>
      <c r="H13">
        <v>0.26219999999999999</v>
      </c>
      <c r="I13">
        <v>99.93</v>
      </c>
    </row>
    <row r="14" spans="1:9" x14ac:dyDescent="0.3">
      <c r="A14" t="s">
        <v>407</v>
      </c>
      <c r="B14" t="s">
        <v>576</v>
      </c>
      <c r="C14">
        <v>231.7</v>
      </c>
      <c r="D14">
        <v>0.18190000000000001</v>
      </c>
      <c r="E14">
        <v>0.54600000000000004</v>
      </c>
      <c r="F14">
        <v>27030</v>
      </c>
      <c r="G14">
        <v>524.9</v>
      </c>
      <c r="H14">
        <v>0.22639999999999999</v>
      </c>
      <c r="I14">
        <v>117.4</v>
      </c>
    </row>
    <row r="15" spans="1:9" x14ac:dyDescent="0.3">
      <c r="A15" t="s">
        <v>407</v>
      </c>
      <c r="B15" t="s">
        <v>577</v>
      </c>
      <c r="C15">
        <v>183.8</v>
      </c>
      <c r="D15">
        <v>0.16200000000000001</v>
      </c>
      <c r="E15">
        <v>0.48599999999999999</v>
      </c>
      <c r="F15">
        <v>22730</v>
      </c>
      <c r="G15">
        <v>416.3</v>
      </c>
      <c r="H15">
        <v>0.28029999999999999</v>
      </c>
      <c r="I15">
        <v>93.09</v>
      </c>
    </row>
    <row r="16" spans="1:9" x14ac:dyDescent="0.3">
      <c r="A16" t="s">
        <v>407</v>
      </c>
      <c r="B16" t="s">
        <v>578</v>
      </c>
      <c r="C16">
        <v>145.69999999999999</v>
      </c>
      <c r="D16">
        <v>0.14430000000000001</v>
      </c>
      <c r="E16">
        <v>0.433</v>
      </c>
      <c r="F16">
        <v>19060</v>
      </c>
      <c r="G16">
        <v>330</v>
      </c>
      <c r="H16">
        <v>0.35349999999999998</v>
      </c>
      <c r="I16">
        <v>73.87</v>
      </c>
    </row>
    <row r="17" spans="1:9" x14ac:dyDescent="0.3">
      <c r="A17" t="s">
        <v>407</v>
      </c>
      <c r="B17" t="s">
        <v>579</v>
      </c>
      <c r="C17">
        <v>115.6</v>
      </c>
      <c r="D17">
        <v>0.1285</v>
      </c>
      <c r="E17">
        <v>0.38500000000000001</v>
      </c>
      <c r="F17">
        <v>15930</v>
      </c>
      <c r="G17">
        <v>261.8</v>
      </c>
      <c r="H17">
        <v>0.44579999999999997</v>
      </c>
      <c r="I17">
        <v>58.56</v>
      </c>
    </row>
    <row r="18" spans="1:9" x14ac:dyDescent="0.3">
      <c r="A18" t="s">
        <v>407</v>
      </c>
      <c r="B18" t="s">
        <v>580</v>
      </c>
      <c r="C18">
        <v>91.65</v>
      </c>
      <c r="D18">
        <v>0.1144</v>
      </c>
      <c r="E18">
        <v>0.34300000000000003</v>
      </c>
      <c r="F18">
        <v>12630</v>
      </c>
      <c r="G18">
        <v>207.6</v>
      </c>
      <c r="H18">
        <v>0.56210000000000004</v>
      </c>
      <c r="I18">
        <v>46.44</v>
      </c>
    </row>
    <row r="19" spans="1:9" x14ac:dyDescent="0.3">
      <c r="A19" t="s">
        <v>407</v>
      </c>
      <c r="B19" t="s">
        <v>581</v>
      </c>
      <c r="C19">
        <v>72.680000000000007</v>
      </c>
      <c r="D19">
        <v>0.1019</v>
      </c>
      <c r="E19">
        <v>0.30599999999999999</v>
      </c>
      <c r="F19">
        <v>10020</v>
      </c>
      <c r="G19">
        <v>164.7</v>
      </c>
      <c r="H19">
        <v>0.70879999999999999</v>
      </c>
      <c r="I19">
        <v>36.82</v>
      </c>
    </row>
    <row r="20" spans="1:9" x14ac:dyDescent="0.3">
      <c r="A20" t="s">
        <v>407</v>
      </c>
      <c r="B20" t="s">
        <v>582</v>
      </c>
      <c r="C20">
        <v>57.59</v>
      </c>
      <c r="D20">
        <v>9.0700000000000003E-2</v>
      </c>
      <c r="E20">
        <v>0.27200000000000002</v>
      </c>
      <c r="F20">
        <v>7945</v>
      </c>
      <c r="G20">
        <v>130.6</v>
      </c>
      <c r="H20">
        <v>0.89380000000000004</v>
      </c>
      <c r="I20">
        <v>29.18</v>
      </c>
    </row>
    <row r="21" spans="1:9" x14ac:dyDescent="0.3">
      <c r="A21" t="s">
        <v>407</v>
      </c>
      <c r="B21" t="s">
        <v>583</v>
      </c>
      <c r="C21">
        <v>45.71</v>
      </c>
      <c r="D21">
        <v>8.0799999999999997E-2</v>
      </c>
      <c r="E21">
        <v>0.24199999999999999</v>
      </c>
      <c r="F21">
        <v>6301</v>
      </c>
      <c r="G21">
        <v>103.6</v>
      </c>
      <c r="H21">
        <v>1.127</v>
      </c>
      <c r="I21">
        <v>23.16</v>
      </c>
    </row>
    <row r="22" spans="1:9" x14ac:dyDescent="0.3">
      <c r="A22" t="s">
        <v>407</v>
      </c>
      <c r="B22" t="s">
        <v>584</v>
      </c>
      <c r="C22">
        <v>99.31</v>
      </c>
      <c r="D22">
        <v>0.18190000000000001</v>
      </c>
      <c r="E22">
        <v>0.39200000000000002</v>
      </c>
      <c r="F22">
        <v>12230</v>
      </c>
      <c r="G22">
        <v>224.5</v>
      </c>
      <c r="H22">
        <v>0.51770000000000005</v>
      </c>
      <c r="I22">
        <v>50.32</v>
      </c>
    </row>
    <row r="23" spans="1:9" x14ac:dyDescent="0.3">
      <c r="A23" t="s">
        <v>407</v>
      </c>
      <c r="B23" t="s">
        <v>585</v>
      </c>
      <c r="C23">
        <v>78.75</v>
      </c>
      <c r="D23">
        <v>0.16200000000000001</v>
      </c>
      <c r="E23">
        <v>0.34899999999999998</v>
      </c>
      <c r="F23">
        <v>10280</v>
      </c>
      <c r="G23">
        <v>178.1</v>
      </c>
      <c r="H23">
        <v>0.65280000000000005</v>
      </c>
      <c r="I23">
        <v>39.9</v>
      </c>
    </row>
    <row r="24" spans="1:9" x14ac:dyDescent="0.3">
      <c r="A24" t="s">
        <v>407</v>
      </c>
      <c r="B24" t="s">
        <v>586</v>
      </c>
      <c r="C24">
        <v>62.45</v>
      </c>
      <c r="D24">
        <v>0.14430000000000001</v>
      </c>
      <c r="E24">
        <v>0.311</v>
      </c>
      <c r="F24">
        <v>8621</v>
      </c>
      <c r="G24">
        <v>141.19999999999999</v>
      </c>
      <c r="H24">
        <v>0.82320000000000004</v>
      </c>
      <c r="I24">
        <v>31.64</v>
      </c>
    </row>
    <row r="25" spans="1:9" x14ac:dyDescent="0.3">
      <c r="A25" t="s">
        <v>407</v>
      </c>
      <c r="B25" t="s">
        <v>425</v>
      </c>
      <c r="C25">
        <v>49.53</v>
      </c>
      <c r="D25">
        <v>0.1285</v>
      </c>
      <c r="E25">
        <v>0.27700000000000002</v>
      </c>
      <c r="F25">
        <v>7206</v>
      </c>
      <c r="G25">
        <v>112</v>
      </c>
      <c r="H25">
        <v>1.038</v>
      </c>
      <c r="I25">
        <v>25.1</v>
      </c>
    </row>
    <row r="26" spans="1:9" x14ac:dyDescent="0.3">
      <c r="A26" t="s">
        <v>407</v>
      </c>
      <c r="B26" t="s">
        <v>587</v>
      </c>
      <c r="C26">
        <v>39.28</v>
      </c>
      <c r="D26">
        <v>0.1144</v>
      </c>
      <c r="E26">
        <v>0.247</v>
      </c>
      <c r="F26">
        <v>5715</v>
      </c>
      <c r="G26">
        <v>88.81</v>
      </c>
      <c r="H26">
        <v>1.3089999999999999</v>
      </c>
      <c r="I26">
        <v>19.899999999999999</v>
      </c>
    </row>
    <row r="27" spans="1:9" x14ac:dyDescent="0.3">
      <c r="A27" t="s">
        <v>407</v>
      </c>
      <c r="B27" t="s">
        <v>588</v>
      </c>
      <c r="C27">
        <v>31.15</v>
      </c>
      <c r="D27">
        <v>0.1019</v>
      </c>
      <c r="E27">
        <v>0.22</v>
      </c>
      <c r="F27">
        <v>4532</v>
      </c>
      <c r="G27">
        <v>70.430000000000007</v>
      </c>
      <c r="H27">
        <v>1.651</v>
      </c>
      <c r="I27">
        <v>15.78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9E49-DA00-4BDE-AD33-943AD4DCC349}">
  <dimension ref="B2:AA28"/>
  <sheetViews>
    <sheetView topLeftCell="K1" workbookViewId="0">
      <selection activeCell="R2" sqref="R2:Y28"/>
    </sheetView>
  </sheetViews>
  <sheetFormatPr defaultRowHeight="14.4" x14ac:dyDescent="0.3"/>
  <cols>
    <col min="2" max="10" width="10.77734375" bestFit="1" customWidth="1"/>
    <col min="11" max="15" width="11.77734375" bestFit="1" customWidth="1"/>
  </cols>
  <sheetData>
    <row r="2" spans="2:27" x14ac:dyDescent="0.3">
      <c r="B2" t="s">
        <v>554</v>
      </c>
      <c r="C2" t="s">
        <v>555</v>
      </c>
      <c r="D2" t="s">
        <v>556</v>
      </c>
      <c r="E2" t="s">
        <v>557</v>
      </c>
      <c r="F2" t="s">
        <v>558</v>
      </c>
      <c r="G2" t="s">
        <v>559</v>
      </c>
      <c r="H2" t="s">
        <v>560</v>
      </c>
      <c r="I2" t="s">
        <v>561</v>
      </c>
      <c r="J2" t="s">
        <v>562</v>
      </c>
      <c r="K2" t="s">
        <v>563</v>
      </c>
      <c r="L2" t="s">
        <v>564</v>
      </c>
      <c r="M2" t="s">
        <v>565</v>
      </c>
      <c r="N2" t="s">
        <v>566</v>
      </c>
      <c r="O2" t="s">
        <v>567</v>
      </c>
      <c r="Q2" t="s">
        <v>601</v>
      </c>
      <c r="R2" t="s">
        <v>602</v>
      </c>
      <c r="S2" t="s">
        <v>598</v>
      </c>
      <c r="T2" t="s">
        <v>599</v>
      </c>
      <c r="U2" t="s">
        <v>600</v>
      </c>
      <c r="V2" t="s">
        <v>568</v>
      </c>
      <c r="W2" t="s">
        <v>569</v>
      </c>
      <c r="X2" t="s">
        <v>570</v>
      </c>
      <c r="Y2" t="s">
        <v>571</v>
      </c>
      <c r="AA2" t="s">
        <v>566</v>
      </c>
    </row>
    <row r="3" spans="2:27" x14ac:dyDescent="0.3">
      <c r="B3" t="s">
        <v>589</v>
      </c>
      <c r="C3">
        <v>0.18190000000000001</v>
      </c>
      <c r="D3">
        <v>4.62</v>
      </c>
      <c r="E3">
        <v>1.27</v>
      </c>
      <c r="F3">
        <v>32.36</v>
      </c>
      <c r="G3">
        <v>142800</v>
      </c>
      <c r="H3">
        <v>64770</v>
      </c>
      <c r="I3">
        <v>2802</v>
      </c>
      <c r="J3">
        <v>4170</v>
      </c>
      <c r="K3">
        <v>4.2500000000000003E-2</v>
      </c>
      <c r="L3">
        <v>0.1394</v>
      </c>
      <c r="M3">
        <v>1225000</v>
      </c>
      <c r="N3">
        <v>0.96189999999999998</v>
      </c>
      <c r="O3">
        <v>620.6</v>
      </c>
      <c r="Q3">
        <v>1225000</v>
      </c>
      <c r="R3">
        <f>Q3/1000</f>
        <v>1225</v>
      </c>
      <c r="S3" t="s">
        <v>589</v>
      </c>
      <c r="T3">
        <v>0.18190000000000001</v>
      </c>
      <c r="U3">
        <v>1.27</v>
      </c>
      <c r="V3">
        <v>142800</v>
      </c>
      <c r="W3">
        <v>2802</v>
      </c>
      <c r="X3">
        <v>4.2500000000000003E-2</v>
      </c>
      <c r="Y3">
        <v>620.6</v>
      </c>
      <c r="AA3">
        <v>0.96189999999999998</v>
      </c>
    </row>
    <row r="4" spans="2:27" x14ac:dyDescent="0.3">
      <c r="B4" t="s">
        <v>590</v>
      </c>
      <c r="C4">
        <v>0.16200000000000001</v>
      </c>
      <c r="D4">
        <v>4.1150000000000002</v>
      </c>
      <c r="E4">
        <v>1.1299999999999999</v>
      </c>
      <c r="F4">
        <v>28.7</v>
      </c>
      <c r="G4">
        <v>120200</v>
      </c>
      <c r="H4">
        <v>54520</v>
      </c>
      <c r="I4">
        <v>2222</v>
      </c>
      <c r="J4">
        <v>3307</v>
      </c>
      <c r="K4">
        <v>5.3600000000000002E-2</v>
      </c>
      <c r="L4">
        <v>0.17580000000000001</v>
      </c>
      <c r="M4">
        <v>971300</v>
      </c>
      <c r="N4">
        <v>0.76290000000000002</v>
      </c>
      <c r="O4">
        <v>492.2</v>
      </c>
      <c r="Q4">
        <v>971300</v>
      </c>
      <c r="R4">
        <f t="shared" ref="R4:R28" si="0">Q4/1000</f>
        <v>971.3</v>
      </c>
      <c r="S4" t="s">
        <v>590</v>
      </c>
      <c r="T4">
        <v>0.16200000000000001</v>
      </c>
      <c r="U4">
        <v>1.1299999999999999</v>
      </c>
      <c r="V4">
        <v>120200</v>
      </c>
      <c r="W4">
        <v>2222</v>
      </c>
      <c r="X4">
        <v>5.3600000000000002E-2</v>
      </c>
      <c r="Y4">
        <v>492.2</v>
      </c>
      <c r="AA4">
        <v>0.76290000000000002</v>
      </c>
    </row>
    <row r="5" spans="2:27" x14ac:dyDescent="0.3">
      <c r="B5" t="s">
        <v>591</v>
      </c>
      <c r="C5">
        <v>0.14430000000000001</v>
      </c>
      <c r="D5">
        <v>3.665</v>
      </c>
      <c r="E5">
        <v>1.01</v>
      </c>
      <c r="F5">
        <v>25.65</v>
      </c>
      <c r="G5">
        <v>100700</v>
      </c>
      <c r="H5">
        <v>45670</v>
      </c>
      <c r="I5">
        <v>1762</v>
      </c>
      <c r="J5">
        <v>2622</v>
      </c>
      <c r="K5">
        <v>6.7500000000000004E-2</v>
      </c>
      <c r="L5">
        <v>0.22159999999999999</v>
      </c>
      <c r="M5">
        <v>770300</v>
      </c>
      <c r="N5">
        <v>0.60499999999999998</v>
      </c>
      <c r="O5">
        <v>390.3</v>
      </c>
      <c r="Q5">
        <v>770300</v>
      </c>
      <c r="R5">
        <f t="shared" si="0"/>
        <v>770.3</v>
      </c>
      <c r="S5" t="s">
        <v>591</v>
      </c>
      <c r="T5">
        <v>0.14430000000000001</v>
      </c>
      <c r="U5">
        <v>1.01</v>
      </c>
      <c r="V5">
        <v>100700</v>
      </c>
      <c r="W5">
        <v>1762</v>
      </c>
      <c r="X5">
        <v>6.7500000000000004E-2</v>
      </c>
      <c r="Y5">
        <v>390.3</v>
      </c>
      <c r="AA5">
        <v>0.60499999999999998</v>
      </c>
    </row>
    <row r="6" spans="2:27" x14ac:dyDescent="0.3">
      <c r="B6" t="s">
        <v>592</v>
      </c>
      <c r="C6">
        <v>0.1285</v>
      </c>
      <c r="D6">
        <v>3.2639999999999998</v>
      </c>
      <c r="E6">
        <v>0.89900000000000002</v>
      </c>
      <c r="F6">
        <v>22.83</v>
      </c>
      <c r="G6">
        <v>84200</v>
      </c>
      <c r="H6">
        <v>38110</v>
      </c>
      <c r="I6">
        <v>1398</v>
      </c>
      <c r="J6">
        <v>2080</v>
      </c>
      <c r="K6">
        <v>8.5199999999999998E-2</v>
      </c>
      <c r="L6">
        <v>0.27939999999999998</v>
      </c>
      <c r="M6">
        <v>610900</v>
      </c>
      <c r="N6">
        <v>0.4798</v>
      </c>
      <c r="O6">
        <v>309.5</v>
      </c>
      <c r="Q6">
        <v>610900</v>
      </c>
      <c r="R6">
        <f t="shared" si="0"/>
        <v>610.9</v>
      </c>
      <c r="S6" t="s">
        <v>592</v>
      </c>
      <c r="T6">
        <v>0.1285</v>
      </c>
      <c r="U6">
        <v>0.89900000000000002</v>
      </c>
      <c r="V6">
        <v>84200</v>
      </c>
      <c r="W6">
        <v>1398</v>
      </c>
      <c r="X6">
        <v>8.5199999999999998E-2</v>
      </c>
      <c r="Y6">
        <v>309.5</v>
      </c>
      <c r="AA6">
        <v>0.4798</v>
      </c>
    </row>
    <row r="7" spans="2:27" x14ac:dyDescent="0.3">
      <c r="B7" t="s">
        <v>593</v>
      </c>
      <c r="C7">
        <v>0.1144</v>
      </c>
      <c r="D7">
        <v>2.9060000000000001</v>
      </c>
      <c r="E7">
        <v>0.80100000000000005</v>
      </c>
      <c r="F7">
        <v>20.350000000000001</v>
      </c>
      <c r="G7">
        <v>66700</v>
      </c>
      <c r="H7">
        <v>30250</v>
      </c>
      <c r="I7">
        <v>1108</v>
      </c>
      <c r="J7">
        <v>1649</v>
      </c>
      <c r="K7">
        <v>0.1074</v>
      </c>
      <c r="L7">
        <v>0.35239999999999999</v>
      </c>
      <c r="M7">
        <v>484400</v>
      </c>
      <c r="N7">
        <v>0.3805</v>
      </c>
      <c r="O7">
        <v>245.5</v>
      </c>
      <c r="Q7">
        <v>484400</v>
      </c>
      <c r="R7">
        <f t="shared" si="0"/>
        <v>484.4</v>
      </c>
      <c r="S7" t="s">
        <v>593</v>
      </c>
      <c r="T7">
        <v>0.1144</v>
      </c>
      <c r="U7">
        <v>0.80100000000000005</v>
      </c>
      <c r="V7">
        <v>66700</v>
      </c>
      <c r="W7">
        <v>1108</v>
      </c>
      <c r="X7">
        <v>0.1074</v>
      </c>
      <c r="Y7">
        <v>245.5</v>
      </c>
      <c r="AA7">
        <v>0.3805</v>
      </c>
    </row>
    <row r="8" spans="2:27" x14ac:dyDescent="0.3">
      <c r="B8" t="s">
        <v>594</v>
      </c>
      <c r="C8">
        <v>0.1019</v>
      </c>
      <c r="D8">
        <v>2.5880000000000001</v>
      </c>
      <c r="E8">
        <v>0.71299999999999997</v>
      </c>
      <c r="F8">
        <v>18.11</v>
      </c>
      <c r="G8">
        <v>52950</v>
      </c>
      <c r="H8">
        <v>24010</v>
      </c>
      <c r="I8">
        <v>879</v>
      </c>
      <c r="J8">
        <v>1308</v>
      </c>
      <c r="K8">
        <v>0.13539999999999999</v>
      </c>
      <c r="L8">
        <v>0.44429999999999997</v>
      </c>
      <c r="M8">
        <v>384200</v>
      </c>
      <c r="N8">
        <v>0.30170000000000002</v>
      </c>
      <c r="O8">
        <v>194.6</v>
      </c>
      <c r="Q8">
        <v>384200</v>
      </c>
      <c r="R8">
        <f t="shared" si="0"/>
        <v>384.2</v>
      </c>
      <c r="S8" t="s">
        <v>594</v>
      </c>
      <c r="T8">
        <v>0.1019</v>
      </c>
      <c r="U8">
        <v>0.71299999999999997</v>
      </c>
      <c r="V8">
        <v>52950</v>
      </c>
      <c r="W8">
        <v>879</v>
      </c>
      <c r="X8">
        <v>0.13539999999999999</v>
      </c>
      <c r="Y8">
        <v>194.6</v>
      </c>
      <c r="AA8">
        <v>0.30170000000000002</v>
      </c>
    </row>
    <row r="9" spans="2:27" x14ac:dyDescent="0.3">
      <c r="B9" t="s">
        <v>595</v>
      </c>
      <c r="C9">
        <v>0.18190000000000001</v>
      </c>
      <c r="D9">
        <v>4.62</v>
      </c>
      <c r="E9">
        <v>0.91</v>
      </c>
      <c r="F9">
        <v>23.11</v>
      </c>
      <c r="G9">
        <v>73350</v>
      </c>
      <c r="H9">
        <v>33270</v>
      </c>
      <c r="I9">
        <v>1430</v>
      </c>
      <c r="J9">
        <v>2128</v>
      </c>
      <c r="K9">
        <v>8.2199999999999995E-2</v>
      </c>
      <c r="L9">
        <v>0.26989999999999997</v>
      </c>
      <c r="M9">
        <v>628900</v>
      </c>
      <c r="N9">
        <v>0.49399999999999999</v>
      </c>
      <c r="O9">
        <v>318.7</v>
      </c>
      <c r="Q9">
        <v>628900</v>
      </c>
      <c r="R9">
        <f t="shared" si="0"/>
        <v>628.9</v>
      </c>
      <c r="S9" t="s">
        <v>595</v>
      </c>
      <c r="T9">
        <v>0.18190000000000001</v>
      </c>
      <c r="U9">
        <v>0.91</v>
      </c>
      <c r="V9">
        <v>73350</v>
      </c>
      <c r="W9">
        <v>1430</v>
      </c>
      <c r="X9">
        <v>8.2199999999999995E-2</v>
      </c>
      <c r="Y9">
        <v>318.7</v>
      </c>
      <c r="AA9">
        <v>0.49399999999999999</v>
      </c>
    </row>
    <row r="10" spans="2:27" x14ac:dyDescent="0.3">
      <c r="B10" t="s">
        <v>596</v>
      </c>
      <c r="C10">
        <v>0.16200000000000001</v>
      </c>
      <c r="D10">
        <v>4.1139999999999999</v>
      </c>
      <c r="E10">
        <v>0.81</v>
      </c>
      <c r="F10">
        <v>20.57</v>
      </c>
      <c r="G10">
        <v>61700</v>
      </c>
      <c r="H10">
        <v>27980</v>
      </c>
      <c r="I10">
        <v>1134</v>
      </c>
      <c r="J10">
        <v>1688</v>
      </c>
      <c r="K10">
        <v>0.1037</v>
      </c>
      <c r="L10">
        <v>0.34029999999999999</v>
      </c>
      <c r="M10">
        <v>498800</v>
      </c>
      <c r="N10">
        <v>0.39169999999999999</v>
      </c>
      <c r="O10">
        <v>252.7</v>
      </c>
      <c r="Q10">
        <v>498800</v>
      </c>
      <c r="R10">
        <f t="shared" si="0"/>
        <v>498.8</v>
      </c>
      <c r="S10" t="s">
        <v>596</v>
      </c>
      <c r="T10">
        <v>0.16200000000000001</v>
      </c>
      <c r="U10">
        <v>0.81</v>
      </c>
      <c r="V10">
        <v>61700</v>
      </c>
      <c r="W10">
        <v>1134</v>
      </c>
      <c r="X10">
        <v>0.1037</v>
      </c>
      <c r="Y10">
        <v>252.7</v>
      </c>
      <c r="AA10">
        <v>0.39169999999999999</v>
      </c>
    </row>
    <row r="11" spans="2:27" x14ac:dyDescent="0.3">
      <c r="B11" t="s">
        <v>597</v>
      </c>
      <c r="C11">
        <v>0.14430000000000001</v>
      </c>
      <c r="D11">
        <v>3.665</v>
      </c>
      <c r="E11">
        <v>0.72099999999999997</v>
      </c>
      <c r="F11">
        <v>18.309999999999999</v>
      </c>
      <c r="G11">
        <v>51730</v>
      </c>
      <c r="H11">
        <v>23460</v>
      </c>
      <c r="I11">
        <v>889.5</v>
      </c>
      <c r="J11">
        <v>1339</v>
      </c>
      <c r="K11">
        <v>0.1308</v>
      </c>
      <c r="L11">
        <v>0.42920000000000003</v>
      </c>
      <c r="M11">
        <v>395500</v>
      </c>
      <c r="N11">
        <v>0.31069999999999998</v>
      </c>
      <c r="O11">
        <v>200.4</v>
      </c>
      <c r="Q11">
        <v>395500</v>
      </c>
      <c r="R11">
        <f t="shared" si="0"/>
        <v>395.5</v>
      </c>
      <c r="S11" t="s">
        <v>597</v>
      </c>
      <c r="T11">
        <v>0.14430000000000001</v>
      </c>
      <c r="U11">
        <v>0.72099999999999997</v>
      </c>
      <c r="V11">
        <v>51730</v>
      </c>
      <c r="W11">
        <v>889.5</v>
      </c>
      <c r="X11">
        <v>0.1308</v>
      </c>
      <c r="Y11">
        <v>200.4</v>
      </c>
      <c r="AA11">
        <v>0.31069999999999998</v>
      </c>
    </row>
    <row r="12" spans="2:27" x14ac:dyDescent="0.3">
      <c r="B12" t="s">
        <v>573</v>
      </c>
      <c r="C12">
        <v>0.1285</v>
      </c>
      <c r="D12">
        <v>3.2639999999999998</v>
      </c>
      <c r="E12">
        <v>0.64200000000000002</v>
      </c>
      <c r="F12">
        <v>16.309999999999999</v>
      </c>
      <c r="G12">
        <v>43240</v>
      </c>
      <c r="H12">
        <v>19610</v>
      </c>
      <c r="I12">
        <v>713.5</v>
      </c>
      <c r="J12">
        <v>1062</v>
      </c>
      <c r="K12">
        <v>0.16489999999999999</v>
      </c>
      <c r="L12">
        <v>0.54110000000000003</v>
      </c>
      <c r="M12">
        <v>313700</v>
      </c>
      <c r="N12">
        <v>0.24640000000000001</v>
      </c>
      <c r="O12">
        <v>159</v>
      </c>
      <c r="Q12">
        <v>313700</v>
      </c>
      <c r="R12">
        <f t="shared" si="0"/>
        <v>313.7</v>
      </c>
      <c r="S12" t="s">
        <v>573</v>
      </c>
      <c r="T12">
        <v>0.1285</v>
      </c>
      <c r="U12">
        <v>0.64200000000000002</v>
      </c>
      <c r="V12">
        <v>43240</v>
      </c>
      <c r="W12">
        <v>713.5</v>
      </c>
      <c r="X12">
        <v>0.16489999999999999</v>
      </c>
      <c r="Y12">
        <v>159</v>
      </c>
      <c r="AA12">
        <v>0.24640000000000001</v>
      </c>
    </row>
    <row r="13" spans="2:27" x14ac:dyDescent="0.3">
      <c r="B13" t="s">
        <v>574</v>
      </c>
      <c r="C13">
        <v>0.1144</v>
      </c>
      <c r="D13">
        <v>2.9060000000000001</v>
      </c>
      <c r="E13">
        <v>0.57199999999999995</v>
      </c>
      <c r="F13">
        <v>14.53</v>
      </c>
      <c r="G13">
        <v>34290</v>
      </c>
      <c r="H13">
        <v>15550</v>
      </c>
      <c r="I13">
        <v>565.79999999999995</v>
      </c>
      <c r="J13">
        <v>842</v>
      </c>
      <c r="K13">
        <v>0.2079</v>
      </c>
      <c r="L13">
        <v>0.68210000000000004</v>
      </c>
      <c r="M13">
        <v>248800</v>
      </c>
      <c r="N13">
        <v>0.19539999999999999</v>
      </c>
      <c r="O13">
        <v>126.1</v>
      </c>
      <c r="Q13">
        <v>248800</v>
      </c>
      <c r="R13">
        <f t="shared" si="0"/>
        <v>248.8</v>
      </c>
      <c r="S13" t="s">
        <v>574</v>
      </c>
      <c r="T13">
        <v>0.1144</v>
      </c>
      <c r="U13">
        <v>0.57199999999999995</v>
      </c>
      <c r="V13">
        <v>34290</v>
      </c>
      <c r="W13">
        <v>565.79999999999995</v>
      </c>
      <c r="X13">
        <v>0.2079</v>
      </c>
      <c r="Y13">
        <v>126.1</v>
      </c>
      <c r="AA13">
        <v>0.19539999999999999</v>
      </c>
    </row>
    <row r="14" spans="2:27" x14ac:dyDescent="0.3">
      <c r="B14" t="s">
        <v>575</v>
      </c>
      <c r="C14">
        <v>0.1019</v>
      </c>
      <c r="D14">
        <v>2.5880000000000001</v>
      </c>
      <c r="E14">
        <v>0.50900000000000001</v>
      </c>
      <c r="F14">
        <v>12.93</v>
      </c>
      <c r="G14">
        <v>27190</v>
      </c>
      <c r="H14">
        <v>12330</v>
      </c>
      <c r="I14">
        <v>448.7</v>
      </c>
      <c r="J14">
        <v>667.8</v>
      </c>
      <c r="K14">
        <v>0.26219999999999999</v>
      </c>
      <c r="L14">
        <v>0.86029999999999995</v>
      </c>
      <c r="M14">
        <v>197300</v>
      </c>
      <c r="N14">
        <v>0.15490000000000001</v>
      </c>
      <c r="O14">
        <v>99.93</v>
      </c>
      <c r="Q14">
        <v>197300</v>
      </c>
      <c r="R14">
        <f t="shared" si="0"/>
        <v>197.3</v>
      </c>
      <c r="S14" t="s">
        <v>575</v>
      </c>
      <c r="T14">
        <v>0.1019</v>
      </c>
      <c r="U14">
        <v>0.50900000000000001</v>
      </c>
      <c r="V14">
        <v>27190</v>
      </c>
      <c r="W14">
        <v>448.7</v>
      </c>
      <c r="X14">
        <v>0.26219999999999999</v>
      </c>
      <c r="Y14">
        <v>99.93</v>
      </c>
      <c r="AA14">
        <v>0.15490000000000001</v>
      </c>
    </row>
    <row r="15" spans="2:27" x14ac:dyDescent="0.3">
      <c r="B15" t="s">
        <v>576</v>
      </c>
      <c r="C15">
        <v>0.18190000000000001</v>
      </c>
      <c r="D15">
        <v>4.62</v>
      </c>
      <c r="E15">
        <v>0.54600000000000004</v>
      </c>
      <c r="F15">
        <v>13.87</v>
      </c>
      <c r="G15">
        <v>27030</v>
      </c>
      <c r="H15">
        <v>12260</v>
      </c>
      <c r="I15">
        <v>524.9</v>
      </c>
      <c r="J15">
        <v>781.2</v>
      </c>
      <c r="K15">
        <v>0.22639999999999999</v>
      </c>
      <c r="L15">
        <v>0.74280000000000002</v>
      </c>
      <c r="M15">
        <v>231700</v>
      </c>
      <c r="N15">
        <v>0.182</v>
      </c>
      <c r="O15">
        <v>117.4</v>
      </c>
      <c r="Q15">
        <v>231700</v>
      </c>
      <c r="R15">
        <f t="shared" si="0"/>
        <v>231.7</v>
      </c>
      <c r="S15" t="s">
        <v>576</v>
      </c>
      <c r="T15">
        <v>0.18190000000000001</v>
      </c>
      <c r="U15">
        <v>0.54600000000000004</v>
      </c>
      <c r="V15">
        <v>27030</v>
      </c>
      <c r="W15">
        <v>524.9</v>
      </c>
      <c r="X15">
        <v>0.22639999999999999</v>
      </c>
      <c r="Y15">
        <v>117.4</v>
      </c>
      <c r="AA15">
        <v>0.182</v>
      </c>
    </row>
    <row r="16" spans="2:27" x14ac:dyDescent="0.3">
      <c r="B16" t="s">
        <v>577</v>
      </c>
      <c r="C16">
        <v>0.16200000000000001</v>
      </c>
      <c r="D16">
        <v>4.1150000000000002</v>
      </c>
      <c r="E16">
        <v>0.48599999999999999</v>
      </c>
      <c r="F16">
        <v>12.34</v>
      </c>
      <c r="G16">
        <v>22730</v>
      </c>
      <c r="H16">
        <v>10310</v>
      </c>
      <c r="I16">
        <v>416.3</v>
      </c>
      <c r="J16">
        <v>619.5</v>
      </c>
      <c r="K16">
        <v>0.28029999999999999</v>
      </c>
      <c r="L16">
        <v>0.91969999999999996</v>
      </c>
      <c r="M16">
        <v>183800</v>
      </c>
      <c r="N16">
        <v>0.14430000000000001</v>
      </c>
      <c r="O16">
        <v>93.09</v>
      </c>
      <c r="Q16">
        <v>183800</v>
      </c>
      <c r="R16">
        <f t="shared" si="0"/>
        <v>183.8</v>
      </c>
      <c r="S16" t="s">
        <v>577</v>
      </c>
      <c r="T16">
        <v>0.16200000000000001</v>
      </c>
      <c r="U16">
        <v>0.48599999999999999</v>
      </c>
      <c r="V16">
        <v>22730</v>
      </c>
      <c r="W16">
        <v>416.3</v>
      </c>
      <c r="X16">
        <v>0.28029999999999999</v>
      </c>
      <c r="Y16">
        <v>93.09</v>
      </c>
      <c r="AA16">
        <v>0.14430000000000001</v>
      </c>
    </row>
    <row r="17" spans="2:27" x14ac:dyDescent="0.3">
      <c r="B17" t="s">
        <v>578</v>
      </c>
      <c r="C17">
        <v>0.14430000000000001</v>
      </c>
      <c r="D17">
        <v>3.665</v>
      </c>
      <c r="E17">
        <v>0.433</v>
      </c>
      <c r="F17">
        <v>11</v>
      </c>
      <c r="G17">
        <v>19060</v>
      </c>
      <c r="H17">
        <v>8645</v>
      </c>
      <c r="I17">
        <v>330</v>
      </c>
      <c r="J17">
        <v>491.1</v>
      </c>
      <c r="K17">
        <v>0.35349999999999998</v>
      </c>
      <c r="L17">
        <v>1.1597999999999999</v>
      </c>
      <c r="M17">
        <v>145700</v>
      </c>
      <c r="N17">
        <v>0.1145</v>
      </c>
      <c r="O17">
        <v>73.87</v>
      </c>
      <c r="Q17">
        <v>145700</v>
      </c>
      <c r="R17">
        <f t="shared" si="0"/>
        <v>145.69999999999999</v>
      </c>
      <c r="S17" t="s">
        <v>578</v>
      </c>
      <c r="T17">
        <v>0.14430000000000001</v>
      </c>
      <c r="U17">
        <v>0.433</v>
      </c>
      <c r="V17">
        <v>19060</v>
      </c>
      <c r="W17">
        <v>330</v>
      </c>
      <c r="X17">
        <v>0.35349999999999998</v>
      </c>
      <c r="Y17">
        <v>73.87</v>
      </c>
      <c r="AA17">
        <v>0.1145</v>
      </c>
    </row>
    <row r="18" spans="2:27" x14ac:dyDescent="0.3">
      <c r="B18" t="s">
        <v>579</v>
      </c>
      <c r="C18">
        <v>0.1285</v>
      </c>
      <c r="D18">
        <v>3.2639999999999998</v>
      </c>
      <c r="E18">
        <v>0.38500000000000001</v>
      </c>
      <c r="F18">
        <v>9.7789999999999999</v>
      </c>
      <c r="G18">
        <v>15930</v>
      </c>
      <c r="H18">
        <v>7225</v>
      </c>
      <c r="I18">
        <v>261.8</v>
      </c>
      <c r="J18">
        <v>389.6</v>
      </c>
      <c r="K18">
        <v>0.44579999999999997</v>
      </c>
      <c r="L18">
        <v>1.4626999999999999</v>
      </c>
      <c r="M18">
        <v>115600</v>
      </c>
      <c r="N18">
        <v>9.0800000000000006E-2</v>
      </c>
      <c r="O18">
        <v>58.56</v>
      </c>
      <c r="Q18">
        <v>115600</v>
      </c>
      <c r="R18">
        <f t="shared" si="0"/>
        <v>115.6</v>
      </c>
      <c r="S18" t="s">
        <v>579</v>
      </c>
      <c r="T18">
        <v>0.1285</v>
      </c>
      <c r="U18">
        <v>0.38500000000000001</v>
      </c>
      <c r="V18">
        <v>15930</v>
      </c>
      <c r="W18">
        <v>261.8</v>
      </c>
      <c r="X18">
        <v>0.44579999999999997</v>
      </c>
      <c r="Y18">
        <v>58.56</v>
      </c>
      <c r="AA18">
        <v>9.0800000000000006E-2</v>
      </c>
    </row>
    <row r="19" spans="2:27" x14ac:dyDescent="0.3">
      <c r="B19" t="s">
        <v>580</v>
      </c>
      <c r="C19">
        <v>0.1144</v>
      </c>
      <c r="D19">
        <v>2.9060000000000001</v>
      </c>
      <c r="E19">
        <v>0.34300000000000003</v>
      </c>
      <c r="F19">
        <v>8.7119999999999997</v>
      </c>
      <c r="G19">
        <v>12630</v>
      </c>
      <c r="H19">
        <v>5728</v>
      </c>
      <c r="I19">
        <v>207.6</v>
      </c>
      <c r="J19">
        <v>308.89999999999998</v>
      </c>
      <c r="K19">
        <v>0.56210000000000004</v>
      </c>
      <c r="L19">
        <v>1.8442000000000001</v>
      </c>
      <c r="M19">
        <v>91650</v>
      </c>
      <c r="N19">
        <v>7.1999999999999995E-2</v>
      </c>
      <c r="O19">
        <v>46.44</v>
      </c>
      <c r="Q19">
        <v>91650</v>
      </c>
      <c r="R19">
        <f t="shared" si="0"/>
        <v>91.65</v>
      </c>
      <c r="S19" t="s">
        <v>580</v>
      </c>
      <c r="T19">
        <v>0.1144</v>
      </c>
      <c r="U19">
        <v>0.34300000000000003</v>
      </c>
      <c r="V19">
        <v>12630</v>
      </c>
      <c r="W19">
        <v>207.6</v>
      </c>
      <c r="X19">
        <v>0.56210000000000004</v>
      </c>
      <c r="Y19">
        <v>46.44</v>
      </c>
      <c r="AA19">
        <v>7.1999999999999995E-2</v>
      </c>
    </row>
    <row r="20" spans="2:27" x14ac:dyDescent="0.3">
      <c r="B20" t="s">
        <v>581</v>
      </c>
      <c r="C20">
        <v>0.1019</v>
      </c>
      <c r="D20">
        <v>2.5880000000000001</v>
      </c>
      <c r="E20">
        <v>0.30599999999999999</v>
      </c>
      <c r="F20">
        <v>7.7720000000000002</v>
      </c>
      <c r="G20">
        <v>10020</v>
      </c>
      <c r="H20">
        <v>4544</v>
      </c>
      <c r="I20">
        <v>164.7</v>
      </c>
      <c r="J20">
        <v>245.1</v>
      </c>
      <c r="K20">
        <v>0.70879999999999999</v>
      </c>
      <c r="L20">
        <v>2.3254999999999999</v>
      </c>
      <c r="M20">
        <v>72680</v>
      </c>
      <c r="N20">
        <v>5.7099999999999998E-2</v>
      </c>
      <c r="O20">
        <v>36.82</v>
      </c>
      <c r="Q20">
        <v>72680</v>
      </c>
      <c r="R20">
        <f t="shared" si="0"/>
        <v>72.680000000000007</v>
      </c>
      <c r="S20" t="s">
        <v>581</v>
      </c>
      <c r="T20">
        <v>0.1019</v>
      </c>
      <c r="U20">
        <v>0.30599999999999999</v>
      </c>
      <c r="V20">
        <v>10020</v>
      </c>
      <c r="W20">
        <v>164.7</v>
      </c>
      <c r="X20">
        <v>0.70879999999999999</v>
      </c>
      <c r="Y20">
        <v>36.82</v>
      </c>
      <c r="AA20">
        <v>5.7099999999999998E-2</v>
      </c>
    </row>
    <row r="21" spans="2:27" x14ac:dyDescent="0.3">
      <c r="B21" t="s">
        <v>582</v>
      </c>
      <c r="C21">
        <v>9.0700000000000003E-2</v>
      </c>
      <c r="D21">
        <v>2.3039999999999998</v>
      </c>
      <c r="E21">
        <v>0.27200000000000002</v>
      </c>
      <c r="F21">
        <v>6.9089999999999998</v>
      </c>
      <c r="G21">
        <v>7945</v>
      </c>
      <c r="H21">
        <v>3603</v>
      </c>
      <c r="I21">
        <v>130.6</v>
      </c>
      <c r="J21">
        <v>194.4</v>
      </c>
      <c r="K21">
        <v>0.89380000000000004</v>
      </c>
      <c r="L21">
        <v>2.9325000000000001</v>
      </c>
      <c r="M21">
        <v>57590</v>
      </c>
      <c r="N21">
        <v>4.5199999999999997E-2</v>
      </c>
      <c r="O21">
        <v>29.18</v>
      </c>
      <c r="Q21">
        <v>57590</v>
      </c>
      <c r="R21">
        <f t="shared" si="0"/>
        <v>57.59</v>
      </c>
      <c r="S21" t="s">
        <v>582</v>
      </c>
      <c r="T21">
        <v>9.0700000000000003E-2</v>
      </c>
      <c r="U21">
        <v>0.27200000000000002</v>
      </c>
      <c r="V21">
        <v>7945</v>
      </c>
      <c r="W21">
        <v>130.6</v>
      </c>
      <c r="X21">
        <v>0.89380000000000004</v>
      </c>
      <c r="Y21">
        <v>29.18</v>
      </c>
      <c r="AA21">
        <v>4.5199999999999997E-2</v>
      </c>
    </row>
    <row r="22" spans="2:27" x14ac:dyDescent="0.3">
      <c r="B22" t="s">
        <v>583</v>
      </c>
      <c r="C22">
        <v>8.0799999999999997E-2</v>
      </c>
      <c r="D22">
        <v>2.052</v>
      </c>
      <c r="E22">
        <v>0.24199999999999999</v>
      </c>
      <c r="F22">
        <v>9.1470000000000002</v>
      </c>
      <c r="G22">
        <v>6301</v>
      </c>
      <c r="H22">
        <v>2858</v>
      </c>
      <c r="I22">
        <v>103.6</v>
      </c>
      <c r="J22">
        <v>154.19999999999999</v>
      </c>
      <c r="K22">
        <v>1.127</v>
      </c>
      <c r="L22">
        <v>3.6976</v>
      </c>
      <c r="M22">
        <v>45710</v>
      </c>
      <c r="N22">
        <v>3.5900000000000001E-2</v>
      </c>
      <c r="O22">
        <v>23.16</v>
      </c>
      <c r="Q22">
        <v>45710</v>
      </c>
      <c r="R22">
        <f t="shared" si="0"/>
        <v>45.71</v>
      </c>
      <c r="S22" t="s">
        <v>583</v>
      </c>
      <c r="T22">
        <v>8.0799999999999997E-2</v>
      </c>
      <c r="U22">
        <v>0.24199999999999999</v>
      </c>
      <c r="V22">
        <v>6301</v>
      </c>
      <c r="W22">
        <v>103.6</v>
      </c>
      <c r="X22">
        <v>1.127</v>
      </c>
      <c r="Y22">
        <v>23.16</v>
      </c>
      <c r="AA22">
        <v>3.5900000000000001E-2</v>
      </c>
    </row>
    <row r="23" spans="2:27" x14ac:dyDescent="0.3">
      <c r="B23" t="s">
        <v>584</v>
      </c>
      <c r="C23">
        <v>0.18190000000000001</v>
      </c>
      <c r="D23">
        <v>4.62</v>
      </c>
      <c r="E23">
        <v>0.39200000000000002</v>
      </c>
      <c r="F23">
        <v>9.9570000000000007</v>
      </c>
      <c r="G23">
        <v>12230</v>
      </c>
      <c r="H23">
        <v>5547</v>
      </c>
      <c r="I23">
        <v>224.5</v>
      </c>
      <c r="J23">
        <v>334.1</v>
      </c>
      <c r="K23">
        <v>0.51770000000000005</v>
      </c>
      <c r="L23">
        <v>1.6984999999999999</v>
      </c>
      <c r="M23">
        <v>99310</v>
      </c>
      <c r="N23">
        <v>7.8E-2</v>
      </c>
      <c r="O23">
        <v>50.32</v>
      </c>
      <c r="Q23">
        <v>99310</v>
      </c>
      <c r="R23">
        <f t="shared" si="0"/>
        <v>99.31</v>
      </c>
      <c r="S23" t="s">
        <v>584</v>
      </c>
      <c r="T23">
        <v>0.18190000000000001</v>
      </c>
      <c r="U23">
        <v>0.39200000000000002</v>
      </c>
      <c r="V23">
        <v>12230</v>
      </c>
      <c r="W23">
        <v>224.5</v>
      </c>
      <c r="X23">
        <v>0.51770000000000005</v>
      </c>
      <c r="Y23">
        <v>50.32</v>
      </c>
      <c r="AA23">
        <v>7.8E-2</v>
      </c>
    </row>
    <row r="24" spans="2:27" x14ac:dyDescent="0.3">
      <c r="B24" t="s">
        <v>585</v>
      </c>
      <c r="C24">
        <v>0.16200000000000001</v>
      </c>
      <c r="D24">
        <v>4.1150000000000002</v>
      </c>
      <c r="E24">
        <v>0.34899999999999998</v>
      </c>
      <c r="F24">
        <v>8.8640000000000008</v>
      </c>
      <c r="G24">
        <v>10280</v>
      </c>
      <c r="H24">
        <v>4662</v>
      </c>
      <c r="I24">
        <v>178.1</v>
      </c>
      <c r="J24">
        <v>265</v>
      </c>
      <c r="K24">
        <v>0.65280000000000005</v>
      </c>
      <c r="L24">
        <v>2.1417999999999999</v>
      </c>
      <c r="M24">
        <v>78750</v>
      </c>
      <c r="N24">
        <v>6.1899999999999997E-2</v>
      </c>
      <c r="O24">
        <v>39.9</v>
      </c>
      <c r="Q24">
        <v>78750</v>
      </c>
      <c r="R24">
        <f t="shared" si="0"/>
        <v>78.75</v>
      </c>
      <c r="S24" t="s">
        <v>585</v>
      </c>
      <c r="T24">
        <v>0.16200000000000001</v>
      </c>
      <c r="U24">
        <v>0.34899999999999998</v>
      </c>
      <c r="V24">
        <v>10280</v>
      </c>
      <c r="W24">
        <v>178.1</v>
      </c>
      <c r="X24">
        <v>0.65280000000000005</v>
      </c>
      <c r="Y24">
        <v>39.9</v>
      </c>
      <c r="AA24">
        <v>6.1899999999999997E-2</v>
      </c>
    </row>
    <row r="25" spans="2:27" x14ac:dyDescent="0.3">
      <c r="B25" t="s">
        <v>586</v>
      </c>
      <c r="C25">
        <v>0.14430000000000001</v>
      </c>
      <c r="D25">
        <v>3.665</v>
      </c>
      <c r="E25">
        <v>0.311</v>
      </c>
      <c r="F25">
        <v>7.899</v>
      </c>
      <c r="G25">
        <v>8621</v>
      </c>
      <c r="H25">
        <v>3910</v>
      </c>
      <c r="I25">
        <v>141.19999999999999</v>
      </c>
      <c r="J25">
        <v>210.7</v>
      </c>
      <c r="K25">
        <v>0.82320000000000004</v>
      </c>
      <c r="L25">
        <v>2.1009000000000002</v>
      </c>
      <c r="M25">
        <v>62450</v>
      </c>
      <c r="N25">
        <v>4.9099999999999998E-2</v>
      </c>
      <c r="O25">
        <v>31.64</v>
      </c>
      <c r="Q25">
        <v>62450</v>
      </c>
      <c r="R25">
        <f t="shared" si="0"/>
        <v>62.45</v>
      </c>
      <c r="S25" t="s">
        <v>586</v>
      </c>
      <c r="T25">
        <v>0.14430000000000001</v>
      </c>
      <c r="U25">
        <v>0.311</v>
      </c>
      <c r="V25">
        <v>8621</v>
      </c>
      <c r="W25">
        <v>141.19999999999999</v>
      </c>
      <c r="X25">
        <v>0.82320000000000004</v>
      </c>
      <c r="Y25">
        <v>31.64</v>
      </c>
      <c r="AA25">
        <v>4.9099999999999998E-2</v>
      </c>
    </row>
    <row r="26" spans="2:27" x14ac:dyDescent="0.3">
      <c r="B26" t="s">
        <v>425</v>
      </c>
      <c r="C26">
        <v>0.1285</v>
      </c>
      <c r="D26">
        <v>3.2639999999999998</v>
      </c>
      <c r="E26">
        <v>0.27700000000000002</v>
      </c>
      <c r="F26">
        <v>7.0359999999999996</v>
      </c>
      <c r="G26">
        <v>7206</v>
      </c>
      <c r="H26">
        <v>3268</v>
      </c>
      <c r="I26">
        <v>112</v>
      </c>
      <c r="J26">
        <v>166.7</v>
      </c>
      <c r="K26">
        <v>1.038</v>
      </c>
      <c r="L26">
        <v>3.4056999999999999</v>
      </c>
      <c r="M26">
        <v>49530</v>
      </c>
      <c r="N26">
        <v>3.8899999999999997E-2</v>
      </c>
      <c r="O26">
        <v>25.1</v>
      </c>
      <c r="Q26">
        <v>49530</v>
      </c>
      <c r="R26">
        <f t="shared" si="0"/>
        <v>49.53</v>
      </c>
      <c r="S26" t="s">
        <v>425</v>
      </c>
      <c r="T26">
        <v>0.1285</v>
      </c>
      <c r="U26">
        <v>0.27700000000000002</v>
      </c>
      <c r="V26">
        <v>7206</v>
      </c>
      <c r="W26">
        <v>112</v>
      </c>
      <c r="X26">
        <v>1.038</v>
      </c>
      <c r="Y26">
        <v>25.1</v>
      </c>
      <c r="AA26">
        <v>3.8899999999999997E-2</v>
      </c>
    </row>
    <row r="27" spans="2:27" x14ac:dyDescent="0.3">
      <c r="B27" t="s">
        <v>587</v>
      </c>
      <c r="C27">
        <v>0.1144</v>
      </c>
      <c r="D27">
        <v>2.907</v>
      </c>
      <c r="E27">
        <v>0.247</v>
      </c>
      <c r="F27">
        <v>6.274</v>
      </c>
      <c r="G27">
        <v>5715</v>
      </c>
      <c r="H27">
        <v>2592</v>
      </c>
      <c r="I27">
        <v>88.81</v>
      </c>
      <c r="J27">
        <v>132.19999999999999</v>
      </c>
      <c r="K27">
        <v>1.3089999999999999</v>
      </c>
      <c r="L27">
        <v>4.2946999999999997</v>
      </c>
      <c r="M27">
        <v>39280</v>
      </c>
      <c r="N27">
        <v>3.09E-2</v>
      </c>
      <c r="O27">
        <v>19.899999999999999</v>
      </c>
      <c r="Q27">
        <v>39280</v>
      </c>
      <c r="R27">
        <f t="shared" si="0"/>
        <v>39.28</v>
      </c>
      <c r="S27" t="s">
        <v>587</v>
      </c>
      <c r="T27">
        <v>0.1144</v>
      </c>
      <c r="U27">
        <v>0.247</v>
      </c>
      <c r="V27">
        <v>5715</v>
      </c>
      <c r="W27">
        <v>88.81</v>
      </c>
      <c r="X27">
        <v>1.3089999999999999</v>
      </c>
      <c r="Y27">
        <v>19.899999999999999</v>
      </c>
      <c r="AA27">
        <v>3.09E-2</v>
      </c>
    </row>
    <row r="28" spans="2:27" x14ac:dyDescent="0.3">
      <c r="B28" t="s">
        <v>588</v>
      </c>
      <c r="C28">
        <v>0.1019</v>
      </c>
      <c r="D28">
        <v>2.5880000000000001</v>
      </c>
      <c r="E28">
        <v>0.22</v>
      </c>
      <c r="F28">
        <v>5.5880000000000001</v>
      </c>
      <c r="G28">
        <v>4532</v>
      </c>
      <c r="H28">
        <v>2055</v>
      </c>
      <c r="I28">
        <v>70.430000000000007</v>
      </c>
      <c r="J28">
        <v>104.8</v>
      </c>
      <c r="K28">
        <v>1.651</v>
      </c>
      <c r="L28">
        <v>5.4168000000000003</v>
      </c>
      <c r="M28">
        <v>31150</v>
      </c>
      <c r="N28">
        <v>2.4500000000000001E-2</v>
      </c>
      <c r="O28">
        <v>15.78</v>
      </c>
      <c r="Q28">
        <v>31150</v>
      </c>
      <c r="R28">
        <f t="shared" si="0"/>
        <v>31.15</v>
      </c>
      <c r="S28" t="s">
        <v>588</v>
      </c>
      <c r="T28">
        <v>0.1019</v>
      </c>
      <c r="U28">
        <v>0.22</v>
      </c>
      <c r="V28">
        <v>4532</v>
      </c>
      <c r="W28">
        <v>70.430000000000007</v>
      </c>
      <c r="X28">
        <v>1.651</v>
      </c>
      <c r="Y28">
        <v>15.78</v>
      </c>
      <c r="AA28">
        <v>2.4500000000000001E-2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A2" sqref="A2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TL_Geometry</vt:lpstr>
      <vt:lpstr>Neighboring</vt:lpstr>
      <vt:lpstr>TL_dataset</vt:lpstr>
      <vt:lpstr>Conductors</vt:lpstr>
      <vt:lpstr>G_wire</vt:lpstr>
      <vt:lpstr>Sheet3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2024-09-24T20:03:59Z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