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<sst xmlns="http://schemas.openxmlformats.org/spreadsheetml/2006/main" count="623" uniqueCount="183">
  <si>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</si>
  <si>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</si>
  <si>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</si>
  <si>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</si>
  <si>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</si>
  <si>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</si>
  <si>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</si>
  <si>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</t>
  </si>
  <si>
    <t>FARM</t>
  </si>
  <si>
    <t>SIZE</t>
  </si>
  <si>
    <t>BOX/
 TYPE</t>
  </si>
  <si>
    <t>PRECIO/FINCA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</si>
  <si>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</si>
  <si>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</si>
  <si>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</si>
  <si>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</si>
  <si>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</si>
  <si>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</si>
  <si>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</si>
  <si>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</si>
  <si>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</si>
  <si>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</si>
  <si>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</si>
  <si>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</si>
  <si>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</si>
  <si>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</si>
  <si>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</si>
  <si>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</si>
  <si>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</si>
  <si>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</si>
  <si>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</si>
  <si>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</si>
  <si>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</si>
  <si>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</si>
  <si>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</si>
  <si>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</si>
  <si>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</si>
  <si>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</si>
  <si>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</si>
  <si>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</si>
  <si>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</si>
  <si>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</si>
  <si>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</si>
  <si>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WP/Bqt</t>
  </si>
  <si>
    <t>Cube Wet Pack</t>
  </si>
  <si>
    <t>Price Per Cube</t>
  </si>
  <si>
    <t>Price Per Piece</t>
  </si>
  <si>
    <t>Price Per Box</t>
  </si>
  <si>
    <t>F.EEUU/ Bqt</t>
  </si>
  <si>
    <t>BOX TYPE</t>
  </si>
  <si>
    <t>FARM PRICE</t>
  </si>
  <si>
    <t>STEM BUNCH</t>
  </si>
  <si>
    <t>CAP</t>
  </si>
  <si>
    <t>BQT PRICE</t>
  </si>
  <si>
    <t>FLETE MIAMI</t>
  </si>
  <si>
    <t>WET PACK</t>
  </si>
  <si>
    <t>FREIGHT</t>
  </si>
  <si>
    <t>TOTAL COST</t>
  </si>
  <si>
    <t>CLIENT PRICE</t>
  </si>
  <si>
    <t>UNITS</t>
  </si>
  <si>
    <t>BUNCH PER BOX</t>
  </si>
  <si>
    <t>BOX TOTAL</t>
  </si>
  <si>
    <t>STEMS PER BOX</t>
  </si>
  <si>
    <t>HEIGHT</t>
  </si>
  <si>
    <t>Volume</t>
  </si>
  <si>
    <t>ROUNDED VOLUME</t>
  </si>
  <si>
    <t>PRICE KILO</t>
  </si>
  <si>
    <t>BOX PRICE</t>
  </si>
  <si>
    <t>TARIFF DUTY</t>
  </si>
  <si>
    <t xml:space="preserve">BQT FREIGHT PRICE </t>
  </si>
  <si>
    <t>WP HEIGHT</t>
  </si>
  <si>
    <t>WD WIDTH</t>
  </si>
  <si>
    <t>WP DEPTH</t>
  </si>
  <si>
    <t>PRICE PER BUNCH</t>
  </si>
  <si>
    <t>TRANSPORTATION PALLET PRICE</t>
  </si>
  <si>
    <t>WET PACK BQT PRICE</t>
  </si>
  <si>
    <t>FUEL PRICE</t>
  </si>
  <si>
    <t>FREIGHT PRICE PER BQT USA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</si>
  <si>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</si>
  <si>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</si>
  <si>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</si>
  <si>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</si>
  <si>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</si>
  <si>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</si>
  <si>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</si>
  <si>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</si>
  <si>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</si>
  <si>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</si>
  <si>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</si>
  <si>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</si>
  <si>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</si>
  <si>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</si>
  <si>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</si>
  <si>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</si>
  <si>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</si>
  <si>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</si>
  <si>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</si>
  <si>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</si>
  <si>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</si>
  <si>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</si>
  <si>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</si>
  <si>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</si>
  <si>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</si>
  <si>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</si>
  <si>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</si>
  <si>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</si>
  <si>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</si>
  <si>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</si>
  <si>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sebachis 1</t>
  </si>
  <si>
    <t>sebachis 2</t>
  </si>
  <si>
    <t>Valor sobre Vol</t>
  </si>
  <si>
    <t>PRECIO/
FINCA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</si>
  <si>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</si>
  <si>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</si>
  <si>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</si>
  <si>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</si>
  <si>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</si>
  <si>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</si>
  <si>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</si>
  <si>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</si>
  <si>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</si>
  <si>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</si>
  <si>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</si>
  <si>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</si>
  <si>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</si>
  <si>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</si>
  <si>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</si>
  <si>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</si>
  <si>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</si>
  <si>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</si>
  <si>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</si>
  <si>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</si>
  <si>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</si>
  <si>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CB MINAMI  CARNATIONS
CB vday pack
10 stems 60cm</t>
  </si>
  <si>
    <t>FLOREQUISA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</si>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</sst>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Arial"/>
    </font>
    <font>
      <b/>
      <sz val="9.0"/>
      <color theme="1"/>
      <name val="Calibri"/>
    </font>
    <font>
      <sz val="11.0"/>
      <color theme="1"/>
      <name val="Arial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color theme="1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15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E83CA3"/>
        <bgColor rgb="FFE83CA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3" fontId="4" numFmtId="164" xfId="0" applyAlignment="1" applyBorder="1" applyFill="1" applyFont="1" applyNumberFormat="1">
      <alignment horizontal="center" readingOrder="0" vertical="bottom"/>
    </xf>
    <xf borderId="6" fillId="3" fontId="2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8" fillId="4" fontId="3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8" fillId="5" fontId="3" numFmtId="0" xfId="0" applyAlignment="1" applyBorder="1" applyFill="1" applyFont="1">
      <alignment vertical="bottom"/>
    </xf>
    <xf borderId="8" fillId="5" fontId="3" numFmtId="0" xfId="0" applyAlignment="1" applyBorder="1" applyFont="1">
      <alignment horizontal="right" readingOrder="0" vertical="bottom"/>
    </xf>
    <xf borderId="8" fillId="5" fontId="2" numFmtId="0" xfId="0" applyAlignment="1" applyBorder="1" applyFont="1">
      <alignment vertical="bottom"/>
    </xf>
    <xf borderId="5" fillId="6" fontId="2" numFmtId="0" xfId="0" applyAlignment="1" applyBorder="1" applyFill="1" applyFont="1">
      <alignment vertical="bottom"/>
    </xf>
    <xf borderId="5" fillId="6" fontId="3" numFmtId="0" xfId="0" applyAlignment="1" applyBorder="1" applyFont="1">
      <alignment vertical="bottom"/>
    </xf>
    <xf borderId="5" fillId="7" fontId="3" numFmtId="10" xfId="0" applyAlignment="1" applyBorder="1" applyFill="1" applyFont="1" applyNumberFormat="1">
      <alignment horizontal="right" readingOrder="0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8" fontId="3" numFmtId="0" xfId="0" applyAlignment="1" applyBorder="1" applyFill="1" applyFont="1">
      <alignment horizontal="center" vertical="bottom"/>
    </xf>
    <xf borderId="11" fillId="8" fontId="3" numFmtId="0" xfId="0" applyAlignment="1" applyBorder="1" applyFont="1">
      <alignment horizontal="center" shrinkToFit="0" vertical="bottom" wrapText="1"/>
    </xf>
    <xf borderId="12" fillId="9" fontId="3" numFmtId="0" xfId="0" applyAlignment="1" applyBorder="1" applyFill="1" applyFont="1">
      <alignment horizontal="center" readingOrder="0" shrinkToFit="0" vertical="bottom" wrapText="1"/>
    </xf>
    <xf borderId="5" fillId="9" fontId="3" numFmtId="0" xfId="0" applyAlignment="1" applyBorder="1" applyFont="1">
      <alignment horizontal="center" shrinkToFit="0" vertical="bottom" wrapText="1"/>
    </xf>
    <xf borderId="5" fillId="9" fontId="3" numFmtId="0" xfId="0" applyAlignment="1" applyBorder="1" applyFont="1">
      <alignment horizontal="center" vertical="bottom"/>
    </xf>
    <xf borderId="5" fillId="4" fontId="3" numFmtId="0" xfId="0" applyAlignment="1" applyBorder="1" applyFont="1">
      <alignment horizontal="center" vertical="bottom"/>
    </xf>
    <xf borderId="5" fillId="10" fontId="3" numFmtId="0" xfId="0" applyAlignment="1" applyBorder="1" applyFill="1" applyFont="1">
      <alignment horizontal="center" vertical="bottom"/>
    </xf>
    <xf borderId="5" fillId="11" fontId="3" numFmtId="0" xfId="0" applyAlignment="1" applyBorder="1" applyFill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5" fillId="12" fontId="3" numFmtId="164" xfId="0" applyAlignment="1" applyBorder="1" applyFill="1" applyFont="1" applyNumberFormat="1">
      <alignment horizontal="center" shrinkToFit="0" vertical="bottom" wrapText="1"/>
    </xf>
    <xf borderId="5" fillId="13" fontId="3" numFmtId="0" xfId="0" applyAlignment="1" applyBorder="1" applyFill="1" applyFont="1">
      <alignment horizontal="center" vertical="bottom"/>
    </xf>
    <xf borderId="5" fillId="14" fontId="3" numFmtId="0" xfId="0" applyAlignment="1" applyBorder="1" applyFill="1" applyFont="1">
      <alignment horizontal="center" shrinkToFit="0" vertical="bottom" wrapText="1"/>
    </xf>
    <xf borderId="13" fillId="14" fontId="3" numFmtId="0" xfId="0" applyAlignment="1" applyBorder="1" applyFont="1">
      <alignment horizontal="center" shrinkToFit="0" vertical="bottom" wrapText="1"/>
    </xf>
    <xf borderId="13" fillId="4" fontId="3" numFmtId="0" xfId="0" applyAlignment="1" applyBorder="1" applyFont="1">
      <alignment horizontal="center" readingOrder="0" vertical="bottom"/>
    </xf>
    <xf borderId="14" fillId="4" fontId="3" numFmtId="0" xfId="0" applyAlignment="1" applyBorder="1" applyFont="1">
      <alignment horizontal="center" readingOrder="0" vertical="bottom"/>
    </xf>
    <xf borderId="12" fillId="4" fontId="3" numFmtId="0" xfId="0" applyAlignment="1" applyBorder="1" applyFont="1">
      <alignment horizontal="center" readingOrder="0" vertical="bottom"/>
    </xf>
    <xf borderId="5" fillId="4" fontId="3" numFmtId="0" xfId="0" applyAlignment="1" applyBorder="1" applyFont="1">
      <alignment horizontal="center" readingOrder="0" vertical="bottom"/>
    </xf>
    <xf borderId="5" fillId="7" fontId="3" numFmtId="0" xfId="0" applyAlignment="1" applyBorder="1" applyFont="1">
      <alignment horizontal="center" vertical="bottom"/>
    </xf>
    <xf borderId="5" fillId="4" fontId="3" numFmtId="4" xfId="0" applyAlignment="1" applyBorder="1" applyFont="1" applyNumberFormat="1">
      <alignment horizontal="center" vertical="bottom"/>
    </xf>
    <xf borderId="5" fillId="4" fontId="3" numFmtId="0" xfId="0" applyAlignment="1" applyBorder="1" applyFont="1">
      <alignment horizontal="center" readingOrder="0" shrinkToFit="0" vertical="bottom" wrapText="1"/>
    </xf>
    <xf borderId="5" fillId="10" fontId="3" numFmtId="0" xfId="0" applyAlignment="1" applyBorder="1" applyFont="1">
      <alignment horizontal="center" shrinkToFit="0" vertical="bottom" wrapText="1"/>
    </xf>
    <xf borderId="5" fillId="10" fontId="5" numFmtId="0" xfId="0" applyAlignment="1" applyBorder="1" applyFont="1">
      <alignment horizontal="center" shrinkToFit="0" vertical="bottom" wrapText="1"/>
    </xf>
    <xf borderId="5" fillId="10" fontId="3" numFmtId="0" xfId="0" applyAlignment="1" applyBorder="1" applyFont="1">
      <alignment horizontal="center" readingOrder="0" vertical="bottom"/>
    </xf>
    <xf borderId="5" fillId="6" fontId="3" numFmtId="0" xfId="0" applyAlignment="1" applyBorder="1" applyFont="1">
      <alignment horizontal="center" vertical="bottom"/>
    </xf>
    <xf borderId="0" fillId="6" fontId="2" numFmtId="0" xfId="0" applyAlignment="1" applyFont="1">
      <alignment vertical="bottom"/>
    </xf>
    <xf borderId="11" fillId="8" fontId="3" numFmtId="0" xfId="0" applyAlignment="1" applyBorder="1" applyFont="1">
      <alignment horizontal="center" readingOrder="0" shrinkToFit="0" vertical="bottom" wrapText="1"/>
    </xf>
    <xf borderId="5" fillId="9" fontId="3" numFmtId="0" xfId="0" applyAlignment="1" applyBorder="1" applyFont="1">
      <alignment horizontal="center" readingOrder="0" shrinkToFit="0" vertical="bottom" wrapText="1"/>
    </xf>
    <xf borderId="5" fillId="9" fontId="3" numFmtId="0" xfId="0" applyAlignment="1" applyBorder="1" applyFont="1">
      <alignment horizontal="center" readingOrder="0" vertical="bottom"/>
    </xf>
    <xf borderId="5" fillId="11" fontId="3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horizontal="center" readingOrder="0" vertical="bottom"/>
    </xf>
    <xf borderId="5" fillId="12" fontId="3" numFmtId="164" xfId="0" applyAlignment="1" applyBorder="1" applyFont="1" applyNumberFormat="1">
      <alignment horizontal="center" readingOrder="0" shrinkToFit="0" vertical="bottom" wrapText="1"/>
    </xf>
    <xf borderId="5" fillId="13" fontId="3" numFmtId="0" xfId="0" applyAlignment="1" applyBorder="1" applyFont="1">
      <alignment horizontal="center" readingOrder="0" vertical="bottom"/>
    </xf>
    <xf borderId="5" fillId="14" fontId="3" numFmtId="0" xfId="0" applyAlignment="1" applyBorder="1" applyFont="1">
      <alignment horizontal="center" readingOrder="0" shrinkToFit="0" vertical="bottom" wrapText="1"/>
    </xf>
    <xf borderId="13" fillId="14" fontId="3" numFmtId="0" xfId="0" applyAlignment="1" applyBorder="1" applyFont="1">
      <alignment horizontal="center" readingOrder="0" shrinkToFit="0" vertical="bottom" wrapText="1"/>
    </xf>
    <xf borderId="5" fillId="7" fontId="3" numFmtId="0" xfId="0" applyAlignment="1" applyBorder="1" applyFont="1">
      <alignment horizontal="center" readingOrder="0" vertical="bottom"/>
    </xf>
    <xf borderId="5" fillId="10" fontId="5" numFmtId="0" xfId="0" applyAlignment="1" applyBorder="1" applyFont="1">
      <alignment horizontal="center" readingOrder="0" shrinkToFit="0" vertical="bottom" wrapText="1"/>
    </xf>
    <xf borderId="5" fillId="6" fontId="3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11" fillId="15" fontId="2" numFmtId="0" xfId="0" applyAlignment="1" applyBorder="1" applyFill="1" applyFont="1">
      <alignment vertical="bottom"/>
    </xf>
    <xf borderId="4" fillId="3" fontId="2" numFmtId="0" xfId="0" applyAlignment="1" applyBorder="1" applyFont="1">
      <alignment horizontal="right" readingOrder="0" vertical="bottom"/>
    </xf>
    <xf borderId="11" fillId="3" fontId="2" numFmtId="0" xfId="0" applyAlignment="1" applyBorder="1" applyFont="1">
      <alignment horizontal="center" vertical="bottom"/>
    </xf>
    <xf borderId="12" fillId="9" fontId="6" numFmtId="165" xfId="0" applyAlignment="1" applyBorder="1" applyFont="1" applyNumberFormat="1">
      <alignment horizontal="center" vertical="bottom"/>
    </xf>
    <xf borderId="11" fillId="9" fontId="3" numFmtId="0" xfId="0" applyAlignment="1" applyBorder="1" applyFont="1">
      <alignment horizontal="center" vertical="bottom"/>
    </xf>
    <xf borderId="5" fillId="9" fontId="3" numFmtId="165" xfId="0" applyAlignment="1" applyBorder="1" applyFont="1" applyNumberFormat="1">
      <alignment horizontal="center" vertical="bottom"/>
    </xf>
    <xf borderId="5" fillId="4" fontId="3" numFmtId="164" xfId="0" applyAlignment="1" applyBorder="1" applyFont="1" applyNumberFormat="1">
      <alignment horizontal="center" vertical="bottom"/>
    </xf>
    <xf borderId="5" fillId="10" fontId="3" numFmtId="164" xfId="0" applyAlignment="1" applyBorder="1" applyFont="1" applyNumberFormat="1">
      <alignment horizontal="center" vertical="bottom"/>
    </xf>
    <xf borderId="5" fillId="11" fontId="3" numFmtId="164" xfId="0" applyAlignment="1" applyBorder="1" applyFont="1" applyNumberFormat="1">
      <alignment horizontal="center" vertical="bottom"/>
    </xf>
    <xf borderId="5" fillId="3" fontId="3" numFmtId="164" xfId="0" applyAlignment="1" applyBorder="1" applyFont="1" applyNumberFormat="1">
      <alignment horizontal="center" vertical="bottom"/>
    </xf>
    <xf borderId="5" fillId="12" fontId="3" numFmtId="164" xfId="0" applyAlignment="1" applyBorder="1" applyFont="1" applyNumberFormat="1">
      <alignment horizontal="center" vertical="bottom"/>
    </xf>
    <xf borderId="5" fillId="14" fontId="2" numFmtId="0" xfId="0" applyAlignment="1" applyBorder="1" applyFont="1">
      <alignment horizontal="center" vertical="bottom"/>
    </xf>
    <xf borderId="11" fillId="14" fontId="2" numFmtId="0" xfId="0" applyAlignment="1" applyBorder="1" applyFont="1">
      <alignment horizontal="center" vertical="bottom"/>
    </xf>
    <xf borderId="15" fillId="4" fontId="2" numFmtId="0" xfId="0" applyAlignment="1" applyBorder="1" applyFont="1">
      <alignment horizontal="right" shrinkToFit="0" vertical="bottom" wrapText="1"/>
    </xf>
    <xf borderId="5" fillId="4" fontId="3" numFmtId="166" xfId="0" applyAlignment="1" applyBorder="1" applyFont="1" applyNumberFormat="1">
      <alignment horizontal="right" vertical="bottom"/>
    </xf>
    <xf borderId="5" fillId="4" fontId="2" numFmtId="2" xfId="0" applyAlignment="1" applyBorder="1" applyFont="1" applyNumberFormat="1">
      <alignment horizontal="right" vertical="bottom"/>
    </xf>
    <xf borderId="5" fillId="7" fontId="2" numFmtId="2" xfId="0" applyAlignment="1" applyBorder="1" applyFont="1" applyNumberFormat="1">
      <alignment horizontal="center" readingOrder="0" vertical="bottom"/>
    </xf>
    <xf borderId="5" fillId="4" fontId="2" numFmtId="4" xfId="0" applyAlignment="1" applyBorder="1" applyFont="1" applyNumberFormat="1">
      <alignment horizontal="right" vertical="bottom"/>
    </xf>
    <xf borderId="5" fillId="4" fontId="2" numFmtId="4" xfId="0" applyAlignment="1" applyBorder="1" applyFont="1" applyNumberFormat="1">
      <alignment horizontal="center" vertical="bottom"/>
    </xf>
    <xf borderId="5" fillId="10" fontId="2" numFmtId="0" xfId="0" applyAlignment="1" applyBorder="1" applyFont="1">
      <alignment horizontal="right" shrinkToFit="0" vertical="bottom" wrapText="1"/>
    </xf>
    <xf borderId="5" fillId="10" fontId="7" numFmtId="0" xfId="0" applyAlignment="1" applyBorder="1" applyFont="1">
      <alignment vertical="bottom"/>
    </xf>
    <xf borderId="5" fillId="10" fontId="2" numFmtId="2" xfId="0" applyAlignment="1" applyBorder="1" applyFont="1" applyNumberFormat="1">
      <alignment horizontal="right" shrinkToFit="0" vertical="bottom" wrapText="1"/>
    </xf>
    <xf borderId="5" fillId="10" fontId="7" numFmtId="2" xfId="0" applyAlignment="1" applyBorder="1" applyFont="1" applyNumberFormat="1">
      <alignment horizontal="right" vertical="bottom"/>
    </xf>
    <xf borderId="5" fillId="10" fontId="7" numFmtId="2" xfId="0" applyAlignment="1" applyBorder="1" applyFont="1" applyNumberFormat="1">
      <alignment horizontal="right" readingOrder="0" vertical="bottom"/>
    </xf>
    <xf borderId="5" fillId="10" fontId="7" numFmtId="166" xfId="0" applyAlignment="1" applyBorder="1" applyFont="1" applyNumberFormat="1">
      <alignment horizontal="right" vertical="bottom"/>
    </xf>
    <xf borderId="5" fillId="10" fontId="7" numFmtId="166" xfId="0" applyAlignment="1" applyBorder="1" applyFont="1" applyNumberFormat="1">
      <alignment horizontal="right" readingOrder="0" vertical="bottom"/>
    </xf>
    <xf borderId="5" fillId="6" fontId="2" numFmtId="167" xfId="0" applyAlignment="1" applyBorder="1" applyFont="1" applyNumberFormat="1">
      <alignment horizontal="center" vertical="bottom"/>
    </xf>
    <xf borderId="5" fillId="7" fontId="2" numFmtId="164" xfId="0" applyAlignment="1" applyBorder="1" applyFont="1" applyNumberFormat="1">
      <alignment horizontal="center" readingOrder="0" vertical="bottom"/>
    </xf>
    <xf borderId="5" fillId="6" fontId="2" numFmtId="164" xfId="0" applyAlignment="1" applyBorder="1" applyFont="1" applyNumberFormat="1">
      <alignment horizontal="center" readingOrder="0" vertical="bottom"/>
    </xf>
    <xf borderId="5" fillId="6" fontId="2" numFmtId="164" xfId="0" applyAlignment="1" applyBorder="1" applyFont="1" applyNumberFormat="1">
      <alignment horizontal="center" vertical="bottom"/>
    </xf>
    <xf borderId="0" fillId="6" fontId="2" numFmtId="164" xfId="0" applyAlignment="1" applyFont="1" applyNumberFormat="1">
      <alignment vertical="bottom"/>
    </xf>
    <xf borderId="11" fillId="0" fontId="8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1" fillId="3" fontId="9" numFmtId="0" xfId="0" applyAlignment="1" applyBorder="1" applyFont="1">
      <alignment horizontal="right" vertical="bottom"/>
    </xf>
    <xf borderId="11" fillId="3" fontId="9" numFmtId="0" xfId="0" applyAlignment="1" applyBorder="1" applyFont="1">
      <alignment horizontal="center" vertical="bottom"/>
    </xf>
    <xf borderId="8" fillId="14" fontId="9" numFmtId="0" xfId="0" applyAlignment="1" applyBorder="1" applyFont="1">
      <alignment horizontal="center" vertical="bottom"/>
    </xf>
    <xf borderId="11" fillId="14" fontId="9" numFmtId="0" xfId="0" applyAlignment="1" applyBorder="1" applyFont="1">
      <alignment horizontal="center" vertical="bottom"/>
    </xf>
    <xf borderId="5" fillId="4" fontId="2" numFmtId="1" xfId="0" applyAlignment="1" applyBorder="1" applyFont="1" applyNumberFormat="1">
      <alignment horizontal="center" vertical="bottom"/>
    </xf>
    <xf borderId="5" fillId="7" fontId="2" numFmtId="2" xfId="0" applyAlignment="1" applyBorder="1" applyFont="1" applyNumberFormat="1">
      <alignment horizontal="center" vertical="bottom"/>
    </xf>
    <xf borderId="5" fillId="7" fontId="2" numFmtId="164" xfId="0" applyAlignment="1" applyBorder="1" applyFont="1" applyNumberFormat="1">
      <alignment horizontal="center" vertical="bottom"/>
    </xf>
    <xf borderId="5" fillId="5" fontId="2" numFmtId="0" xfId="0" applyAlignment="1" applyBorder="1" applyFont="1">
      <alignment horizontal="right" shrinkToFit="0" vertical="bottom" wrapText="1"/>
    </xf>
    <xf borderId="11" fillId="3" fontId="8" numFmtId="0" xfId="0" applyAlignment="1" applyBorder="1" applyFont="1">
      <alignment vertical="bottom"/>
    </xf>
    <xf borderId="11" fillId="0" fontId="10" numFmtId="0" xfId="0" applyAlignment="1" applyBorder="1" applyFont="1">
      <alignment readingOrder="0" vertical="bottom"/>
    </xf>
    <xf borderId="11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5" fillId="3" fontId="2" numFmtId="0" xfId="0" applyAlignment="1" applyBorder="1" applyFont="1">
      <alignment horizontal="right" vertical="bottom"/>
    </xf>
    <xf borderId="11" fillId="9" fontId="3" numFmtId="165" xfId="0" applyAlignment="1" applyBorder="1" applyFont="1" applyNumberFormat="1">
      <alignment horizontal="center" vertical="bottom"/>
    </xf>
    <xf borderId="5" fillId="4" fontId="2" numFmtId="1" xfId="0" applyAlignment="1" applyBorder="1" applyFont="1" applyNumberFormat="1">
      <alignment horizontal="right" shrinkToFit="0" vertical="bottom" wrapText="1"/>
    </xf>
    <xf borderId="5" fillId="4" fontId="2" numFmtId="2" xfId="0" applyAlignment="1" applyBorder="1" applyFont="1" applyNumberFormat="1">
      <alignment horizontal="center" vertical="bottom"/>
    </xf>
    <xf borderId="11" fillId="0" fontId="10" numFmtId="0" xfId="0" applyAlignment="1" applyBorder="1" applyFont="1">
      <alignment vertical="bottom"/>
    </xf>
    <xf borderId="16" fillId="0" fontId="2" numFmtId="0" xfId="0" applyAlignment="1" applyBorder="1" applyFont="1">
      <alignment readingOrder="0" vertical="bottom"/>
    </xf>
    <xf borderId="12" fillId="9" fontId="6" numFmtId="165" xfId="0" applyAlignment="1" applyBorder="1" applyFont="1" applyNumberFormat="1">
      <alignment horizontal="center" readingOrder="0" vertical="bottom"/>
    </xf>
    <xf borderId="11" fillId="14" fontId="9" numFmtId="0" xfId="0" applyAlignment="1" applyBorder="1" applyFont="1">
      <alignment horizontal="center" readingOrder="0" vertical="bottom"/>
    </xf>
    <xf borderId="5" fillId="4" fontId="2" numFmtId="1" xfId="0" applyAlignment="1" applyBorder="1" applyFont="1" applyNumberFormat="1">
      <alignment horizontal="center" readingOrder="0" vertical="bottom"/>
    </xf>
    <xf borderId="0" fillId="0" fontId="11" numFmtId="0" xfId="0" applyAlignment="1" applyFont="1">
      <alignment vertical="bottom"/>
    </xf>
    <xf borderId="17" fillId="0" fontId="2" numFmtId="0" xfId="0" applyAlignment="1" applyBorder="1" applyFont="1">
      <alignment readingOrder="0" vertical="bottom"/>
    </xf>
    <xf borderId="0" fillId="6" fontId="11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2" fillId="0" fontId="2" numFmtId="0" xfId="0" applyAlignment="1" applyBorder="1" applyFont="1">
      <alignment vertical="bottom"/>
    </xf>
    <xf borderId="16" fillId="0" fontId="2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20" fillId="0" fontId="2" numFmtId="164" xfId="0" applyAlignment="1" applyBorder="1" applyFont="1" applyNumberFormat="1">
      <alignment vertical="bottom"/>
    </xf>
    <xf borderId="10" fillId="0" fontId="6" numFmtId="0" xfId="0" applyAlignment="1" applyBorder="1" applyFont="1">
      <alignment horizontal="center" vertical="bottom"/>
    </xf>
    <xf borderId="11" fillId="3" fontId="12" numFmtId="164" xfId="0" applyAlignment="1" applyBorder="1" applyFont="1" applyNumberFormat="1">
      <alignment horizontal="center" vertical="bottom"/>
    </xf>
    <xf borderId="6" fillId="3" fontId="2" numFmtId="164" xfId="0" applyAlignment="1" applyBorder="1" applyFont="1" applyNumberFormat="1">
      <alignment vertical="bottom"/>
    </xf>
    <xf borderId="7" fillId="3" fontId="2" numFmtId="0" xfId="0" applyAlignment="1" applyBorder="1" applyFon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right" vertical="bottom"/>
    </xf>
    <xf borderId="6" fillId="3" fontId="9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7" fontId="9" numFmtId="10" xfId="0" applyAlignment="1" applyFont="1" applyNumberFormat="1">
      <alignment horizontal="right" vertical="bottom"/>
    </xf>
    <xf borderId="5" fillId="8" fontId="3" numFmtId="0" xfId="0" applyAlignment="1" applyBorder="1" applyFont="1">
      <alignment horizontal="center" vertical="bottom"/>
    </xf>
    <xf borderId="12" fillId="9" fontId="3" numFmtId="0" xfId="0" applyAlignment="1" applyBorder="1" applyFont="1">
      <alignment horizontal="center" shrinkToFit="0" vertical="bottom" wrapText="1"/>
    </xf>
    <xf borderId="11" fillId="3" fontId="13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5" fillId="3" fontId="9" numFmtId="0" xfId="0" applyAlignment="1" applyBorder="1" applyFont="1">
      <alignment horizontal="right" vertical="bottom"/>
    </xf>
    <xf borderId="4" fillId="9" fontId="6" numFmtId="165" xfId="0" applyAlignment="1" applyBorder="1" applyFont="1" applyNumberFormat="1">
      <alignment horizontal="center" vertical="bottom"/>
    </xf>
    <xf borderId="11" fillId="9" fontId="6" numFmtId="0" xfId="0" applyAlignment="1" applyBorder="1" applyFont="1">
      <alignment horizontal="center" vertical="bottom"/>
    </xf>
    <xf borderId="11" fillId="9" fontId="6" numFmtId="164" xfId="0" applyAlignment="1" applyBorder="1" applyFont="1" applyNumberFormat="1">
      <alignment horizontal="center" vertical="bottom"/>
    </xf>
    <xf borderId="11" fillId="16" fontId="6" numFmtId="164" xfId="0" applyAlignment="1" applyBorder="1" applyFill="1" applyFont="1" applyNumberFormat="1">
      <alignment horizontal="center" vertical="bottom"/>
    </xf>
    <xf borderId="11" fillId="17" fontId="6" numFmtId="164" xfId="0" applyAlignment="1" applyBorder="1" applyFill="1" applyFont="1" applyNumberFormat="1">
      <alignment horizontal="center" vertical="bottom"/>
    </xf>
    <xf borderId="11" fillId="18" fontId="6" numFmtId="164" xfId="0" applyAlignment="1" applyBorder="1" applyFill="1" applyFont="1" applyNumberFormat="1">
      <alignment horizontal="center" vertical="bottom"/>
    </xf>
    <xf borderId="11" fillId="0" fontId="6" numFmtId="164" xfId="0" applyAlignment="1" applyBorder="1" applyFont="1" applyNumberFormat="1">
      <alignment horizontal="center" vertical="bottom"/>
    </xf>
    <xf borderId="11" fillId="19" fontId="6" numFmtId="164" xfId="0" applyAlignment="1" applyBorder="1" applyFill="1" applyFont="1" applyNumberFormat="1">
      <alignment horizontal="center" vertical="bottom"/>
    </xf>
    <xf borderId="17" fillId="3" fontId="9" numFmtId="0" xfId="0" applyAlignment="1" applyBorder="1" applyFont="1">
      <alignment horizontal="right" shrinkToFit="0" vertical="bottom" wrapText="1"/>
    </xf>
    <xf borderId="15" fillId="3" fontId="9" numFmtId="0" xfId="0" applyAlignment="1" applyBorder="1" applyFont="1">
      <alignment horizontal="right" shrinkToFit="0" vertical="bottom" wrapText="1"/>
    </xf>
    <xf borderId="11" fillId="3" fontId="6" numFmtId="167" xfId="0" applyAlignment="1" applyBorder="1" applyFont="1" applyNumberFormat="1">
      <alignment horizontal="right" vertical="bottom"/>
    </xf>
    <xf borderId="11" fillId="0" fontId="9" numFmtId="0" xfId="0" applyAlignment="1" applyBorder="1" applyFont="1">
      <alignment horizontal="right" vertical="bottom"/>
    </xf>
    <xf borderId="11" fillId="7" fontId="9" numFmtId="2" xfId="0" applyAlignment="1" applyBorder="1" applyFont="1" applyNumberFormat="1">
      <alignment horizontal="center" vertical="bottom"/>
    </xf>
    <xf borderId="11" fillId="3" fontId="9" numFmtId="3" xfId="0" applyAlignment="1" applyBorder="1" applyFont="1" applyNumberFormat="1">
      <alignment horizontal="right" vertical="bottom"/>
    </xf>
    <xf borderId="11" fillId="3" fontId="9" numFmtId="168" xfId="0" applyAlignment="1" applyBorder="1" applyFont="1" applyNumberFormat="1">
      <alignment horizontal="right" vertical="bottom"/>
    </xf>
    <xf borderId="21" fillId="3" fontId="9" numFmtId="168" xfId="0" applyAlignment="1" applyBorder="1" applyFont="1" applyNumberFormat="1">
      <alignment horizontal="center" vertical="bottom"/>
    </xf>
    <xf borderId="5" fillId="10" fontId="2" numFmtId="168" xfId="0" applyAlignment="1" applyBorder="1" applyFont="1" applyNumberFormat="1">
      <alignment horizontal="right" shrinkToFit="0" vertical="bottom" wrapText="1"/>
    </xf>
    <xf borderId="5" fillId="7" fontId="7" numFmtId="2" xfId="0" applyAlignment="1" applyBorder="1" applyFont="1" applyNumberFormat="1">
      <alignment horizontal="right" vertical="bottom"/>
    </xf>
    <xf borderId="11" fillId="0" fontId="13" numFmtId="0" xfId="0" applyAlignment="1" applyBorder="1" applyFont="1">
      <alignment vertical="bottom"/>
    </xf>
    <xf borderId="12" fillId="3" fontId="9" numFmtId="0" xfId="0" applyAlignment="1" applyBorder="1" applyFont="1">
      <alignment horizontal="right" vertical="bottom"/>
    </xf>
    <xf borderId="11" fillId="3" fontId="9" numFmtId="0" xfId="0" applyAlignment="1" applyBorder="1" applyFont="1">
      <alignment horizontal="right" shrinkToFit="0" vertical="bottom" wrapText="1"/>
    </xf>
    <xf borderId="22" fillId="3" fontId="9" numFmtId="0" xfId="0" applyAlignment="1" applyBorder="1" applyFont="1">
      <alignment horizontal="right" shrinkToFit="0" vertical="bottom" wrapText="1"/>
    </xf>
    <xf borderId="11" fillId="3" fontId="9" numFmtId="168" xfId="0" applyAlignment="1" applyBorder="1" applyFont="1" applyNumberFormat="1">
      <alignment horizontal="center" vertical="bottom"/>
    </xf>
    <xf borderId="5" fillId="3" fontId="9" numFmtId="0" xfId="0" applyAlignment="1" applyBorder="1" applyFont="1">
      <alignment horizontal="right" vertical="bottom"/>
    </xf>
    <xf borderId="11" fillId="7" fontId="6" numFmtId="164" xfId="0" applyAlignment="1" applyBorder="1" applyFont="1" applyNumberFormat="1">
      <alignment horizontal="center" vertical="bottom"/>
    </xf>
    <xf borderId="12" fillId="3" fontId="2" numFmtId="0" xfId="0" applyAlignment="1" applyBorder="1" applyFont="1">
      <alignment readingOrder="0" vertical="bottom"/>
    </xf>
    <xf borderId="11" fillId="3" fontId="2" numFmtId="0" xfId="0" applyAlignment="1" applyBorder="1" applyFont="1">
      <alignment readingOrder="0" vertical="bottom"/>
    </xf>
    <xf borderId="11" fillId="3" fontId="6" numFmtId="0" xfId="0" applyAlignment="1" applyBorder="1" applyFont="1">
      <alignment horizontal="right" vertical="bottom"/>
    </xf>
    <xf borderId="12" fillId="7" fontId="6" numFmtId="165" xfId="0" applyAlignment="1" applyBorder="1" applyFont="1" applyNumberFormat="1">
      <alignment horizontal="center" vertical="bottom"/>
    </xf>
    <xf borderId="23" fillId="14" fontId="9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11" fillId="20" fontId="9" numFmtId="0" xfId="0" applyAlignment="1" applyBorder="1" applyFill="1" applyFont="1">
      <alignment horizontal="right" shrinkToFit="0" vertical="bottom" wrapText="1"/>
    </xf>
    <xf borderId="22" fillId="20" fontId="9" numFmtId="0" xfId="0" applyAlignment="1" applyBorder="1" applyFont="1">
      <alignment horizontal="right" shrinkToFit="0" vertical="bottom" wrapText="1"/>
    </xf>
    <xf borderId="11" fillId="0" fontId="2" numFmtId="0" xfId="0" applyAlignment="1" applyBorder="1" applyFont="1">
      <alignment vertical="bottom"/>
    </xf>
    <xf borderId="11" fillId="9" fontId="14" numFmtId="0" xfId="0" applyAlignment="1" applyBorder="1" applyFont="1">
      <alignment horizontal="center" vertical="bottom"/>
    </xf>
    <xf borderId="11" fillId="9" fontId="14" numFmtId="164" xfId="0" applyAlignment="1" applyBorder="1" applyFont="1" applyNumberFormat="1">
      <alignment horizontal="center" vertical="bottom"/>
    </xf>
    <xf borderId="11" fillId="3" fontId="3" numFmtId="164" xfId="0" applyAlignment="1" applyBorder="1" applyFont="1" applyNumberFormat="1">
      <alignment horizontal="center" vertical="bottom"/>
    </xf>
    <xf borderId="5" fillId="10" fontId="7" numFmtId="168" xfId="0" applyAlignment="1" applyBorder="1" applyFont="1" applyNumberFormat="1">
      <alignment horizontal="right" vertical="bottom"/>
    </xf>
    <xf borderId="12" fillId="3" fontId="2" numFmtId="0" xfId="0" applyAlignment="1" applyBorder="1" applyFont="1">
      <alignment vertical="bottom"/>
    </xf>
    <xf borderId="11" fillId="0" fontId="9" numFmtId="164" xfId="0" applyAlignment="1" applyBorder="1" applyFont="1" applyNumberFormat="1">
      <alignment horizontal="right" vertical="bottom"/>
    </xf>
    <xf borderId="5" fillId="10" fontId="7" numFmtId="0" xfId="0" applyAlignment="1" applyBorder="1" applyFont="1">
      <alignment horizontal="right" vertical="bottom"/>
    </xf>
    <xf borderId="11" fillId="3" fontId="13" numFmtId="0" xfId="0" applyAlignment="1" applyBorder="1" applyFont="1">
      <alignment horizontal="right" vertical="bottom"/>
    </xf>
    <xf borderId="1" fillId="21" fontId="1" numFmtId="0" xfId="0" applyAlignment="1" applyBorder="1" applyFill="1" applyFont="1">
      <alignment horizontal="center" vertical="bottom"/>
    </xf>
    <xf borderId="2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3" fontId="4" numFmtId="164" xfId="0" applyAlignment="1" applyBorder="1" applyFont="1" applyNumberFormat="1">
      <alignment horizontal="center" vertical="bottom"/>
    </xf>
    <xf borderId="8" fillId="3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8" fillId="5" fontId="3" numFmtId="0" xfId="0" applyAlignment="1" applyBorder="1" applyFont="1">
      <alignment horizontal="right" vertical="bottom"/>
    </xf>
    <xf borderId="5" fillId="5" fontId="2" numFmtId="0" xfId="0" applyAlignment="1" applyBorder="1" applyFont="1">
      <alignment vertical="bottom"/>
    </xf>
    <xf borderId="5" fillId="7" fontId="3" numFmtId="169" xfId="0" applyAlignment="1" applyBorder="1" applyFont="1" applyNumberFormat="1">
      <alignment horizontal="right" vertical="bottom"/>
    </xf>
    <xf borderId="21" fillId="8" fontId="2" numFmtId="0" xfId="0" applyAlignment="1" applyBorder="1" applyFont="1">
      <alignment vertical="bottom"/>
    </xf>
    <xf borderId="5" fillId="8" fontId="3" numFmtId="0" xfId="0" applyAlignment="1" applyBorder="1" applyFont="1">
      <alignment horizontal="center" shrinkToFit="0" vertical="bottom" wrapText="1"/>
    </xf>
    <xf borderId="17" fillId="0" fontId="2" numFmtId="0" xfId="0" applyAlignment="1" applyBorder="1" applyFont="1">
      <alignment horizontal="right" vertical="bottom"/>
    </xf>
    <xf borderId="22" fillId="3" fontId="2" numFmtId="0" xfId="0" applyAlignment="1" applyBorder="1" applyFont="1">
      <alignment vertical="bottom"/>
    </xf>
    <xf borderId="5" fillId="4" fontId="2" numFmtId="0" xfId="0" applyAlignment="1" applyBorder="1" applyFont="1">
      <alignment horizontal="right" shrinkToFit="0" vertical="bottom" wrapText="1"/>
    </xf>
    <xf borderId="11" fillId="3" fontId="2" numFmtId="0" xfId="0" applyAlignment="1" applyBorder="1" applyFont="1">
      <alignment horizontal="right" vertical="bottom"/>
    </xf>
    <xf borderId="22" fillId="9" fontId="2" numFmtId="164" xfId="0" applyAlignment="1" applyBorder="1" applyFont="1" applyNumberFormat="1">
      <alignment horizontal="center" vertical="bottom"/>
    </xf>
    <xf borderId="17" fillId="0" fontId="2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7" fillId="0" fontId="7" numFmtId="0" xfId="0" applyAlignment="1" applyBorder="1" applyFont="1">
      <alignment vertical="bottom"/>
    </xf>
    <xf borderId="5" fillId="12" fontId="3" numFmtId="170" xfId="0" applyAlignment="1" applyBorder="1" applyFont="1" applyNumberFormat="1">
      <alignment horizontal="center" vertical="bottom"/>
    </xf>
    <xf borderId="0" fillId="0" fontId="2" numFmtId="17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2" fillId="12" fontId="3" numFmtId="17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2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5" width="12.63"/>
    <col customWidth="1" min="6" max="6" width="13.5"/>
    <col customWidth="1" min="16" max="16" width="13.5"/>
    <col customWidth="1" min="18" max="18" width="16.38"/>
    <col customWidth="1" min="23" max="23" width="16.0"/>
    <col customWidth="1" min="29" max="29" width="17.63"/>
    <col customWidth="1" min="30" max="30" width="18.13"/>
    <col customWidth="1" min="36" max="36" width="14.63"/>
    <col customWidth="1" min="37" max="37" width="25.38"/>
    <col customWidth="1" min="38" max="38" width="17.13"/>
    <col customWidth="1" min="39" max="39" width="15.63"/>
    <col customWidth="1" min="40" max="40" width="14.63"/>
    <col customWidth="1" min="41" max="41" width="15.5"/>
    <col customWidth="1" min="42" max="42" width="14.75"/>
    <col customWidth="1" min="43" max="43" width="17.75"/>
    <col customWidth="1" min="44" max="44" width="22.7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  <c r="N1" s="5">
        <v>0.85</v>
      </c>
      <c r="O1" s="6"/>
      <c r="P1" s="6"/>
      <c r="Q1" s="6"/>
      <c r="R1" s="6"/>
      <c r="S1" s="7" t="s">
        <v>2</v>
      </c>
      <c r="T1" s="6"/>
      <c r="U1" s="7" t="s">
        <v>3</v>
      </c>
      <c r="V1" s="8">
        <v>6000.0</v>
      </c>
      <c r="W1" s="6"/>
      <c r="X1" s="6"/>
      <c r="Y1" s="6"/>
      <c r="Z1" s="6"/>
      <c r="AA1" s="6"/>
      <c r="AB1" s="9"/>
      <c r="AC1" s="10" t="s">
        <v>4</v>
      </c>
      <c r="AD1" s="11">
        <v>1728.0</v>
      </c>
      <c r="AE1" s="12"/>
      <c r="AF1" s="11">
        <v>2.54</v>
      </c>
      <c r="AG1" s="9"/>
      <c r="AH1" s="9"/>
      <c r="AI1" s="9"/>
      <c r="AJ1" s="9"/>
      <c r="AK1" s="9"/>
      <c r="AL1" s="9"/>
      <c r="AM1" s="13" t="s">
        <v>5</v>
      </c>
      <c r="AN1" s="13"/>
      <c r="AO1" s="14" t="s">
        <v>6</v>
      </c>
      <c r="AP1" s="15">
        <v>0.3</v>
      </c>
      <c r="AQ1" s="16"/>
      <c r="AR1" s="16"/>
      <c r="AS1" s="9"/>
    </row>
    <row r="2" ht="15.75" customHeight="1">
      <c r="A2" s="17"/>
      <c r="B2" s="18" t="s">
        <v>7</v>
      </c>
      <c r="C2" s="18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22" t="s">
        <v>13</v>
      </c>
      <c r="I2" s="22" t="s">
        <v>14</v>
      </c>
      <c r="J2" s="23" t="s">
        <v>15</v>
      </c>
      <c r="K2" s="24" t="s">
        <v>16</v>
      </c>
      <c r="L2" s="25" t="s">
        <v>17</v>
      </c>
      <c r="M2" s="26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30" t="s">
        <v>23</v>
      </c>
      <c r="S2" s="31" t="s">
        <v>24</v>
      </c>
      <c r="T2" s="32" t="s">
        <v>25</v>
      </c>
      <c r="U2" s="33" t="s">
        <v>26</v>
      </c>
      <c r="V2" s="33" t="s">
        <v>27</v>
      </c>
      <c r="W2" s="34" t="s">
        <v>28</v>
      </c>
      <c r="X2" s="35" t="s">
        <v>29</v>
      </c>
      <c r="Y2" s="23" t="s">
        <v>30</v>
      </c>
      <c r="Z2" s="36" t="s">
        <v>31</v>
      </c>
      <c r="AA2" s="23" t="s">
        <v>32</v>
      </c>
      <c r="AB2" s="37" t="s">
        <v>33</v>
      </c>
      <c r="AC2" s="24" t="s">
        <v>34</v>
      </c>
      <c r="AD2" s="38" t="s">
        <v>35</v>
      </c>
      <c r="AE2" s="39" t="s">
        <v>36</v>
      </c>
      <c r="AF2" s="39" t="s">
        <v>37</v>
      </c>
      <c r="AG2" s="39" t="s">
        <v>38</v>
      </c>
      <c r="AH2" s="24" t="s">
        <v>39</v>
      </c>
      <c r="AI2" s="24" t="s">
        <v>40</v>
      </c>
      <c r="AJ2" s="24" t="s">
        <v>41</v>
      </c>
      <c r="AK2" s="24" t="s">
        <v>42</v>
      </c>
      <c r="AL2" s="40" t="s">
        <v>43</v>
      </c>
      <c r="AM2" s="41" t="s">
        <v>44</v>
      </c>
      <c r="AN2" s="35" t="s">
        <v>45</v>
      </c>
      <c r="AO2" s="41" t="s">
        <v>46</v>
      </c>
      <c r="AP2" s="41" t="s">
        <v>6</v>
      </c>
      <c r="AQ2" s="41" t="s">
        <v>47</v>
      </c>
      <c r="AR2" s="41" t="s">
        <v>48</v>
      </c>
      <c r="AS2" s="42"/>
    </row>
    <row r="3" ht="15.75" customHeight="1">
      <c r="A3" s="9"/>
      <c r="B3" s="18" t="s">
        <v>7</v>
      </c>
      <c r="C3" s="18" t="s">
        <v>8</v>
      </c>
      <c r="D3" s="19" t="s">
        <v>9</v>
      </c>
      <c r="E3" s="43" t="s">
        <v>49</v>
      </c>
      <c r="F3" s="20" t="s">
        <v>50</v>
      </c>
      <c r="G3" s="44" t="s">
        <v>51</v>
      </c>
      <c r="H3" s="45" t="s">
        <v>52</v>
      </c>
      <c r="I3" s="45" t="s">
        <v>53</v>
      </c>
      <c r="J3" s="34" t="s">
        <v>54</v>
      </c>
      <c r="K3" s="40" t="s">
        <v>55</v>
      </c>
      <c r="L3" s="46" t="s">
        <v>56</v>
      </c>
      <c r="M3" s="47" t="s">
        <v>57</v>
      </c>
      <c r="N3" s="48" t="s">
        <v>58</v>
      </c>
      <c r="O3" s="49" t="s">
        <v>59</v>
      </c>
      <c r="P3" s="49" t="s">
        <v>60</v>
      </c>
      <c r="Q3" s="50" t="s">
        <v>61</v>
      </c>
      <c r="R3" s="51" t="s">
        <v>62</v>
      </c>
      <c r="S3" s="31" t="s">
        <v>24</v>
      </c>
      <c r="T3" s="32" t="s">
        <v>25</v>
      </c>
      <c r="U3" s="33" t="s">
        <v>63</v>
      </c>
      <c r="V3" s="33" t="s">
        <v>64</v>
      </c>
      <c r="W3" s="34" t="s">
        <v>65</v>
      </c>
      <c r="X3" s="52" t="s">
        <v>66</v>
      </c>
      <c r="Y3" s="34" t="s">
        <v>67</v>
      </c>
      <c r="Z3" s="36" t="s">
        <v>31</v>
      </c>
      <c r="AA3" s="34" t="s">
        <v>68</v>
      </c>
      <c r="AB3" s="37" t="s">
        <v>69</v>
      </c>
      <c r="AC3" s="24" t="s">
        <v>34</v>
      </c>
      <c r="AD3" s="38" t="s">
        <v>35</v>
      </c>
      <c r="AE3" s="53" t="s">
        <v>70</v>
      </c>
      <c r="AF3" s="53" t="s">
        <v>71</v>
      </c>
      <c r="AG3" s="53" t="s">
        <v>72</v>
      </c>
      <c r="AH3" s="24" t="s">
        <v>39</v>
      </c>
      <c r="AI3" s="24" t="s">
        <v>40</v>
      </c>
      <c r="AJ3" s="40" t="s">
        <v>73</v>
      </c>
      <c r="AK3" s="40" t="s">
        <v>74</v>
      </c>
      <c r="AL3" s="40" t="s">
        <v>75</v>
      </c>
      <c r="AM3" s="41" t="s">
        <v>44</v>
      </c>
      <c r="AN3" s="35" t="s">
        <v>45</v>
      </c>
      <c r="AO3" s="41" t="s">
        <v>46</v>
      </c>
      <c r="AP3" s="54" t="s">
        <v>76</v>
      </c>
      <c r="AQ3" s="41" t="s">
        <v>47</v>
      </c>
      <c r="AR3" s="54" t="s">
        <v>77</v>
      </c>
      <c r="AS3" s="42"/>
    </row>
    <row r="4" ht="15.75" customHeight="1">
      <c r="A4" s="55"/>
      <c r="B4" s="56" t="s">
        <v>78</v>
      </c>
      <c r="C4" s="57" t="s">
        <v>79</v>
      </c>
      <c r="D4" s="58" t="s">
        <v>80</v>
      </c>
      <c r="E4" s="58" t="s">
        <v>80</v>
      </c>
      <c r="F4" s="59">
        <v>6.0</v>
      </c>
      <c r="G4" s="60">
        <v>1.0</v>
      </c>
      <c r="H4" s="61">
        <v>0.0</v>
      </c>
      <c r="I4" s="61">
        <f t="shared" ref="I4:I6" si="2">F4*G4</f>
        <v>6</v>
      </c>
      <c r="J4" s="62">
        <f t="shared" ref="J4:J25" si="3">AB4</f>
        <v>3.07675</v>
      </c>
      <c r="K4" s="63">
        <f t="shared" ref="K4:K25" si="4">AL4</f>
        <v>0</v>
      </c>
      <c r="L4" s="64">
        <f t="shared" ref="L4:L25" si="5">AR4</f>
        <v>0.5370249625</v>
      </c>
      <c r="M4" s="65">
        <f t="shared" ref="M4:M25" si="6">I4+J4+K4+L4</f>
        <v>9.613774962</v>
      </c>
      <c r="N4" s="66">
        <f t="shared" ref="N4:N25" si="7">M4/$N$1</f>
        <v>11.31032349</v>
      </c>
      <c r="O4" s="67">
        <v>1.0</v>
      </c>
      <c r="P4" s="68">
        <v>8.0</v>
      </c>
      <c r="Q4" s="67">
        <f t="shared" ref="Q4:Q25" si="8">O4*P4</f>
        <v>8</v>
      </c>
      <c r="R4" s="67">
        <f>G4*Q4</f>
        <v>8</v>
      </c>
      <c r="S4" s="69">
        <v>90.0</v>
      </c>
      <c r="T4" s="69">
        <v>27.0</v>
      </c>
      <c r="U4" s="69">
        <v>16.0</v>
      </c>
      <c r="V4" s="70">
        <f t="shared" ref="V4:V25" si="9">(S4*T4*U4)/$V$1</f>
        <v>6.48</v>
      </c>
      <c r="W4" s="71">
        <f t="shared" ref="W4:W24" si="10">ROUNDUP(V4,0)</f>
        <v>7</v>
      </c>
      <c r="X4" s="72">
        <v>1.95</v>
      </c>
      <c r="Y4" s="73">
        <f t="shared" ref="Y4:Y25" si="11">(X4*W4)</f>
        <v>13.65</v>
      </c>
      <c r="Z4" s="73">
        <v>0.5</v>
      </c>
      <c r="AA4" s="74">
        <f t="shared" ref="AA4:AA25" si="12">(I4*P4)*0.218</f>
        <v>10.464</v>
      </c>
      <c r="AB4" s="74">
        <f t="shared" ref="AB4:AB25" si="13">(Y4+AA4+Z4)/Q4</f>
        <v>3.07675</v>
      </c>
      <c r="AC4" s="75">
        <f> $P4</f>
        <v>8</v>
      </c>
      <c r="AD4" s="76" t="s">
        <v>81</v>
      </c>
      <c r="AE4" s="77">
        <f t="shared" ref="AE4:AG4" si="1">S4/$AF$1</f>
        <v>35.43307087</v>
      </c>
      <c r="AF4" s="77">
        <f t="shared" si="1"/>
        <v>10.62992126</v>
      </c>
      <c r="AG4" s="77">
        <f t="shared" si="1"/>
        <v>6.299212598</v>
      </c>
      <c r="AH4" s="78">
        <f t="shared" ref="AH4:AH25" si="15">(AE4*AF4*AG4)/$AD$1</f>
        <v>1.373034242</v>
      </c>
      <c r="AI4" s="79">
        <v>0.0</v>
      </c>
      <c r="AJ4" s="80">
        <f t="shared" ref="AJ4:AJ7" si="16">AI4/AC4</f>
        <v>0</v>
      </c>
      <c r="AK4" s="81">
        <v>0.0</v>
      </c>
      <c r="AL4" s="80">
        <f t="shared" ref="AL4:AL25" si="17">AJ4+AK4</f>
        <v>0</v>
      </c>
      <c r="AM4" s="82">
        <f t="shared" ref="AM4:AM25" si="18">AH4</f>
        <v>1.373034242</v>
      </c>
      <c r="AN4" s="83">
        <v>2.18</v>
      </c>
      <c r="AO4" s="84">
        <v>0.5</v>
      </c>
      <c r="AP4" s="85">
        <f t="shared" ref="AP4:AP25" si="19">(AN4*AO4*AM4)*$AP$1</f>
        <v>0.4489821972</v>
      </c>
      <c r="AQ4" s="85">
        <f t="shared" ref="AQ4:AQ25" si="20">AM4*(AN4+AO4+AP4)</f>
        <v>4.2961997</v>
      </c>
      <c r="AR4" s="85">
        <f t="shared" ref="AR4:AR25" si="21">AQ4/AC4</f>
        <v>0.5370249625</v>
      </c>
      <c r="AS4" s="86"/>
    </row>
    <row r="5" ht="15.75" customHeight="1">
      <c r="A5" s="55"/>
      <c r="B5" s="87" t="s">
        <v>82</v>
      </c>
      <c r="C5" s="88" t="s">
        <v>83</v>
      </c>
      <c r="D5" s="89">
        <v>50.0</v>
      </c>
      <c r="E5" s="90" t="s">
        <v>84</v>
      </c>
      <c r="F5" s="59">
        <v>4.93</v>
      </c>
      <c r="G5" s="60">
        <v>1.0</v>
      </c>
      <c r="H5" s="61">
        <v>0.0</v>
      </c>
      <c r="I5" s="61">
        <f t="shared" si="2"/>
        <v>4.93</v>
      </c>
      <c r="J5" s="62">
        <f t="shared" si="3"/>
        <v>2.085454286</v>
      </c>
      <c r="K5" s="63">
        <f t="shared" si="4"/>
        <v>0</v>
      </c>
      <c r="L5" s="64">
        <f t="shared" si="5"/>
        <v>0.42961997</v>
      </c>
      <c r="M5" s="65">
        <f t="shared" si="6"/>
        <v>7.445074256</v>
      </c>
      <c r="N5" s="66">
        <f t="shared" si="7"/>
        <v>8.758910889</v>
      </c>
      <c r="O5" s="91">
        <v>1.0</v>
      </c>
      <c r="P5" s="92">
        <v>14.0</v>
      </c>
      <c r="Q5" s="92">
        <f t="shared" si="8"/>
        <v>14</v>
      </c>
      <c r="R5" s="92">
        <f t="shared" ref="R5:R11" si="22">+Q5*H5</f>
        <v>0</v>
      </c>
      <c r="S5" s="93">
        <v>90.0</v>
      </c>
      <c r="T5" s="93">
        <v>27.0</v>
      </c>
      <c r="U5" s="93">
        <v>16.0</v>
      </c>
      <c r="V5" s="93">
        <f t="shared" si="9"/>
        <v>6.48</v>
      </c>
      <c r="W5" s="71">
        <f t="shared" si="10"/>
        <v>7</v>
      </c>
      <c r="X5" s="94">
        <v>1.95</v>
      </c>
      <c r="Y5" s="73">
        <f t="shared" si="11"/>
        <v>13.65</v>
      </c>
      <c r="Z5" s="73">
        <v>0.5</v>
      </c>
      <c r="AA5" s="74">
        <f t="shared" si="12"/>
        <v>15.04636</v>
      </c>
      <c r="AB5" s="74">
        <f t="shared" si="13"/>
        <v>2.085454286</v>
      </c>
      <c r="AC5" s="75">
        <v>10.0</v>
      </c>
      <c r="AD5" s="76" t="s">
        <v>81</v>
      </c>
      <c r="AE5" s="77">
        <f t="shared" ref="AE5:AG5" si="14">S5/$AF$1</f>
        <v>35.43307087</v>
      </c>
      <c r="AF5" s="77">
        <f t="shared" si="14"/>
        <v>10.62992126</v>
      </c>
      <c r="AG5" s="77">
        <f t="shared" si="14"/>
        <v>6.299212598</v>
      </c>
      <c r="AH5" s="78">
        <f t="shared" si="15"/>
        <v>1.373034242</v>
      </c>
      <c r="AI5" s="78">
        <v>0.0</v>
      </c>
      <c r="AJ5" s="80">
        <f t="shared" si="16"/>
        <v>0</v>
      </c>
      <c r="AK5" s="80">
        <v>0.0</v>
      </c>
      <c r="AL5" s="80">
        <f t="shared" si="17"/>
        <v>0</v>
      </c>
      <c r="AM5" s="82">
        <f t="shared" si="18"/>
        <v>1.373034242</v>
      </c>
      <c r="AN5" s="95">
        <v>2.18</v>
      </c>
      <c r="AO5" s="85">
        <v>0.5</v>
      </c>
      <c r="AP5" s="85">
        <f t="shared" si="19"/>
        <v>0.4489821972</v>
      </c>
      <c r="AQ5" s="85">
        <f t="shared" si="20"/>
        <v>4.2961997</v>
      </c>
      <c r="AR5" s="85">
        <f t="shared" si="21"/>
        <v>0.42961997</v>
      </c>
      <c r="AS5" s="86"/>
    </row>
    <row r="6" ht="15.75" customHeight="1">
      <c r="A6" s="55"/>
      <c r="B6" s="87" t="s">
        <v>85</v>
      </c>
      <c r="C6" s="88" t="s">
        <v>86</v>
      </c>
      <c r="D6" s="89">
        <v>50.0</v>
      </c>
      <c r="E6" s="90" t="s">
        <v>84</v>
      </c>
      <c r="F6" s="59">
        <v>7.64</v>
      </c>
      <c r="G6" s="60">
        <v>1.0</v>
      </c>
      <c r="H6" s="61">
        <v>0.0</v>
      </c>
      <c r="I6" s="61">
        <f t="shared" si="2"/>
        <v>7.64</v>
      </c>
      <c r="J6" s="62">
        <f t="shared" si="3"/>
        <v>3.237742222</v>
      </c>
      <c r="K6" s="63">
        <f t="shared" si="4"/>
        <v>0</v>
      </c>
      <c r="L6" s="64">
        <f t="shared" si="5"/>
        <v>0.4212983293</v>
      </c>
      <c r="M6" s="65">
        <f t="shared" si="6"/>
        <v>11.29904055</v>
      </c>
      <c r="N6" s="66">
        <f t="shared" si="7"/>
        <v>13.29298888</v>
      </c>
      <c r="O6" s="91">
        <v>1.0</v>
      </c>
      <c r="P6" s="92">
        <v>9.0</v>
      </c>
      <c r="Q6" s="92">
        <f t="shared" si="8"/>
        <v>9</v>
      </c>
      <c r="R6" s="92">
        <f t="shared" si="22"/>
        <v>0</v>
      </c>
      <c r="S6" s="93">
        <v>98.0</v>
      </c>
      <c r="T6" s="93">
        <v>26.0</v>
      </c>
      <c r="U6" s="93">
        <v>15.0</v>
      </c>
      <c r="V6" s="93">
        <f t="shared" si="9"/>
        <v>6.37</v>
      </c>
      <c r="W6" s="71">
        <f t="shared" si="10"/>
        <v>7</v>
      </c>
      <c r="X6" s="94">
        <v>1.95</v>
      </c>
      <c r="Y6" s="73">
        <f t="shared" si="11"/>
        <v>13.65</v>
      </c>
      <c r="Z6" s="73">
        <v>0.5</v>
      </c>
      <c r="AA6" s="74">
        <f t="shared" si="12"/>
        <v>14.98968</v>
      </c>
      <c r="AB6" s="74">
        <f t="shared" si="13"/>
        <v>3.237742222</v>
      </c>
      <c r="AC6" s="75">
        <v>10.0</v>
      </c>
      <c r="AD6" s="76" t="s">
        <v>81</v>
      </c>
      <c r="AE6" s="77">
        <f t="shared" ref="AE6:AG6" si="23">S6/$AF$1</f>
        <v>38.58267717</v>
      </c>
      <c r="AF6" s="77">
        <f t="shared" si="23"/>
        <v>10.23622047</v>
      </c>
      <c r="AG6" s="77">
        <f t="shared" si="23"/>
        <v>5.905511811</v>
      </c>
      <c r="AH6" s="78">
        <f t="shared" si="15"/>
        <v>1.349726562</v>
      </c>
      <c r="AI6" s="78">
        <v>0.0</v>
      </c>
      <c r="AJ6" s="80">
        <f t="shared" si="16"/>
        <v>0</v>
      </c>
      <c r="AK6" s="80">
        <v>0.0</v>
      </c>
      <c r="AL6" s="80">
        <f t="shared" si="17"/>
        <v>0</v>
      </c>
      <c r="AM6" s="82">
        <f t="shared" si="18"/>
        <v>1.349726562</v>
      </c>
      <c r="AN6" s="95">
        <v>2.18</v>
      </c>
      <c r="AO6" s="85">
        <v>0.5</v>
      </c>
      <c r="AP6" s="85">
        <f t="shared" si="19"/>
        <v>0.4413605858</v>
      </c>
      <c r="AQ6" s="85">
        <f t="shared" si="20"/>
        <v>4.212983293</v>
      </c>
      <c r="AR6" s="85">
        <f t="shared" si="21"/>
        <v>0.4212983293</v>
      </c>
      <c r="AS6" s="86"/>
    </row>
    <row r="7" ht="15.75" customHeight="1">
      <c r="A7" s="55"/>
      <c r="B7" s="87" t="s">
        <v>87</v>
      </c>
      <c r="C7" s="88" t="s">
        <v>83</v>
      </c>
      <c r="D7" s="89">
        <v>50.0</v>
      </c>
      <c r="E7" s="90" t="s">
        <v>80</v>
      </c>
      <c r="F7" s="59">
        <v>6.4</v>
      </c>
      <c r="G7" s="60">
        <v>1.0</v>
      </c>
      <c r="H7" s="61">
        <v>0.0</v>
      </c>
      <c r="I7" s="61">
        <f>(F7*G7)+H7</f>
        <v>6.4</v>
      </c>
      <c r="J7" s="62">
        <f t="shared" si="3"/>
        <v>3.16395</v>
      </c>
      <c r="K7" s="63">
        <f t="shared" si="4"/>
        <v>0</v>
      </c>
      <c r="L7" s="64">
        <f t="shared" si="5"/>
        <v>0.3068714071</v>
      </c>
      <c r="M7" s="65">
        <f t="shared" si="6"/>
        <v>9.870821407</v>
      </c>
      <c r="N7" s="66">
        <f t="shared" si="7"/>
        <v>11.61273107</v>
      </c>
      <c r="O7" s="91">
        <v>1.0</v>
      </c>
      <c r="P7" s="92">
        <v>8.0</v>
      </c>
      <c r="Q7" s="92">
        <f t="shared" si="8"/>
        <v>8</v>
      </c>
      <c r="R7" s="92">
        <f t="shared" si="22"/>
        <v>0</v>
      </c>
      <c r="S7" s="93">
        <v>90.0</v>
      </c>
      <c r="T7" s="93">
        <v>27.0</v>
      </c>
      <c r="U7" s="93">
        <v>16.0</v>
      </c>
      <c r="V7" s="93">
        <f t="shared" si="9"/>
        <v>6.48</v>
      </c>
      <c r="W7" s="71">
        <f t="shared" si="10"/>
        <v>7</v>
      </c>
      <c r="X7" s="94">
        <v>1.95</v>
      </c>
      <c r="Y7" s="73">
        <f t="shared" si="11"/>
        <v>13.65</v>
      </c>
      <c r="Z7" s="73">
        <v>0.5</v>
      </c>
      <c r="AA7" s="74">
        <f t="shared" si="12"/>
        <v>11.1616</v>
      </c>
      <c r="AB7" s="74">
        <f t="shared" si="13"/>
        <v>3.16395</v>
      </c>
      <c r="AC7" s="96">
        <v>14.0</v>
      </c>
      <c r="AD7" s="76" t="s">
        <v>81</v>
      </c>
      <c r="AE7" s="77">
        <f t="shared" ref="AE7:AG7" si="24">S7/$AF$1</f>
        <v>35.43307087</v>
      </c>
      <c r="AF7" s="77">
        <f t="shared" si="24"/>
        <v>10.62992126</v>
      </c>
      <c r="AG7" s="77">
        <f t="shared" si="24"/>
        <v>6.299212598</v>
      </c>
      <c r="AH7" s="78">
        <f t="shared" si="15"/>
        <v>1.373034242</v>
      </c>
      <c r="AI7" s="78">
        <v>0.0</v>
      </c>
      <c r="AJ7" s="80">
        <f t="shared" si="16"/>
        <v>0</v>
      </c>
      <c r="AK7" s="80">
        <v>0.0</v>
      </c>
      <c r="AL7" s="80">
        <f t="shared" si="17"/>
        <v>0</v>
      </c>
      <c r="AM7" s="82">
        <f t="shared" si="18"/>
        <v>1.373034242</v>
      </c>
      <c r="AN7" s="95">
        <v>2.18</v>
      </c>
      <c r="AO7" s="85">
        <v>0.5</v>
      </c>
      <c r="AP7" s="85">
        <f t="shared" si="19"/>
        <v>0.4489821972</v>
      </c>
      <c r="AQ7" s="85">
        <f t="shared" si="20"/>
        <v>4.2961997</v>
      </c>
      <c r="AR7" s="85">
        <f t="shared" si="21"/>
        <v>0.3068714071</v>
      </c>
      <c r="AS7" s="86"/>
    </row>
    <row r="8" ht="15.75" customHeight="1">
      <c r="A8" s="55"/>
      <c r="B8" s="87" t="s">
        <v>88</v>
      </c>
      <c r="C8" s="88" t="s">
        <v>89</v>
      </c>
      <c r="D8" s="89">
        <v>50.0</v>
      </c>
      <c r="E8" s="90" t="s">
        <v>84</v>
      </c>
      <c r="F8" s="59">
        <f>(0.38*3)+0.15</f>
        <v>1.29</v>
      </c>
      <c r="G8" s="60">
        <v>1.0</v>
      </c>
      <c r="H8" s="61">
        <v>0.0</v>
      </c>
      <c r="I8" s="61">
        <f t="shared" ref="I8:I25" si="25">F8*G8</f>
        <v>1.29</v>
      </c>
      <c r="J8" s="62">
        <f t="shared" si="3"/>
        <v>0.92522</v>
      </c>
      <c r="K8" s="63">
        <f t="shared" si="4"/>
        <v>0</v>
      </c>
      <c r="L8" s="64">
        <f t="shared" si="5"/>
        <v>1.047125926</v>
      </c>
      <c r="M8" s="65">
        <f t="shared" si="6"/>
        <v>3.262345926</v>
      </c>
      <c r="N8" s="66">
        <f t="shared" si="7"/>
        <v>3.838054031</v>
      </c>
      <c r="O8" s="91">
        <v>1.0</v>
      </c>
      <c r="P8" s="92">
        <v>25.0</v>
      </c>
      <c r="Q8" s="92">
        <f t="shared" si="8"/>
        <v>25</v>
      </c>
      <c r="R8" s="92">
        <f t="shared" si="22"/>
        <v>0</v>
      </c>
      <c r="S8" s="93">
        <v>105.0</v>
      </c>
      <c r="T8" s="93">
        <v>30.0</v>
      </c>
      <c r="U8" s="93">
        <v>15.0</v>
      </c>
      <c r="V8" s="93">
        <f t="shared" si="9"/>
        <v>7.875</v>
      </c>
      <c r="W8" s="71">
        <f t="shared" si="10"/>
        <v>8</v>
      </c>
      <c r="X8" s="94">
        <v>1.95</v>
      </c>
      <c r="Y8" s="73">
        <f t="shared" si="11"/>
        <v>15.6</v>
      </c>
      <c r="Z8" s="73">
        <v>0.5</v>
      </c>
      <c r="AA8" s="74">
        <f t="shared" si="12"/>
        <v>7.0305</v>
      </c>
      <c r="AB8" s="74">
        <f t="shared" si="13"/>
        <v>0.92522</v>
      </c>
      <c r="AC8" s="75">
        <v>10.0</v>
      </c>
      <c r="AD8" s="76" t="s">
        <v>81</v>
      </c>
      <c r="AE8" s="77">
        <v>13.0</v>
      </c>
      <c r="AF8" s="77">
        <v>16.0</v>
      </c>
      <c r="AG8" s="77">
        <v>24.0</v>
      </c>
      <c r="AH8" s="78">
        <f t="shared" si="15"/>
        <v>2.888888889</v>
      </c>
      <c r="AI8" s="78">
        <v>0.0</v>
      </c>
      <c r="AJ8" s="80">
        <v>0.0</v>
      </c>
      <c r="AK8" s="80">
        <v>0.0</v>
      </c>
      <c r="AL8" s="80">
        <f t="shared" si="17"/>
        <v>0</v>
      </c>
      <c r="AM8" s="82">
        <f t="shared" si="18"/>
        <v>2.888888889</v>
      </c>
      <c r="AN8" s="95">
        <v>2.18</v>
      </c>
      <c r="AO8" s="85">
        <v>0.5</v>
      </c>
      <c r="AP8" s="85">
        <f t="shared" si="19"/>
        <v>0.9446666667</v>
      </c>
      <c r="AQ8" s="85">
        <f t="shared" si="20"/>
        <v>10.47125926</v>
      </c>
      <c r="AR8" s="85">
        <f t="shared" si="21"/>
        <v>1.047125926</v>
      </c>
      <c r="AS8" s="86"/>
    </row>
    <row r="9" ht="15.75" customHeight="1">
      <c r="A9" s="55"/>
      <c r="B9" s="87" t="s">
        <v>90</v>
      </c>
      <c r="C9" s="88" t="s">
        <v>91</v>
      </c>
      <c r="D9" s="89">
        <v>50.0</v>
      </c>
      <c r="E9" s="90" t="s">
        <v>84</v>
      </c>
      <c r="F9" s="59">
        <v>0.85</v>
      </c>
      <c r="G9" s="60">
        <v>1.0</v>
      </c>
      <c r="H9" s="61">
        <v>0.0</v>
      </c>
      <c r="I9" s="61">
        <f t="shared" si="25"/>
        <v>0.85</v>
      </c>
      <c r="J9" s="62">
        <f t="shared" si="3"/>
        <v>1.19155</v>
      </c>
      <c r="K9" s="63">
        <f t="shared" si="4"/>
        <v>0</v>
      </c>
      <c r="L9" s="64">
        <f t="shared" si="5"/>
        <v>1.047125926</v>
      </c>
      <c r="M9" s="65">
        <f t="shared" si="6"/>
        <v>3.088675926</v>
      </c>
      <c r="N9" s="66">
        <f t="shared" si="7"/>
        <v>3.633736383</v>
      </c>
      <c r="O9" s="91">
        <v>1.0</v>
      </c>
      <c r="P9" s="92">
        <v>16.0</v>
      </c>
      <c r="Q9" s="92">
        <f t="shared" si="8"/>
        <v>16</v>
      </c>
      <c r="R9" s="92">
        <f t="shared" si="22"/>
        <v>0</v>
      </c>
      <c r="S9" s="93">
        <v>105.0</v>
      </c>
      <c r="T9" s="93">
        <v>30.0</v>
      </c>
      <c r="U9" s="93">
        <v>15.0</v>
      </c>
      <c r="V9" s="93">
        <f t="shared" si="9"/>
        <v>7.875</v>
      </c>
      <c r="W9" s="71">
        <f t="shared" si="10"/>
        <v>8</v>
      </c>
      <c r="X9" s="94">
        <v>1.95</v>
      </c>
      <c r="Y9" s="73">
        <f t="shared" si="11"/>
        <v>15.6</v>
      </c>
      <c r="Z9" s="73">
        <v>0.5</v>
      </c>
      <c r="AA9" s="74">
        <f t="shared" si="12"/>
        <v>2.9648</v>
      </c>
      <c r="AB9" s="74">
        <f t="shared" si="13"/>
        <v>1.19155</v>
      </c>
      <c r="AC9" s="75">
        <v>10.0</v>
      </c>
      <c r="AD9" s="76" t="s">
        <v>81</v>
      </c>
      <c r="AE9" s="77">
        <v>13.0</v>
      </c>
      <c r="AF9" s="77">
        <v>16.0</v>
      </c>
      <c r="AG9" s="77">
        <v>24.0</v>
      </c>
      <c r="AH9" s="78">
        <f t="shared" si="15"/>
        <v>2.888888889</v>
      </c>
      <c r="AI9" s="78">
        <v>0.0</v>
      </c>
      <c r="AJ9" s="80">
        <v>0.0</v>
      </c>
      <c r="AK9" s="80">
        <v>0.0</v>
      </c>
      <c r="AL9" s="80">
        <f t="shared" si="17"/>
        <v>0</v>
      </c>
      <c r="AM9" s="82">
        <f t="shared" si="18"/>
        <v>2.888888889</v>
      </c>
      <c r="AN9" s="95">
        <v>2.18</v>
      </c>
      <c r="AO9" s="85">
        <v>0.5</v>
      </c>
      <c r="AP9" s="85">
        <f t="shared" si="19"/>
        <v>0.9446666667</v>
      </c>
      <c r="AQ9" s="85">
        <f t="shared" si="20"/>
        <v>10.47125926</v>
      </c>
      <c r="AR9" s="85">
        <f t="shared" si="21"/>
        <v>1.047125926</v>
      </c>
      <c r="AS9" s="86"/>
    </row>
    <row r="10" ht="15.75" customHeight="1">
      <c r="A10" s="55"/>
      <c r="B10" s="97" t="s">
        <v>92</v>
      </c>
      <c r="C10" s="88" t="s">
        <v>89</v>
      </c>
      <c r="D10" s="89">
        <v>50.0</v>
      </c>
      <c r="E10" s="90" t="s">
        <v>93</v>
      </c>
      <c r="F10" s="59">
        <f>(0.32*12)+0.15</f>
        <v>3.99</v>
      </c>
      <c r="G10" s="60">
        <v>1.0</v>
      </c>
      <c r="H10" s="61">
        <v>0.0</v>
      </c>
      <c r="I10" s="61">
        <f t="shared" si="25"/>
        <v>3.99</v>
      </c>
      <c r="J10" s="62">
        <f t="shared" si="3"/>
        <v>3.023986667</v>
      </c>
      <c r="K10" s="63">
        <f t="shared" si="4"/>
        <v>0</v>
      </c>
      <c r="L10" s="64">
        <f t="shared" si="5"/>
        <v>0.9300701702</v>
      </c>
      <c r="M10" s="65">
        <f t="shared" si="6"/>
        <v>7.944056837</v>
      </c>
      <c r="N10" s="66">
        <f t="shared" si="7"/>
        <v>9.34594922</v>
      </c>
      <c r="O10" s="91">
        <v>1.0</v>
      </c>
      <c r="P10" s="92">
        <v>12.0</v>
      </c>
      <c r="Q10" s="92">
        <f t="shared" si="8"/>
        <v>12</v>
      </c>
      <c r="R10" s="92">
        <f t="shared" si="22"/>
        <v>0</v>
      </c>
      <c r="S10" s="93">
        <v>106.0</v>
      </c>
      <c r="T10" s="93">
        <v>27.0</v>
      </c>
      <c r="U10" s="93">
        <v>26.0</v>
      </c>
      <c r="V10" s="93">
        <f t="shared" si="9"/>
        <v>12.402</v>
      </c>
      <c r="W10" s="71">
        <f t="shared" si="10"/>
        <v>13</v>
      </c>
      <c r="X10" s="94">
        <v>1.95</v>
      </c>
      <c r="Y10" s="73">
        <f t="shared" si="11"/>
        <v>25.35</v>
      </c>
      <c r="Z10" s="73">
        <v>0.5</v>
      </c>
      <c r="AA10" s="74">
        <f t="shared" si="12"/>
        <v>10.43784</v>
      </c>
      <c r="AB10" s="74">
        <f t="shared" si="13"/>
        <v>3.023986667</v>
      </c>
      <c r="AC10" s="75">
        <v>10.0</v>
      </c>
      <c r="AD10" s="76" t="s">
        <v>81</v>
      </c>
      <c r="AE10" s="77">
        <f t="shared" ref="AE10:AG10" si="26">S10/$AF$1</f>
        <v>41.73228346</v>
      </c>
      <c r="AF10" s="77">
        <f t="shared" si="26"/>
        <v>10.62992126</v>
      </c>
      <c r="AG10" s="77">
        <f t="shared" si="26"/>
        <v>10.23622047</v>
      </c>
      <c r="AH10" s="78">
        <f t="shared" si="15"/>
        <v>2.62783498</v>
      </c>
      <c r="AI10" s="78">
        <v>0.0</v>
      </c>
      <c r="AJ10" s="80">
        <f t="shared" ref="AJ10:AJ25" si="28">AI10/AC10</f>
        <v>0</v>
      </c>
      <c r="AK10" s="80">
        <v>0.0</v>
      </c>
      <c r="AL10" s="80">
        <f t="shared" si="17"/>
        <v>0</v>
      </c>
      <c r="AM10" s="82">
        <f t="shared" si="18"/>
        <v>2.62783498</v>
      </c>
      <c r="AN10" s="95">
        <v>2.18</v>
      </c>
      <c r="AO10" s="85">
        <v>0.5</v>
      </c>
      <c r="AP10" s="85">
        <f t="shared" si="19"/>
        <v>0.8593020385</v>
      </c>
      <c r="AQ10" s="85">
        <f t="shared" si="20"/>
        <v>9.300701702</v>
      </c>
      <c r="AR10" s="85">
        <f t="shared" si="21"/>
        <v>0.9300701702</v>
      </c>
      <c r="AS10" s="86"/>
    </row>
    <row r="11" ht="19.5" customHeight="1">
      <c r="A11" s="55"/>
      <c r="B11" s="98" t="s">
        <v>94</v>
      </c>
      <c r="C11" s="88" t="s">
        <v>89</v>
      </c>
      <c r="D11" s="89">
        <v>60.0</v>
      </c>
      <c r="E11" s="90" t="s">
        <v>84</v>
      </c>
      <c r="F11" s="59">
        <v>0.38</v>
      </c>
      <c r="G11" s="60">
        <v>1.0</v>
      </c>
      <c r="H11" s="61">
        <v>0.0</v>
      </c>
      <c r="I11" s="61">
        <f t="shared" si="25"/>
        <v>0.38</v>
      </c>
      <c r="J11" s="62">
        <f t="shared" si="3"/>
        <v>4.10784</v>
      </c>
      <c r="K11" s="63">
        <f t="shared" si="4"/>
        <v>0</v>
      </c>
      <c r="L11" s="64">
        <f t="shared" si="5"/>
        <v>0.5382357782</v>
      </c>
      <c r="M11" s="65">
        <f t="shared" si="6"/>
        <v>5.026075778</v>
      </c>
      <c r="N11" s="66">
        <f t="shared" si="7"/>
        <v>5.913030327</v>
      </c>
      <c r="O11" s="91">
        <v>1.0</v>
      </c>
      <c r="P11" s="92">
        <v>4.0</v>
      </c>
      <c r="Q11" s="92">
        <f t="shared" si="8"/>
        <v>4</v>
      </c>
      <c r="R11" s="92">
        <f t="shared" si="22"/>
        <v>0</v>
      </c>
      <c r="S11" s="93">
        <v>105.0</v>
      </c>
      <c r="T11" s="93">
        <v>30.0</v>
      </c>
      <c r="U11" s="93">
        <v>15.0</v>
      </c>
      <c r="V11" s="93">
        <f t="shared" si="9"/>
        <v>7.875</v>
      </c>
      <c r="W11" s="71">
        <f t="shared" si="10"/>
        <v>8</v>
      </c>
      <c r="X11" s="94">
        <v>1.95</v>
      </c>
      <c r="Y11" s="73">
        <f t="shared" si="11"/>
        <v>15.6</v>
      </c>
      <c r="Z11" s="73">
        <v>0.5</v>
      </c>
      <c r="AA11" s="74">
        <f t="shared" si="12"/>
        <v>0.33136</v>
      </c>
      <c r="AB11" s="74">
        <f t="shared" si="13"/>
        <v>4.10784</v>
      </c>
      <c r="AC11" s="75">
        <v>10.0</v>
      </c>
      <c r="AD11" s="76" t="s">
        <v>81</v>
      </c>
      <c r="AE11" s="77">
        <f t="shared" ref="AE11:AG11" si="27">S11/$AF$1</f>
        <v>41.33858268</v>
      </c>
      <c r="AF11" s="77">
        <f t="shared" si="27"/>
        <v>11.81102362</v>
      </c>
      <c r="AG11" s="77">
        <f t="shared" si="27"/>
        <v>5.905511811</v>
      </c>
      <c r="AH11" s="78">
        <f t="shared" si="15"/>
        <v>1.668618003</v>
      </c>
      <c r="AI11" s="78">
        <v>0.0</v>
      </c>
      <c r="AJ11" s="80">
        <f t="shared" si="28"/>
        <v>0</v>
      </c>
      <c r="AK11" s="80">
        <v>0.0</v>
      </c>
      <c r="AL11" s="80">
        <f t="shared" si="17"/>
        <v>0</v>
      </c>
      <c r="AM11" s="82">
        <f t="shared" si="18"/>
        <v>1.668618003</v>
      </c>
      <c r="AN11" s="95">
        <v>2.18</v>
      </c>
      <c r="AO11" s="85">
        <v>0.5</v>
      </c>
      <c r="AP11" s="85">
        <f t="shared" si="19"/>
        <v>0.5456380868</v>
      </c>
      <c r="AQ11" s="85">
        <f t="shared" si="20"/>
        <v>5.382357782</v>
      </c>
      <c r="AR11" s="85">
        <f t="shared" si="21"/>
        <v>0.5382357782</v>
      </c>
      <c r="AS11" s="86"/>
    </row>
    <row r="12" ht="15.75" customHeight="1">
      <c r="A12" s="9"/>
      <c r="B12" s="99" t="s">
        <v>95</v>
      </c>
      <c r="C12" s="100" t="s">
        <v>83</v>
      </c>
      <c r="D12" s="101">
        <v>60.0</v>
      </c>
      <c r="E12" s="58" t="s">
        <v>80</v>
      </c>
      <c r="F12" s="102">
        <v>3.45</v>
      </c>
      <c r="G12" s="60">
        <v>1.0</v>
      </c>
      <c r="H12" s="61">
        <v>0.0</v>
      </c>
      <c r="I12" s="61">
        <f t="shared" si="25"/>
        <v>3.45</v>
      </c>
      <c r="J12" s="62">
        <f t="shared" si="3"/>
        <v>1.931266667</v>
      </c>
      <c r="K12" s="63">
        <f t="shared" si="4"/>
        <v>0.7</v>
      </c>
      <c r="L12" s="64">
        <f t="shared" si="5"/>
        <v>0.8726049383</v>
      </c>
      <c r="M12" s="65">
        <f t="shared" si="6"/>
        <v>6.953871605</v>
      </c>
      <c r="N12" s="66">
        <f t="shared" si="7"/>
        <v>8.181025418</v>
      </c>
      <c r="O12" s="67">
        <v>1.0</v>
      </c>
      <c r="P12" s="68">
        <v>12.0</v>
      </c>
      <c r="Q12" s="67">
        <f t="shared" si="8"/>
        <v>12</v>
      </c>
      <c r="R12" s="67">
        <f t="shared" ref="R12:R13" si="29">G12*Q12</f>
        <v>12</v>
      </c>
      <c r="S12" s="103">
        <v>90.0</v>
      </c>
      <c r="T12" s="103">
        <v>27.0</v>
      </c>
      <c r="U12" s="103">
        <v>16.0</v>
      </c>
      <c r="V12" s="70">
        <f t="shared" si="9"/>
        <v>6.48</v>
      </c>
      <c r="W12" s="71">
        <f t="shared" si="10"/>
        <v>7</v>
      </c>
      <c r="X12" s="94">
        <v>1.95</v>
      </c>
      <c r="Y12" s="73">
        <f t="shared" si="11"/>
        <v>13.65</v>
      </c>
      <c r="Z12" s="73">
        <v>0.5</v>
      </c>
      <c r="AA12" s="104">
        <f t="shared" si="12"/>
        <v>9.0252</v>
      </c>
      <c r="AB12" s="74">
        <f t="shared" si="13"/>
        <v>1.931266667</v>
      </c>
      <c r="AC12" s="75">
        <f t="shared" ref="AC12:AC13" si="30">P12</f>
        <v>12</v>
      </c>
      <c r="AD12" s="76" t="s">
        <v>81</v>
      </c>
      <c r="AE12" s="77">
        <v>13.0</v>
      </c>
      <c r="AF12" s="77">
        <v>16.0</v>
      </c>
      <c r="AG12" s="77">
        <v>24.0</v>
      </c>
      <c r="AH12" s="78">
        <f t="shared" si="15"/>
        <v>2.888888889</v>
      </c>
      <c r="AI12" s="79">
        <v>0.0</v>
      </c>
      <c r="AJ12" s="80">
        <f t="shared" si="28"/>
        <v>0</v>
      </c>
      <c r="AK12" s="80">
        <v>0.7</v>
      </c>
      <c r="AL12" s="80">
        <f t="shared" si="17"/>
        <v>0.7</v>
      </c>
      <c r="AM12" s="82">
        <f t="shared" si="18"/>
        <v>2.888888889</v>
      </c>
      <c r="AN12" s="95">
        <v>2.18</v>
      </c>
      <c r="AO12" s="85">
        <v>0.5</v>
      </c>
      <c r="AP12" s="85">
        <f t="shared" si="19"/>
        <v>0.9446666667</v>
      </c>
      <c r="AQ12" s="85">
        <f t="shared" si="20"/>
        <v>10.47125926</v>
      </c>
      <c r="AR12" s="85">
        <f t="shared" si="21"/>
        <v>0.8726049383</v>
      </c>
      <c r="AS12" s="86"/>
    </row>
    <row r="13" ht="15.75" customHeight="1">
      <c r="A13" s="9"/>
      <c r="B13" s="99" t="s">
        <v>96</v>
      </c>
      <c r="C13" s="100" t="s">
        <v>83</v>
      </c>
      <c r="D13" s="101">
        <v>60.0</v>
      </c>
      <c r="E13" s="58" t="s">
        <v>80</v>
      </c>
      <c r="F13" s="102">
        <f>0.32*5+0.35*5</f>
        <v>3.35</v>
      </c>
      <c r="G13" s="60">
        <v>1.0</v>
      </c>
      <c r="H13" s="61">
        <v>0.0</v>
      </c>
      <c r="I13" s="61">
        <f t="shared" si="25"/>
        <v>3.35</v>
      </c>
      <c r="J13" s="62">
        <f t="shared" si="3"/>
        <v>2.1453</v>
      </c>
      <c r="K13" s="63">
        <f t="shared" si="4"/>
        <v>1.275</v>
      </c>
      <c r="L13" s="64">
        <f t="shared" si="5"/>
        <v>1.047125926</v>
      </c>
      <c r="M13" s="65">
        <f t="shared" si="6"/>
        <v>7.817425926</v>
      </c>
      <c r="N13" s="66">
        <f t="shared" si="7"/>
        <v>9.196971678</v>
      </c>
      <c r="O13" s="67">
        <v>1.0</v>
      </c>
      <c r="P13" s="68">
        <v>10.0</v>
      </c>
      <c r="Q13" s="67">
        <f t="shared" si="8"/>
        <v>10</v>
      </c>
      <c r="R13" s="67">
        <f t="shared" si="29"/>
        <v>10</v>
      </c>
      <c r="S13" s="103">
        <v>90.0</v>
      </c>
      <c r="T13" s="103">
        <v>27.0</v>
      </c>
      <c r="U13" s="103">
        <v>16.0</v>
      </c>
      <c r="V13" s="70">
        <f t="shared" si="9"/>
        <v>6.48</v>
      </c>
      <c r="W13" s="71">
        <f t="shared" si="10"/>
        <v>7</v>
      </c>
      <c r="X13" s="94">
        <v>1.95</v>
      </c>
      <c r="Y13" s="73">
        <f t="shared" si="11"/>
        <v>13.65</v>
      </c>
      <c r="Z13" s="73">
        <v>0.5</v>
      </c>
      <c r="AA13" s="104">
        <f t="shared" si="12"/>
        <v>7.303</v>
      </c>
      <c r="AB13" s="74">
        <f t="shared" si="13"/>
        <v>2.1453</v>
      </c>
      <c r="AC13" s="75">
        <f t="shared" si="30"/>
        <v>10</v>
      </c>
      <c r="AD13" s="76" t="s">
        <v>81</v>
      </c>
      <c r="AE13" s="77">
        <v>13.0</v>
      </c>
      <c r="AF13" s="77">
        <v>16.0</v>
      </c>
      <c r="AG13" s="77">
        <v>24.0</v>
      </c>
      <c r="AH13" s="78">
        <f t="shared" si="15"/>
        <v>2.888888889</v>
      </c>
      <c r="AI13" s="78">
        <v>5.75</v>
      </c>
      <c r="AJ13" s="80">
        <f t="shared" si="28"/>
        <v>0.575</v>
      </c>
      <c r="AK13" s="80">
        <v>0.7</v>
      </c>
      <c r="AL13" s="80">
        <f t="shared" si="17"/>
        <v>1.275</v>
      </c>
      <c r="AM13" s="82">
        <f t="shared" si="18"/>
        <v>2.888888889</v>
      </c>
      <c r="AN13" s="95">
        <v>2.18</v>
      </c>
      <c r="AO13" s="85">
        <v>0.5</v>
      </c>
      <c r="AP13" s="85">
        <f t="shared" si="19"/>
        <v>0.9446666667</v>
      </c>
      <c r="AQ13" s="85">
        <f t="shared" si="20"/>
        <v>10.47125926</v>
      </c>
      <c r="AR13" s="85">
        <f t="shared" si="21"/>
        <v>1.047125926</v>
      </c>
      <c r="AS13" s="86"/>
    </row>
    <row r="14" ht="15.75" customHeight="1">
      <c r="A14" s="55"/>
      <c r="B14" s="87" t="s">
        <v>97</v>
      </c>
      <c r="C14" s="88" t="s">
        <v>98</v>
      </c>
      <c r="D14" s="89">
        <v>70.0</v>
      </c>
      <c r="E14" s="90" t="s">
        <v>84</v>
      </c>
      <c r="F14" s="59">
        <v>0.38</v>
      </c>
      <c r="G14" s="60">
        <v>1.0</v>
      </c>
      <c r="H14" s="61">
        <v>0.0</v>
      </c>
      <c r="I14" s="61">
        <f t="shared" si="25"/>
        <v>0.38</v>
      </c>
      <c r="J14" s="62">
        <f t="shared" si="3"/>
        <v>0.69284</v>
      </c>
      <c r="K14" s="63">
        <f t="shared" si="4"/>
        <v>0</v>
      </c>
      <c r="L14" s="64">
        <f t="shared" si="5"/>
        <v>0.3872544132</v>
      </c>
      <c r="M14" s="65">
        <f t="shared" si="6"/>
        <v>1.460094413</v>
      </c>
      <c r="N14" s="66">
        <f t="shared" si="7"/>
        <v>1.717758133</v>
      </c>
      <c r="O14" s="91">
        <v>1.0</v>
      </c>
      <c r="P14" s="92">
        <v>20.0</v>
      </c>
      <c r="Q14" s="92">
        <f t="shared" si="8"/>
        <v>20</v>
      </c>
      <c r="R14" s="92">
        <f t="shared" ref="R14:R25" si="32">+Q14*H14</f>
        <v>0</v>
      </c>
      <c r="S14" s="93">
        <v>105.0</v>
      </c>
      <c r="T14" s="93">
        <v>26.0</v>
      </c>
      <c r="U14" s="93">
        <v>13.0</v>
      </c>
      <c r="V14" s="93">
        <f t="shared" si="9"/>
        <v>5.915</v>
      </c>
      <c r="W14" s="71">
        <f t="shared" si="10"/>
        <v>6</v>
      </c>
      <c r="X14" s="94">
        <v>1.95</v>
      </c>
      <c r="Y14" s="73">
        <f t="shared" si="11"/>
        <v>11.7</v>
      </c>
      <c r="Z14" s="73">
        <v>0.5</v>
      </c>
      <c r="AA14" s="74">
        <f t="shared" si="12"/>
        <v>1.6568</v>
      </c>
      <c r="AB14" s="74">
        <f t="shared" si="13"/>
        <v>0.69284</v>
      </c>
      <c r="AC14" s="75">
        <v>10.0</v>
      </c>
      <c r="AD14" s="76" t="s">
        <v>81</v>
      </c>
      <c r="AE14" s="77">
        <f t="shared" ref="AE14:AG14" si="31">S14/$AF$1</f>
        <v>41.33858268</v>
      </c>
      <c r="AF14" s="77">
        <f t="shared" si="31"/>
        <v>10.23622047</v>
      </c>
      <c r="AG14" s="77">
        <f t="shared" si="31"/>
        <v>5.118110236</v>
      </c>
      <c r="AH14" s="78">
        <f t="shared" si="15"/>
        <v>1.253317522</v>
      </c>
      <c r="AI14" s="78">
        <v>0.0</v>
      </c>
      <c r="AJ14" s="80">
        <f t="shared" si="28"/>
        <v>0</v>
      </c>
      <c r="AK14" s="80">
        <v>0.0</v>
      </c>
      <c r="AL14" s="80">
        <f t="shared" si="17"/>
        <v>0</v>
      </c>
      <c r="AM14" s="82">
        <f t="shared" si="18"/>
        <v>1.253317522</v>
      </c>
      <c r="AN14" s="95">
        <v>2.18</v>
      </c>
      <c r="AO14" s="85">
        <v>0.5</v>
      </c>
      <c r="AP14" s="85">
        <f t="shared" si="19"/>
        <v>0.4098348297</v>
      </c>
      <c r="AQ14" s="85">
        <f t="shared" si="20"/>
        <v>3.872544132</v>
      </c>
      <c r="AR14" s="85">
        <f t="shared" si="21"/>
        <v>0.3872544132</v>
      </c>
      <c r="AS14" s="86"/>
    </row>
    <row r="15" ht="15.75" customHeight="1">
      <c r="A15" s="55"/>
      <c r="B15" s="87" t="s">
        <v>99</v>
      </c>
      <c r="C15" s="88" t="s">
        <v>83</v>
      </c>
      <c r="D15" s="89">
        <v>70.0</v>
      </c>
      <c r="E15" s="90" t="s">
        <v>84</v>
      </c>
      <c r="F15" s="59">
        <v>3.2</v>
      </c>
      <c r="G15" s="60">
        <v>1.0</v>
      </c>
      <c r="H15" s="61">
        <v>0.0</v>
      </c>
      <c r="I15" s="61">
        <f t="shared" si="25"/>
        <v>3.2</v>
      </c>
      <c r="J15" s="62">
        <f t="shared" si="3"/>
        <v>1.569028571</v>
      </c>
      <c r="K15" s="63">
        <f t="shared" si="4"/>
        <v>0</v>
      </c>
      <c r="L15" s="64">
        <f t="shared" si="5"/>
        <v>0.2766102951</v>
      </c>
      <c r="M15" s="65">
        <f t="shared" si="6"/>
        <v>5.045638867</v>
      </c>
      <c r="N15" s="66">
        <f t="shared" si="7"/>
        <v>5.936045725</v>
      </c>
      <c r="O15" s="91">
        <v>1.0</v>
      </c>
      <c r="P15" s="92">
        <v>14.0</v>
      </c>
      <c r="Q15" s="92">
        <f t="shared" si="8"/>
        <v>14</v>
      </c>
      <c r="R15" s="92">
        <f t="shared" si="32"/>
        <v>0</v>
      </c>
      <c r="S15" s="93">
        <v>105.0</v>
      </c>
      <c r="T15" s="93">
        <v>26.0</v>
      </c>
      <c r="U15" s="93">
        <v>13.0</v>
      </c>
      <c r="V15" s="93">
        <f t="shared" si="9"/>
        <v>5.915</v>
      </c>
      <c r="W15" s="71">
        <f t="shared" si="10"/>
        <v>6</v>
      </c>
      <c r="X15" s="94">
        <v>1.95</v>
      </c>
      <c r="Y15" s="73">
        <f t="shared" si="11"/>
        <v>11.7</v>
      </c>
      <c r="Z15" s="73">
        <v>0.5</v>
      </c>
      <c r="AA15" s="74">
        <f t="shared" si="12"/>
        <v>9.7664</v>
      </c>
      <c r="AB15" s="74">
        <f t="shared" si="13"/>
        <v>1.569028571</v>
      </c>
      <c r="AC15" s="75">
        <v>14.0</v>
      </c>
      <c r="AD15" s="76" t="s">
        <v>81</v>
      </c>
      <c r="AE15" s="77">
        <f t="shared" ref="AE15:AG15" si="33">S15/$AF$1</f>
        <v>41.33858268</v>
      </c>
      <c r="AF15" s="77">
        <f t="shared" si="33"/>
        <v>10.23622047</v>
      </c>
      <c r="AG15" s="77">
        <f t="shared" si="33"/>
        <v>5.118110236</v>
      </c>
      <c r="AH15" s="78">
        <f t="shared" si="15"/>
        <v>1.253317522</v>
      </c>
      <c r="AI15" s="78">
        <v>0.0</v>
      </c>
      <c r="AJ15" s="80">
        <f t="shared" si="28"/>
        <v>0</v>
      </c>
      <c r="AK15" s="80">
        <v>0.0</v>
      </c>
      <c r="AL15" s="80">
        <f t="shared" si="17"/>
        <v>0</v>
      </c>
      <c r="AM15" s="82">
        <f t="shared" si="18"/>
        <v>1.253317522</v>
      </c>
      <c r="AN15" s="95">
        <v>2.18</v>
      </c>
      <c r="AO15" s="85">
        <v>0.5</v>
      </c>
      <c r="AP15" s="85">
        <f t="shared" si="19"/>
        <v>0.4098348297</v>
      </c>
      <c r="AQ15" s="85">
        <f t="shared" si="20"/>
        <v>3.872544132</v>
      </c>
      <c r="AR15" s="85">
        <f t="shared" si="21"/>
        <v>0.2766102951</v>
      </c>
      <c r="AS15" s="86"/>
    </row>
    <row r="16" ht="15.75" customHeight="1">
      <c r="A16" s="55"/>
      <c r="B16" s="87" t="s">
        <v>100</v>
      </c>
      <c r="C16" s="88" t="s">
        <v>83</v>
      </c>
      <c r="D16" s="89">
        <v>60.0</v>
      </c>
      <c r="E16" s="90" t="s">
        <v>80</v>
      </c>
      <c r="F16" s="59">
        <v>0.55</v>
      </c>
      <c r="G16" s="60">
        <v>1.0</v>
      </c>
      <c r="H16" s="61">
        <v>0.0</v>
      </c>
      <c r="I16" s="61">
        <f t="shared" si="25"/>
        <v>0.55</v>
      </c>
      <c r="J16" s="62">
        <f t="shared" si="3"/>
        <v>0.4146916667</v>
      </c>
      <c r="K16" s="63">
        <f t="shared" si="4"/>
        <v>0</v>
      </c>
      <c r="L16" s="64">
        <f t="shared" si="5"/>
        <v>0.3580166416</v>
      </c>
      <c r="M16" s="65">
        <f t="shared" si="6"/>
        <v>1.322708308</v>
      </c>
      <c r="N16" s="66">
        <f t="shared" si="7"/>
        <v>1.556127422</v>
      </c>
      <c r="O16" s="91">
        <v>1.0</v>
      </c>
      <c r="P16" s="92">
        <v>48.0</v>
      </c>
      <c r="Q16" s="92">
        <f t="shared" si="8"/>
        <v>48</v>
      </c>
      <c r="R16" s="92">
        <f t="shared" si="32"/>
        <v>0</v>
      </c>
      <c r="S16" s="93">
        <v>90.0</v>
      </c>
      <c r="T16" s="93">
        <v>27.0</v>
      </c>
      <c r="U16" s="93">
        <v>16.0</v>
      </c>
      <c r="V16" s="93">
        <f t="shared" si="9"/>
        <v>6.48</v>
      </c>
      <c r="W16" s="71">
        <f t="shared" si="10"/>
        <v>7</v>
      </c>
      <c r="X16" s="94">
        <v>1.95</v>
      </c>
      <c r="Y16" s="73">
        <f t="shared" si="11"/>
        <v>13.65</v>
      </c>
      <c r="Z16" s="73">
        <v>0.5</v>
      </c>
      <c r="AA16" s="74">
        <f t="shared" si="12"/>
        <v>5.7552</v>
      </c>
      <c r="AB16" s="74">
        <f t="shared" si="13"/>
        <v>0.4146916667</v>
      </c>
      <c r="AC16" s="75">
        <v>12.0</v>
      </c>
      <c r="AD16" s="76" t="s">
        <v>81</v>
      </c>
      <c r="AE16" s="77">
        <f t="shared" ref="AE16:AG16" si="34">S16/$AF$1</f>
        <v>35.43307087</v>
      </c>
      <c r="AF16" s="77">
        <f t="shared" si="34"/>
        <v>10.62992126</v>
      </c>
      <c r="AG16" s="77">
        <f t="shared" si="34"/>
        <v>6.299212598</v>
      </c>
      <c r="AH16" s="78">
        <f t="shared" si="15"/>
        <v>1.373034242</v>
      </c>
      <c r="AI16" s="78">
        <v>0.0</v>
      </c>
      <c r="AJ16" s="80">
        <f t="shared" si="28"/>
        <v>0</v>
      </c>
      <c r="AK16" s="80">
        <v>0.0</v>
      </c>
      <c r="AL16" s="80">
        <f t="shared" si="17"/>
        <v>0</v>
      </c>
      <c r="AM16" s="82">
        <f t="shared" si="18"/>
        <v>1.373034242</v>
      </c>
      <c r="AN16" s="95">
        <v>2.18</v>
      </c>
      <c r="AO16" s="85">
        <v>0.5</v>
      </c>
      <c r="AP16" s="85">
        <f t="shared" si="19"/>
        <v>0.4489821972</v>
      </c>
      <c r="AQ16" s="85">
        <f t="shared" si="20"/>
        <v>4.2961997</v>
      </c>
      <c r="AR16" s="85">
        <f t="shared" si="21"/>
        <v>0.3580166416</v>
      </c>
      <c r="AS16" s="86"/>
    </row>
    <row r="17" ht="15.75" customHeight="1">
      <c r="A17" s="55"/>
      <c r="B17" s="87" t="s">
        <v>101</v>
      </c>
      <c r="C17" s="88" t="s">
        <v>83</v>
      </c>
      <c r="D17" s="89">
        <v>60.0</v>
      </c>
      <c r="E17" s="90" t="s">
        <v>80</v>
      </c>
      <c r="F17" s="59">
        <v>0.36</v>
      </c>
      <c r="G17" s="60">
        <v>1.0</v>
      </c>
      <c r="H17" s="61">
        <v>0.0</v>
      </c>
      <c r="I17" s="61">
        <f t="shared" si="25"/>
        <v>0.36</v>
      </c>
      <c r="J17" s="62">
        <f t="shared" si="3"/>
        <v>0.3143133333</v>
      </c>
      <c r="K17" s="63">
        <f t="shared" si="4"/>
        <v>0</v>
      </c>
      <c r="L17" s="64">
        <f t="shared" si="5"/>
        <v>0.4773555222</v>
      </c>
      <c r="M17" s="65">
        <f t="shared" si="6"/>
        <v>1.151668856</v>
      </c>
      <c r="N17" s="66">
        <f t="shared" si="7"/>
        <v>1.354904536</v>
      </c>
      <c r="O17" s="91">
        <v>1.0</v>
      </c>
      <c r="P17" s="92">
        <v>60.0</v>
      </c>
      <c r="Q17" s="92">
        <f t="shared" si="8"/>
        <v>60</v>
      </c>
      <c r="R17" s="92">
        <f t="shared" si="32"/>
        <v>0</v>
      </c>
      <c r="S17" s="93">
        <v>90.0</v>
      </c>
      <c r="T17" s="93">
        <v>27.0</v>
      </c>
      <c r="U17" s="93">
        <v>16.0</v>
      </c>
      <c r="V17" s="93">
        <f t="shared" si="9"/>
        <v>6.48</v>
      </c>
      <c r="W17" s="71">
        <f t="shared" si="10"/>
        <v>7</v>
      </c>
      <c r="X17" s="94">
        <v>1.95</v>
      </c>
      <c r="Y17" s="73">
        <f t="shared" si="11"/>
        <v>13.65</v>
      </c>
      <c r="Z17" s="73">
        <v>0.5</v>
      </c>
      <c r="AA17" s="74">
        <f t="shared" si="12"/>
        <v>4.7088</v>
      </c>
      <c r="AB17" s="74">
        <f t="shared" si="13"/>
        <v>0.3143133333</v>
      </c>
      <c r="AC17" s="75">
        <v>9.0</v>
      </c>
      <c r="AD17" s="76" t="s">
        <v>81</v>
      </c>
      <c r="AE17" s="77">
        <f t="shared" ref="AE17:AG17" si="35">S17/$AF$1</f>
        <v>35.43307087</v>
      </c>
      <c r="AF17" s="77">
        <f t="shared" si="35"/>
        <v>10.62992126</v>
      </c>
      <c r="AG17" s="77">
        <f t="shared" si="35"/>
        <v>6.299212598</v>
      </c>
      <c r="AH17" s="78">
        <f t="shared" si="15"/>
        <v>1.373034242</v>
      </c>
      <c r="AI17" s="78">
        <v>0.0</v>
      </c>
      <c r="AJ17" s="80">
        <f t="shared" si="28"/>
        <v>0</v>
      </c>
      <c r="AK17" s="80">
        <v>0.0</v>
      </c>
      <c r="AL17" s="80">
        <f t="shared" si="17"/>
        <v>0</v>
      </c>
      <c r="AM17" s="82">
        <f t="shared" si="18"/>
        <v>1.373034242</v>
      </c>
      <c r="AN17" s="95">
        <v>2.18</v>
      </c>
      <c r="AO17" s="85">
        <v>0.5</v>
      </c>
      <c r="AP17" s="85">
        <f t="shared" si="19"/>
        <v>0.4489821972</v>
      </c>
      <c r="AQ17" s="85">
        <f t="shared" si="20"/>
        <v>4.2961997</v>
      </c>
      <c r="AR17" s="85">
        <f t="shared" si="21"/>
        <v>0.4773555222</v>
      </c>
      <c r="AS17" s="86"/>
    </row>
    <row r="18" ht="15.75" customHeight="1">
      <c r="A18" s="55"/>
      <c r="B18" s="87" t="s">
        <v>102</v>
      </c>
      <c r="C18" s="88" t="s">
        <v>83</v>
      </c>
      <c r="D18" s="89">
        <v>60.0</v>
      </c>
      <c r="E18" s="90" t="s">
        <v>80</v>
      </c>
      <c r="F18" s="59">
        <v>0.32</v>
      </c>
      <c r="G18" s="60">
        <v>1.0</v>
      </c>
      <c r="H18" s="61">
        <v>0.0</v>
      </c>
      <c r="I18" s="61">
        <f t="shared" si="25"/>
        <v>0.32</v>
      </c>
      <c r="J18" s="62">
        <f t="shared" si="3"/>
        <v>0.6593433333</v>
      </c>
      <c r="K18" s="63">
        <f t="shared" si="4"/>
        <v>0</v>
      </c>
      <c r="L18" s="64">
        <f t="shared" si="5"/>
        <v>0.5370249625</v>
      </c>
      <c r="M18" s="65">
        <f t="shared" si="6"/>
        <v>1.516368296</v>
      </c>
      <c r="N18" s="66">
        <f t="shared" si="7"/>
        <v>1.783962701</v>
      </c>
      <c r="O18" s="91">
        <v>1.0</v>
      </c>
      <c r="P18" s="92">
        <v>24.0</v>
      </c>
      <c r="Q18" s="92">
        <f t="shared" si="8"/>
        <v>24</v>
      </c>
      <c r="R18" s="92">
        <f t="shared" si="32"/>
        <v>0</v>
      </c>
      <c r="S18" s="93">
        <v>90.0</v>
      </c>
      <c r="T18" s="93">
        <v>27.0</v>
      </c>
      <c r="U18" s="93">
        <v>16.0</v>
      </c>
      <c r="V18" s="93">
        <f t="shared" si="9"/>
        <v>6.48</v>
      </c>
      <c r="W18" s="71">
        <f t="shared" si="10"/>
        <v>7</v>
      </c>
      <c r="X18" s="94">
        <v>1.95</v>
      </c>
      <c r="Y18" s="73">
        <f t="shared" si="11"/>
        <v>13.65</v>
      </c>
      <c r="Z18" s="73">
        <v>0.5</v>
      </c>
      <c r="AA18" s="74">
        <f t="shared" si="12"/>
        <v>1.67424</v>
      </c>
      <c r="AB18" s="74">
        <f t="shared" si="13"/>
        <v>0.6593433333</v>
      </c>
      <c r="AC18" s="75">
        <v>8.0</v>
      </c>
      <c r="AD18" s="76" t="s">
        <v>81</v>
      </c>
      <c r="AE18" s="77">
        <f t="shared" ref="AE18:AG18" si="36">S18/$AF$1</f>
        <v>35.43307087</v>
      </c>
      <c r="AF18" s="77">
        <f t="shared" si="36"/>
        <v>10.62992126</v>
      </c>
      <c r="AG18" s="77">
        <f t="shared" si="36"/>
        <v>6.299212598</v>
      </c>
      <c r="AH18" s="78">
        <f t="shared" si="15"/>
        <v>1.373034242</v>
      </c>
      <c r="AI18" s="78">
        <v>0.0</v>
      </c>
      <c r="AJ18" s="80">
        <f t="shared" si="28"/>
        <v>0</v>
      </c>
      <c r="AK18" s="80">
        <v>0.0</v>
      </c>
      <c r="AL18" s="80">
        <f t="shared" si="17"/>
        <v>0</v>
      </c>
      <c r="AM18" s="82">
        <f t="shared" si="18"/>
        <v>1.373034242</v>
      </c>
      <c r="AN18" s="95">
        <v>2.18</v>
      </c>
      <c r="AO18" s="85">
        <v>0.5</v>
      </c>
      <c r="AP18" s="85">
        <f t="shared" si="19"/>
        <v>0.4489821972</v>
      </c>
      <c r="AQ18" s="85">
        <f t="shared" si="20"/>
        <v>4.2961997</v>
      </c>
      <c r="AR18" s="85">
        <f t="shared" si="21"/>
        <v>0.5370249625</v>
      </c>
      <c r="AS18" s="86"/>
    </row>
    <row r="19" ht="15.75" customHeight="1">
      <c r="A19" s="55"/>
      <c r="B19" s="87" t="s">
        <v>103</v>
      </c>
      <c r="C19" s="88" t="s">
        <v>83</v>
      </c>
      <c r="D19" s="89">
        <v>50.0</v>
      </c>
      <c r="E19" s="90" t="s">
        <v>80</v>
      </c>
      <c r="F19" s="59">
        <v>0.35</v>
      </c>
      <c r="G19" s="60">
        <v>1.0</v>
      </c>
      <c r="H19" s="61">
        <v>0.0</v>
      </c>
      <c r="I19" s="61">
        <f t="shared" si="25"/>
        <v>0.35</v>
      </c>
      <c r="J19" s="62">
        <f t="shared" si="3"/>
        <v>0.6658833333</v>
      </c>
      <c r="K19" s="63">
        <f t="shared" si="4"/>
        <v>0</v>
      </c>
      <c r="L19" s="64">
        <f t="shared" si="5"/>
        <v>0.7160332833</v>
      </c>
      <c r="M19" s="65">
        <f t="shared" si="6"/>
        <v>1.731916617</v>
      </c>
      <c r="N19" s="66">
        <f t="shared" si="7"/>
        <v>2.037548961</v>
      </c>
      <c r="O19" s="91">
        <v>1.0</v>
      </c>
      <c r="P19" s="92">
        <v>24.0</v>
      </c>
      <c r="Q19" s="92">
        <f t="shared" si="8"/>
        <v>24</v>
      </c>
      <c r="R19" s="92">
        <f t="shared" si="32"/>
        <v>0</v>
      </c>
      <c r="S19" s="93">
        <v>90.0</v>
      </c>
      <c r="T19" s="93">
        <v>27.0</v>
      </c>
      <c r="U19" s="93">
        <v>16.0</v>
      </c>
      <c r="V19" s="93">
        <f t="shared" si="9"/>
        <v>6.48</v>
      </c>
      <c r="W19" s="71">
        <f t="shared" si="10"/>
        <v>7</v>
      </c>
      <c r="X19" s="94">
        <v>1.95</v>
      </c>
      <c r="Y19" s="73">
        <f t="shared" si="11"/>
        <v>13.65</v>
      </c>
      <c r="Z19" s="73">
        <v>0.5</v>
      </c>
      <c r="AA19" s="74">
        <f t="shared" si="12"/>
        <v>1.8312</v>
      </c>
      <c r="AB19" s="74">
        <f t="shared" si="13"/>
        <v>0.6658833333</v>
      </c>
      <c r="AC19" s="75">
        <v>6.0</v>
      </c>
      <c r="AD19" s="76" t="s">
        <v>81</v>
      </c>
      <c r="AE19" s="77">
        <f t="shared" ref="AE19:AG19" si="37">S19/$AF$1</f>
        <v>35.43307087</v>
      </c>
      <c r="AF19" s="77">
        <f t="shared" si="37"/>
        <v>10.62992126</v>
      </c>
      <c r="AG19" s="77">
        <f t="shared" si="37"/>
        <v>6.299212598</v>
      </c>
      <c r="AH19" s="78">
        <f t="shared" si="15"/>
        <v>1.373034242</v>
      </c>
      <c r="AI19" s="78">
        <v>0.0</v>
      </c>
      <c r="AJ19" s="80">
        <f t="shared" si="28"/>
        <v>0</v>
      </c>
      <c r="AK19" s="80">
        <v>0.0</v>
      </c>
      <c r="AL19" s="80">
        <f t="shared" si="17"/>
        <v>0</v>
      </c>
      <c r="AM19" s="82">
        <f t="shared" si="18"/>
        <v>1.373034242</v>
      </c>
      <c r="AN19" s="95">
        <v>2.18</v>
      </c>
      <c r="AO19" s="85">
        <v>0.5</v>
      </c>
      <c r="AP19" s="85">
        <f t="shared" si="19"/>
        <v>0.4489821972</v>
      </c>
      <c r="AQ19" s="85">
        <f t="shared" si="20"/>
        <v>4.2961997</v>
      </c>
      <c r="AR19" s="85">
        <f t="shared" si="21"/>
        <v>0.7160332833</v>
      </c>
      <c r="AS19" s="86"/>
    </row>
    <row r="20" ht="15.75" customHeight="1">
      <c r="A20" s="55"/>
      <c r="B20" s="87" t="s">
        <v>104</v>
      </c>
      <c r="C20" s="88" t="s">
        <v>83</v>
      </c>
      <c r="D20" s="89">
        <v>60.0</v>
      </c>
      <c r="E20" s="90" t="s">
        <v>80</v>
      </c>
      <c r="F20" s="59">
        <v>0.35</v>
      </c>
      <c r="G20" s="60">
        <v>1.0</v>
      </c>
      <c r="H20" s="61">
        <v>0.0</v>
      </c>
      <c r="I20" s="61">
        <f t="shared" si="25"/>
        <v>0.35</v>
      </c>
      <c r="J20" s="62">
        <f t="shared" si="3"/>
        <v>0.5184875</v>
      </c>
      <c r="K20" s="63">
        <f t="shared" si="4"/>
        <v>0</v>
      </c>
      <c r="L20" s="64">
        <f t="shared" si="5"/>
        <v>0.7160332833</v>
      </c>
      <c r="M20" s="65">
        <f t="shared" si="6"/>
        <v>1.584520783</v>
      </c>
      <c r="N20" s="66">
        <f t="shared" si="7"/>
        <v>1.864142098</v>
      </c>
      <c r="O20" s="91">
        <v>1.0</v>
      </c>
      <c r="P20" s="92">
        <v>32.0</v>
      </c>
      <c r="Q20" s="92">
        <f t="shared" si="8"/>
        <v>32</v>
      </c>
      <c r="R20" s="92">
        <f t="shared" si="32"/>
        <v>0</v>
      </c>
      <c r="S20" s="93">
        <v>90.0</v>
      </c>
      <c r="T20" s="93">
        <v>27.0</v>
      </c>
      <c r="U20" s="93">
        <v>16.0</v>
      </c>
      <c r="V20" s="93">
        <f t="shared" si="9"/>
        <v>6.48</v>
      </c>
      <c r="W20" s="71">
        <f t="shared" si="10"/>
        <v>7</v>
      </c>
      <c r="X20" s="94">
        <v>1.95</v>
      </c>
      <c r="Y20" s="73">
        <f t="shared" si="11"/>
        <v>13.65</v>
      </c>
      <c r="Z20" s="73">
        <v>0.5</v>
      </c>
      <c r="AA20" s="74">
        <f t="shared" si="12"/>
        <v>2.4416</v>
      </c>
      <c r="AB20" s="74">
        <f t="shared" si="13"/>
        <v>0.5184875</v>
      </c>
      <c r="AC20" s="75">
        <v>6.0</v>
      </c>
      <c r="AD20" s="76" t="s">
        <v>81</v>
      </c>
      <c r="AE20" s="77">
        <f t="shared" ref="AE20:AG20" si="38">S20/$AF$1</f>
        <v>35.43307087</v>
      </c>
      <c r="AF20" s="77">
        <f t="shared" si="38"/>
        <v>10.62992126</v>
      </c>
      <c r="AG20" s="77">
        <f t="shared" si="38"/>
        <v>6.299212598</v>
      </c>
      <c r="AH20" s="78">
        <f t="shared" si="15"/>
        <v>1.373034242</v>
      </c>
      <c r="AI20" s="78">
        <v>0.0</v>
      </c>
      <c r="AJ20" s="80">
        <f t="shared" si="28"/>
        <v>0</v>
      </c>
      <c r="AK20" s="80">
        <v>0.0</v>
      </c>
      <c r="AL20" s="80">
        <f t="shared" si="17"/>
        <v>0</v>
      </c>
      <c r="AM20" s="82">
        <f t="shared" si="18"/>
        <v>1.373034242</v>
      </c>
      <c r="AN20" s="95">
        <v>2.18</v>
      </c>
      <c r="AO20" s="85">
        <v>0.5</v>
      </c>
      <c r="AP20" s="85">
        <f t="shared" si="19"/>
        <v>0.4489821972</v>
      </c>
      <c r="AQ20" s="85">
        <f t="shared" si="20"/>
        <v>4.2961997</v>
      </c>
      <c r="AR20" s="85">
        <f t="shared" si="21"/>
        <v>0.7160332833</v>
      </c>
      <c r="AS20" s="86"/>
    </row>
    <row r="21" ht="15.75" customHeight="1">
      <c r="A21" s="55"/>
      <c r="B21" s="105" t="s">
        <v>105</v>
      </c>
      <c r="C21" s="88" t="s">
        <v>83</v>
      </c>
      <c r="D21" s="89">
        <v>60.0</v>
      </c>
      <c r="E21" s="90" t="s">
        <v>80</v>
      </c>
      <c r="F21" s="59">
        <v>0.36</v>
      </c>
      <c r="G21" s="60">
        <v>3.0</v>
      </c>
      <c r="H21" s="61">
        <v>0.0</v>
      </c>
      <c r="I21" s="61">
        <f t="shared" si="25"/>
        <v>1.08</v>
      </c>
      <c r="J21" s="62">
        <f t="shared" si="3"/>
        <v>0.58919</v>
      </c>
      <c r="K21" s="63">
        <f t="shared" si="4"/>
        <v>0</v>
      </c>
      <c r="L21" s="64">
        <f t="shared" si="5"/>
        <v>0.7160332833</v>
      </c>
      <c r="M21" s="65">
        <f t="shared" si="6"/>
        <v>2.385223283</v>
      </c>
      <c r="N21" s="66">
        <f t="shared" si="7"/>
        <v>2.806145039</v>
      </c>
      <c r="O21" s="91">
        <v>1.0</v>
      </c>
      <c r="P21" s="92">
        <v>40.0</v>
      </c>
      <c r="Q21" s="92">
        <f t="shared" si="8"/>
        <v>40</v>
      </c>
      <c r="R21" s="92">
        <f t="shared" si="32"/>
        <v>0</v>
      </c>
      <c r="S21" s="93">
        <v>90.0</v>
      </c>
      <c r="T21" s="93">
        <v>27.0</v>
      </c>
      <c r="U21" s="93">
        <v>16.0</v>
      </c>
      <c r="V21" s="93">
        <f t="shared" si="9"/>
        <v>6.48</v>
      </c>
      <c r="W21" s="71">
        <f t="shared" si="10"/>
        <v>7</v>
      </c>
      <c r="X21" s="94">
        <v>1.95</v>
      </c>
      <c r="Y21" s="73">
        <f t="shared" si="11"/>
        <v>13.65</v>
      </c>
      <c r="Z21" s="73">
        <v>0.5</v>
      </c>
      <c r="AA21" s="74">
        <f t="shared" si="12"/>
        <v>9.4176</v>
      </c>
      <c r="AB21" s="74">
        <f t="shared" si="13"/>
        <v>0.58919</v>
      </c>
      <c r="AC21" s="75">
        <v>6.0</v>
      </c>
      <c r="AD21" s="76" t="s">
        <v>81</v>
      </c>
      <c r="AE21" s="77">
        <f t="shared" ref="AE21:AG21" si="39">S21/$AF$1</f>
        <v>35.43307087</v>
      </c>
      <c r="AF21" s="77">
        <f t="shared" si="39"/>
        <v>10.62992126</v>
      </c>
      <c r="AG21" s="77">
        <f t="shared" si="39"/>
        <v>6.299212598</v>
      </c>
      <c r="AH21" s="78">
        <f t="shared" si="15"/>
        <v>1.373034242</v>
      </c>
      <c r="AI21" s="78">
        <v>0.0</v>
      </c>
      <c r="AJ21" s="80">
        <f t="shared" si="28"/>
        <v>0</v>
      </c>
      <c r="AK21" s="80">
        <v>0.0</v>
      </c>
      <c r="AL21" s="80">
        <f t="shared" si="17"/>
        <v>0</v>
      </c>
      <c r="AM21" s="82">
        <f t="shared" si="18"/>
        <v>1.373034242</v>
      </c>
      <c r="AN21" s="95">
        <v>2.18</v>
      </c>
      <c r="AO21" s="85">
        <v>0.5</v>
      </c>
      <c r="AP21" s="85">
        <f t="shared" si="19"/>
        <v>0.4489821972</v>
      </c>
      <c r="AQ21" s="85">
        <f t="shared" si="20"/>
        <v>4.2961997</v>
      </c>
      <c r="AR21" s="85">
        <f t="shared" si="21"/>
        <v>0.7160332833</v>
      </c>
      <c r="AS21" s="86"/>
    </row>
    <row r="22" ht="15.75" customHeight="1">
      <c r="A22" s="55"/>
      <c r="B22" s="105" t="s">
        <v>106</v>
      </c>
      <c r="C22" s="88" t="s">
        <v>83</v>
      </c>
      <c r="D22" s="89">
        <v>60.0</v>
      </c>
      <c r="E22" s="90" t="s">
        <v>80</v>
      </c>
      <c r="F22" s="59">
        <v>0.38</v>
      </c>
      <c r="G22" s="60">
        <v>3.0</v>
      </c>
      <c r="H22" s="61">
        <v>0.0</v>
      </c>
      <c r="I22" s="61">
        <f t="shared" si="25"/>
        <v>1.14</v>
      </c>
      <c r="J22" s="62">
        <f t="shared" si="3"/>
        <v>0.60227</v>
      </c>
      <c r="K22" s="63">
        <f t="shared" si="4"/>
        <v>0</v>
      </c>
      <c r="L22" s="64">
        <f t="shared" si="5"/>
        <v>0.7160332833</v>
      </c>
      <c r="M22" s="65">
        <f t="shared" si="6"/>
        <v>2.458303283</v>
      </c>
      <c r="N22" s="66">
        <f t="shared" si="7"/>
        <v>2.89212151</v>
      </c>
      <c r="O22" s="91">
        <v>1.0</v>
      </c>
      <c r="P22" s="92">
        <v>40.0</v>
      </c>
      <c r="Q22" s="92">
        <f t="shared" si="8"/>
        <v>40</v>
      </c>
      <c r="R22" s="92">
        <f t="shared" si="32"/>
        <v>0</v>
      </c>
      <c r="S22" s="93">
        <v>90.0</v>
      </c>
      <c r="T22" s="93">
        <v>27.0</v>
      </c>
      <c r="U22" s="93">
        <v>16.0</v>
      </c>
      <c r="V22" s="93">
        <f t="shared" si="9"/>
        <v>6.48</v>
      </c>
      <c r="W22" s="71">
        <f t="shared" si="10"/>
        <v>7</v>
      </c>
      <c r="X22" s="94">
        <v>1.95</v>
      </c>
      <c r="Y22" s="73">
        <f t="shared" si="11"/>
        <v>13.65</v>
      </c>
      <c r="Z22" s="73">
        <v>0.5</v>
      </c>
      <c r="AA22" s="74">
        <f t="shared" si="12"/>
        <v>9.9408</v>
      </c>
      <c r="AB22" s="74">
        <f t="shared" si="13"/>
        <v>0.60227</v>
      </c>
      <c r="AC22" s="75">
        <v>6.0</v>
      </c>
      <c r="AD22" s="76" t="s">
        <v>81</v>
      </c>
      <c r="AE22" s="77">
        <f t="shared" ref="AE22:AG22" si="40">S22/$AF$1</f>
        <v>35.43307087</v>
      </c>
      <c r="AF22" s="77">
        <f t="shared" si="40"/>
        <v>10.62992126</v>
      </c>
      <c r="AG22" s="77">
        <f t="shared" si="40"/>
        <v>6.299212598</v>
      </c>
      <c r="AH22" s="78">
        <f t="shared" si="15"/>
        <v>1.373034242</v>
      </c>
      <c r="AI22" s="78">
        <v>0.0</v>
      </c>
      <c r="AJ22" s="80">
        <f t="shared" si="28"/>
        <v>0</v>
      </c>
      <c r="AK22" s="80">
        <v>0.0</v>
      </c>
      <c r="AL22" s="80">
        <f t="shared" si="17"/>
        <v>0</v>
      </c>
      <c r="AM22" s="82">
        <f t="shared" si="18"/>
        <v>1.373034242</v>
      </c>
      <c r="AN22" s="95">
        <v>2.18</v>
      </c>
      <c r="AO22" s="85">
        <v>0.5</v>
      </c>
      <c r="AP22" s="85">
        <f t="shared" si="19"/>
        <v>0.4489821972</v>
      </c>
      <c r="AQ22" s="85">
        <f t="shared" si="20"/>
        <v>4.2961997</v>
      </c>
      <c r="AR22" s="85">
        <f t="shared" si="21"/>
        <v>0.7160332833</v>
      </c>
      <c r="AS22" s="86"/>
    </row>
    <row r="23" ht="15.75" customHeight="1">
      <c r="A23" s="55"/>
      <c r="B23" s="105" t="s">
        <v>107</v>
      </c>
      <c r="C23" s="88" t="s">
        <v>83</v>
      </c>
      <c r="D23" s="89">
        <v>60.0</v>
      </c>
      <c r="E23" s="90" t="s">
        <v>80</v>
      </c>
      <c r="F23" s="59">
        <v>0.4</v>
      </c>
      <c r="G23" s="60">
        <v>3.0</v>
      </c>
      <c r="H23" s="61">
        <v>0.0</v>
      </c>
      <c r="I23" s="61">
        <f t="shared" si="25"/>
        <v>1.2</v>
      </c>
      <c r="J23" s="62">
        <f t="shared" si="3"/>
        <v>0.61535</v>
      </c>
      <c r="K23" s="63">
        <f t="shared" si="4"/>
        <v>0</v>
      </c>
      <c r="L23" s="64">
        <f t="shared" si="5"/>
        <v>0.7160332833</v>
      </c>
      <c r="M23" s="65">
        <f t="shared" si="6"/>
        <v>2.531383283</v>
      </c>
      <c r="N23" s="66">
        <f t="shared" si="7"/>
        <v>2.97809798</v>
      </c>
      <c r="O23" s="91">
        <v>1.0</v>
      </c>
      <c r="P23" s="92">
        <v>40.0</v>
      </c>
      <c r="Q23" s="92">
        <f t="shared" si="8"/>
        <v>40</v>
      </c>
      <c r="R23" s="92">
        <f t="shared" si="32"/>
        <v>0</v>
      </c>
      <c r="S23" s="93">
        <v>90.0</v>
      </c>
      <c r="T23" s="93">
        <v>27.0</v>
      </c>
      <c r="U23" s="93">
        <v>16.0</v>
      </c>
      <c r="V23" s="93">
        <f t="shared" si="9"/>
        <v>6.48</v>
      </c>
      <c r="W23" s="71">
        <f t="shared" si="10"/>
        <v>7</v>
      </c>
      <c r="X23" s="94">
        <v>1.95</v>
      </c>
      <c r="Y23" s="73">
        <f t="shared" si="11"/>
        <v>13.65</v>
      </c>
      <c r="Z23" s="73">
        <v>0.5</v>
      </c>
      <c r="AA23" s="74">
        <f t="shared" si="12"/>
        <v>10.464</v>
      </c>
      <c r="AB23" s="74">
        <f t="shared" si="13"/>
        <v>0.61535</v>
      </c>
      <c r="AC23" s="75">
        <v>6.0</v>
      </c>
      <c r="AD23" s="76" t="s">
        <v>81</v>
      </c>
      <c r="AE23" s="77">
        <f t="shared" ref="AE23:AG23" si="41">S23/$AF$1</f>
        <v>35.43307087</v>
      </c>
      <c r="AF23" s="77">
        <f t="shared" si="41"/>
        <v>10.62992126</v>
      </c>
      <c r="AG23" s="77">
        <f t="shared" si="41"/>
        <v>6.299212598</v>
      </c>
      <c r="AH23" s="78">
        <f t="shared" si="15"/>
        <v>1.373034242</v>
      </c>
      <c r="AI23" s="78">
        <v>0.0</v>
      </c>
      <c r="AJ23" s="80">
        <f t="shared" si="28"/>
        <v>0</v>
      </c>
      <c r="AK23" s="80">
        <v>0.0</v>
      </c>
      <c r="AL23" s="80">
        <f t="shared" si="17"/>
        <v>0</v>
      </c>
      <c r="AM23" s="82">
        <f t="shared" si="18"/>
        <v>1.373034242</v>
      </c>
      <c r="AN23" s="95">
        <v>2.18</v>
      </c>
      <c r="AO23" s="85">
        <v>0.5</v>
      </c>
      <c r="AP23" s="85">
        <f t="shared" si="19"/>
        <v>0.4489821972</v>
      </c>
      <c r="AQ23" s="85">
        <f t="shared" si="20"/>
        <v>4.2961997</v>
      </c>
      <c r="AR23" s="85">
        <f t="shared" si="21"/>
        <v>0.7160332833</v>
      </c>
      <c r="AS23" s="86"/>
    </row>
    <row r="24" ht="15.75" customHeight="1">
      <c r="A24" s="9"/>
      <c r="B24" s="106" t="s">
        <v>108</v>
      </c>
      <c r="C24" s="88" t="s">
        <v>83</v>
      </c>
      <c r="D24" s="89">
        <v>60.0</v>
      </c>
      <c r="E24" s="90" t="s">
        <v>80</v>
      </c>
      <c r="F24" s="107">
        <v>0.4</v>
      </c>
      <c r="G24" s="60">
        <v>3.0</v>
      </c>
      <c r="H24" s="61">
        <v>0.0</v>
      </c>
      <c r="I24" s="61">
        <f t="shared" si="25"/>
        <v>1.2</v>
      </c>
      <c r="J24" s="62">
        <f t="shared" si="3"/>
        <v>0.5791</v>
      </c>
      <c r="K24" s="63">
        <f t="shared" si="4"/>
        <v>0</v>
      </c>
      <c r="L24" s="64">
        <f t="shared" si="5"/>
        <v>0.2540396767</v>
      </c>
      <c r="M24" s="65">
        <f t="shared" si="6"/>
        <v>2.033139677</v>
      </c>
      <c r="N24" s="66">
        <f t="shared" si="7"/>
        <v>2.391929031</v>
      </c>
      <c r="O24" s="91">
        <v>1.0</v>
      </c>
      <c r="P24" s="108">
        <v>20.0</v>
      </c>
      <c r="Q24" s="92">
        <f t="shared" si="8"/>
        <v>20</v>
      </c>
      <c r="R24" s="92">
        <f t="shared" si="32"/>
        <v>0</v>
      </c>
      <c r="S24" s="93">
        <v>90.0</v>
      </c>
      <c r="T24" s="109">
        <v>14.0</v>
      </c>
      <c r="U24" s="109">
        <v>12.0</v>
      </c>
      <c r="V24" s="93">
        <f t="shared" si="9"/>
        <v>2.52</v>
      </c>
      <c r="W24" s="71">
        <f t="shared" si="10"/>
        <v>3</v>
      </c>
      <c r="X24" s="94">
        <v>1.95</v>
      </c>
      <c r="Y24" s="73">
        <f t="shared" si="11"/>
        <v>5.85</v>
      </c>
      <c r="Z24" s="73">
        <v>0.5</v>
      </c>
      <c r="AA24" s="74">
        <f t="shared" si="12"/>
        <v>5.232</v>
      </c>
      <c r="AB24" s="74">
        <f t="shared" si="13"/>
        <v>0.5791</v>
      </c>
      <c r="AC24" s="75">
        <v>6.0</v>
      </c>
      <c r="AD24" s="76" t="s">
        <v>81</v>
      </c>
      <c r="AE24" s="77">
        <f t="shared" ref="AE24:AG24" si="42">S24/$AF$1</f>
        <v>35.43307087</v>
      </c>
      <c r="AF24" s="77">
        <f t="shared" si="42"/>
        <v>5.511811024</v>
      </c>
      <c r="AG24" s="77">
        <f t="shared" si="42"/>
        <v>4.724409449</v>
      </c>
      <c r="AH24" s="78">
        <f t="shared" si="15"/>
        <v>0.5339577608</v>
      </c>
      <c r="AI24" s="78">
        <v>0.0</v>
      </c>
      <c r="AJ24" s="80">
        <f t="shared" si="28"/>
        <v>0</v>
      </c>
      <c r="AK24" s="80">
        <v>0.0</v>
      </c>
      <c r="AL24" s="80">
        <f t="shared" si="17"/>
        <v>0</v>
      </c>
      <c r="AM24" s="82">
        <f t="shared" si="18"/>
        <v>0.5339577608</v>
      </c>
      <c r="AN24" s="95">
        <v>2.18</v>
      </c>
      <c r="AO24" s="85">
        <v>0.5</v>
      </c>
      <c r="AP24" s="85">
        <f t="shared" si="19"/>
        <v>0.1746041878</v>
      </c>
      <c r="AQ24" s="85">
        <f t="shared" si="20"/>
        <v>1.52423806</v>
      </c>
      <c r="AR24" s="85">
        <f t="shared" si="21"/>
        <v>0.2540396767</v>
      </c>
      <c r="AS24" s="86"/>
    </row>
    <row r="25" ht="15.75" customHeight="1">
      <c r="A25" s="110"/>
      <c r="B25" s="111" t="s">
        <v>109</v>
      </c>
      <c r="C25" s="88" t="s">
        <v>83</v>
      </c>
      <c r="D25" s="89">
        <v>60.0</v>
      </c>
      <c r="E25" s="90" t="s">
        <v>80</v>
      </c>
      <c r="F25" s="107">
        <v>0.4</v>
      </c>
      <c r="G25" s="60">
        <v>3.0</v>
      </c>
      <c r="H25" s="61">
        <v>0.0</v>
      </c>
      <c r="I25" s="61">
        <f t="shared" si="25"/>
        <v>1.2</v>
      </c>
      <c r="J25" s="62">
        <f t="shared" si="3"/>
        <v>0.61535</v>
      </c>
      <c r="K25" s="63">
        <f t="shared" si="4"/>
        <v>0</v>
      </c>
      <c r="L25" s="64">
        <f t="shared" si="5"/>
        <v>0.7160332833</v>
      </c>
      <c r="M25" s="65">
        <f t="shared" si="6"/>
        <v>2.531383283</v>
      </c>
      <c r="N25" s="66">
        <f t="shared" si="7"/>
        <v>2.97809798</v>
      </c>
      <c r="O25" s="91">
        <v>1.0</v>
      </c>
      <c r="P25" s="108">
        <v>40.0</v>
      </c>
      <c r="Q25" s="92">
        <f t="shared" si="8"/>
        <v>40</v>
      </c>
      <c r="R25" s="92">
        <f t="shared" si="32"/>
        <v>0</v>
      </c>
      <c r="S25" s="93">
        <v>90.0</v>
      </c>
      <c r="T25" s="109">
        <v>27.0</v>
      </c>
      <c r="U25" s="109">
        <v>16.0</v>
      </c>
      <c r="V25" s="93">
        <f t="shared" si="9"/>
        <v>6.48</v>
      </c>
      <c r="W25" s="71">
        <f>ROUNDUP(V25,0)</f>
        <v>7</v>
      </c>
      <c r="X25" s="94">
        <v>1.95</v>
      </c>
      <c r="Y25" s="73">
        <f t="shared" si="11"/>
        <v>13.65</v>
      </c>
      <c r="Z25" s="73">
        <v>0.5</v>
      </c>
      <c r="AA25" s="74">
        <f t="shared" si="12"/>
        <v>10.464</v>
      </c>
      <c r="AB25" s="74">
        <f t="shared" si="13"/>
        <v>0.61535</v>
      </c>
      <c r="AC25" s="75">
        <v>6.0</v>
      </c>
      <c r="AD25" s="76" t="s">
        <v>81</v>
      </c>
      <c r="AE25" s="77">
        <f t="shared" ref="AE25:AG25" si="43">S25/$AF$1</f>
        <v>35.43307087</v>
      </c>
      <c r="AF25" s="77">
        <f t="shared" si="43"/>
        <v>10.62992126</v>
      </c>
      <c r="AG25" s="77">
        <f t="shared" si="43"/>
        <v>6.299212598</v>
      </c>
      <c r="AH25" s="78">
        <f t="shared" si="15"/>
        <v>1.373034242</v>
      </c>
      <c r="AI25" s="78">
        <v>0.0</v>
      </c>
      <c r="AJ25" s="80">
        <f t="shared" si="28"/>
        <v>0</v>
      </c>
      <c r="AK25" s="80">
        <v>0.0</v>
      </c>
      <c r="AL25" s="80">
        <f t="shared" si="17"/>
        <v>0</v>
      </c>
      <c r="AM25" s="82">
        <f t="shared" si="18"/>
        <v>1.373034242</v>
      </c>
      <c r="AN25" s="95">
        <v>2.18</v>
      </c>
      <c r="AO25" s="85">
        <v>0.5</v>
      </c>
      <c r="AP25" s="85">
        <f t="shared" si="19"/>
        <v>0.4489821972</v>
      </c>
      <c r="AQ25" s="85">
        <f t="shared" si="20"/>
        <v>4.2961997</v>
      </c>
      <c r="AR25" s="85">
        <f t="shared" si="21"/>
        <v>0.7160332833</v>
      </c>
      <c r="AS25" s="112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1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13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1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1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1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1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1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1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1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1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13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13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13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13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13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13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13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13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13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13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13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13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13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13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13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13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13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13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13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13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13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13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13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13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1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13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13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13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13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13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13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1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1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13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13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13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13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13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13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1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1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1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1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1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1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1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1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1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1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1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1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1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1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13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13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13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13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13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13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13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13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13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13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13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13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1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13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13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13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13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13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13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13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13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13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13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13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1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13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13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13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13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13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13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13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13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13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13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13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13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13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13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13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13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13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13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13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13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13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13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13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13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13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13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13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13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13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13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13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13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13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13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13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13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13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13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13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13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13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13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13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13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13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13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13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13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13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13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13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13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13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13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13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13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1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1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13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1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13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1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1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13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13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13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13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13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13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1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13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13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13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1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13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13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13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13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13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1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1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13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13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13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13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13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13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1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13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13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13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13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13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13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13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13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13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13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13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13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13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13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13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13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13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13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13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13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13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13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6" width="12.63"/>
  </cols>
  <sheetData>
    <row r="1" ht="15.75" customHeight="1">
      <c r="A1" s="114"/>
      <c r="AS1" s="9"/>
      <c r="AT1" s="9"/>
      <c r="AU1" s="9"/>
      <c r="AV1" s="9"/>
    </row>
    <row r="2" ht="15.75" customHeight="1">
      <c r="A2" s="9"/>
      <c r="B2" s="9"/>
      <c r="C2" s="115"/>
      <c r="D2" s="9"/>
      <c r="E2" s="116"/>
      <c r="F2" s="117"/>
      <c r="G2" s="118"/>
      <c r="H2" s="9"/>
      <c r="I2" s="9"/>
      <c r="J2" s="9"/>
      <c r="K2" s="119" t="s">
        <v>1</v>
      </c>
      <c r="L2" s="120">
        <v>0.85</v>
      </c>
      <c r="M2" s="121"/>
      <c r="N2" s="6"/>
      <c r="O2" s="6"/>
      <c r="P2" s="6"/>
      <c r="Q2" s="122"/>
      <c r="R2" s="122"/>
      <c r="S2" s="122"/>
      <c r="T2" s="123" t="s">
        <v>110</v>
      </c>
      <c r="U2" s="124">
        <v>6000.0</v>
      </c>
      <c r="V2" s="122"/>
      <c r="W2" s="6"/>
      <c r="X2" s="125" t="s">
        <v>32</v>
      </c>
      <c r="Y2" s="6"/>
      <c r="Z2" s="6"/>
      <c r="AA2" s="6"/>
      <c r="AB2" s="9"/>
      <c r="AC2" s="9"/>
      <c r="AD2" s="126">
        <v>1728.0</v>
      </c>
      <c r="AE2" s="9"/>
      <c r="AF2" s="126">
        <v>2.54</v>
      </c>
      <c r="AG2" s="9"/>
      <c r="AH2" s="9"/>
      <c r="AI2" s="9"/>
      <c r="AJ2" s="9"/>
      <c r="AK2" s="9"/>
      <c r="AL2" s="9"/>
      <c r="AM2" s="9"/>
      <c r="AN2" s="9"/>
      <c r="AO2" s="9"/>
      <c r="AP2" s="127">
        <v>0.3</v>
      </c>
      <c r="AQ2" s="9"/>
      <c r="AR2" s="9"/>
      <c r="AS2" s="9"/>
      <c r="AT2" s="9"/>
      <c r="AU2" s="9"/>
      <c r="AV2" s="9"/>
    </row>
    <row r="3" ht="15.75" customHeight="1">
      <c r="B3" s="128" t="s">
        <v>7</v>
      </c>
      <c r="C3" s="18" t="s">
        <v>8</v>
      </c>
      <c r="D3" s="19" t="s">
        <v>9</v>
      </c>
      <c r="E3" s="19" t="s">
        <v>10</v>
      </c>
      <c r="F3" s="129" t="s">
        <v>111</v>
      </c>
      <c r="G3" s="21" t="s">
        <v>12</v>
      </c>
      <c r="H3" s="22" t="s">
        <v>14</v>
      </c>
      <c r="I3" s="23" t="s">
        <v>15</v>
      </c>
      <c r="J3" s="24" t="s">
        <v>16</v>
      </c>
      <c r="K3" s="25" t="s">
        <v>17</v>
      </c>
      <c r="L3" s="26" t="s">
        <v>18</v>
      </c>
      <c r="M3" s="27" t="s">
        <v>19</v>
      </c>
      <c r="N3" s="28" t="s">
        <v>20</v>
      </c>
      <c r="O3" s="28" t="s">
        <v>21</v>
      </c>
      <c r="P3" s="29" t="s">
        <v>22</v>
      </c>
      <c r="Q3" s="30" t="s">
        <v>23</v>
      </c>
      <c r="R3" s="31" t="s">
        <v>24</v>
      </c>
      <c r="S3" s="32" t="s">
        <v>25</v>
      </c>
      <c r="T3" s="33" t="s">
        <v>26</v>
      </c>
      <c r="U3" s="33" t="s">
        <v>27</v>
      </c>
      <c r="V3" s="34" t="s">
        <v>28</v>
      </c>
      <c r="W3" s="35" t="s">
        <v>29</v>
      </c>
      <c r="X3" s="23" t="s">
        <v>30</v>
      </c>
      <c r="Y3" s="36" t="s">
        <v>31</v>
      </c>
      <c r="Z3" s="23" t="s">
        <v>32</v>
      </c>
      <c r="AA3" s="37" t="s">
        <v>33</v>
      </c>
      <c r="AB3" s="24" t="s">
        <v>34</v>
      </c>
      <c r="AC3" s="38" t="s">
        <v>35</v>
      </c>
      <c r="AD3" s="39" t="s">
        <v>36</v>
      </c>
      <c r="AE3" s="39" t="s">
        <v>37</v>
      </c>
      <c r="AF3" s="39" t="s">
        <v>38</v>
      </c>
      <c r="AG3" s="24" t="s">
        <v>39</v>
      </c>
      <c r="AH3" s="24" t="s">
        <v>40</v>
      </c>
      <c r="AI3" s="24" t="s">
        <v>41</v>
      </c>
      <c r="AJ3" s="24" t="s">
        <v>42</v>
      </c>
      <c r="AK3" s="40" t="s">
        <v>43</v>
      </c>
      <c r="AL3" s="41" t="s">
        <v>44</v>
      </c>
      <c r="AM3" s="35" t="s">
        <v>45</v>
      </c>
      <c r="AN3" s="41" t="s">
        <v>46</v>
      </c>
      <c r="AO3" s="41" t="s">
        <v>6</v>
      </c>
      <c r="AP3" s="41" t="s">
        <v>47</v>
      </c>
      <c r="AQ3" s="41" t="s">
        <v>48</v>
      </c>
      <c r="AT3" s="42"/>
      <c r="AU3" s="42"/>
      <c r="AV3" s="42"/>
    </row>
    <row r="4" ht="15.75" customHeight="1">
      <c r="B4" s="130" t="s">
        <v>112</v>
      </c>
      <c r="C4" s="131" t="s">
        <v>83</v>
      </c>
      <c r="D4" s="132">
        <v>50.0</v>
      </c>
      <c r="E4" s="90" t="s">
        <v>80</v>
      </c>
      <c r="F4" s="133">
        <v>5.3</v>
      </c>
      <c r="G4" s="134">
        <v>1.0</v>
      </c>
      <c r="H4" s="135">
        <f t="shared" ref="H4:H35" si="2">F4*G4</f>
        <v>5.3</v>
      </c>
      <c r="I4" s="136">
        <f t="shared" ref="I4:I5" si="3">AA4</f>
        <v>2.9904</v>
      </c>
      <c r="J4" s="137">
        <f t="shared" ref="J4:J35" si="4">AK4</f>
        <v>0</v>
      </c>
      <c r="K4" s="138">
        <f t="shared" ref="K4:K35" si="5">AQ4</f>
        <v>0.5363973803</v>
      </c>
      <c r="L4" s="139">
        <f>H4+I4+J4+K4</f>
        <v>8.82679738</v>
      </c>
      <c r="M4" s="140">
        <f t="shared" ref="M4:M17" si="6">L4/$L$2</f>
        <v>10.38446751</v>
      </c>
      <c r="N4" s="91">
        <v>1.0</v>
      </c>
      <c r="O4" s="92">
        <v>10.0</v>
      </c>
      <c r="P4" s="92">
        <f t="shared" ref="P4:P8" si="7">N4*O4</f>
        <v>10</v>
      </c>
      <c r="Q4" s="92">
        <f t="shared" ref="Q4:Q35" si="8">G4*P4</f>
        <v>10</v>
      </c>
      <c r="R4" s="141">
        <v>90.0</v>
      </c>
      <c r="S4" s="142">
        <v>27.0</v>
      </c>
      <c r="T4" s="142">
        <v>16.0</v>
      </c>
      <c r="U4" s="143">
        <f t="shared" ref="U4:U35" si="9">(R4*S4*T4)/$U$2</f>
        <v>6.48</v>
      </c>
      <c r="V4" s="144">
        <f t="shared" ref="V4:V35" si="10">ROUNDUP(U4,0)</f>
        <v>7</v>
      </c>
      <c r="W4" s="145">
        <v>2.55</v>
      </c>
      <c r="X4" s="146">
        <f t="shared" ref="X4:X35" si="11">(W4*V4)</f>
        <v>17.85</v>
      </c>
      <c r="Y4" s="144">
        <v>0.5</v>
      </c>
      <c r="Z4" s="147">
        <f t="shared" ref="Z4:Z35" si="12">(H4*O4)*0.218</f>
        <v>11.554</v>
      </c>
      <c r="AA4" s="148">
        <f t="shared" ref="AA4:AA35" si="13">(X4+Z4+Y4)/P4</f>
        <v>2.9904</v>
      </c>
      <c r="AB4" s="149">
        <f t="shared" ref="AB4:AB17" si="14">O4</f>
        <v>10</v>
      </c>
      <c r="AC4" s="76" t="s">
        <v>113</v>
      </c>
      <c r="AD4" s="77">
        <f t="shared" ref="AD4:AF4" si="1">R4/$AF$2</f>
        <v>35.43307087</v>
      </c>
      <c r="AE4" s="77">
        <f t="shared" si="1"/>
        <v>10.62992126</v>
      </c>
      <c r="AF4" s="77">
        <f t="shared" si="1"/>
        <v>6.299212598</v>
      </c>
      <c r="AG4" s="78">
        <f t="shared" ref="AG4:AG35" si="16">(AD4*AE4*AF4)/$AD$2</f>
        <v>1.373034242</v>
      </c>
      <c r="AH4" s="150">
        <v>0.0</v>
      </c>
      <c r="AI4" s="80">
        <f t="shared" ref="AI4:AI35" si="17">AH4/AB4</f>
        <v>0</v>
      </c>
      <c r="AJ4" s="80">
        <v>0.0</v>
      </c>
      <c r="AK4" s="80">
        <f t="shared" ref="AK4:AK35" si="18">(AI4+AJ4)</f>
        <v>0</v>
      </c>
      <c r="AL4" s="82">
        <f t="shared" ref="AL4:AL35" si="19">AG4</f>
        <v>1.373034242</v>
      </c>
      <c r="AM4" s="95">
        <f t="shared" ref="AM4:AM35" si="20">2.18*1.25</f>
        <v>2.725</v>
      </c>
      <c r="AN4" s="85">
        <v>0.5</v>
      </c>
      <c r="AO4" s="85">
        <f t="shared" ref="AO4:AO35" si="21">(AM4*$AP$2*AL4)</f>
        <v>1.122455493</v>
      </c>
      <c r="AP4" s="85">
        <f t="shared" ref="AP4:AP35" si="22">(AL4*AM4)+AN4+AO4</f>
        <v>5.363973803</v>
      </c>
      <c r="AQ4" s="85">
        <f t="shared" ref="AQ4:AQ35" si="23">AP4/O4</f>
        <v>0.5363973803</v>
      </c>
      <c r="AT4" s="86"/>
      <c r="AU4" s="86"/>
      <c r="AV4" s="86"/>
    </row>
    <row r="5" ht="15.75" customHeight="1">
      <c r="B5" s="151" t="s">
        <v>114</v>
      </c>
      <c r="C5" s="131" t="s">
        <v>83</v>
      </c>
      <c r="D5" s="152">
        <v>40.0</v>
      </c>
      <c r="E5" s="90" t="s">
        <v>80</v>
      </c>
      <c r="F5" s="59">
        <v>3.5</v>
      </c>
      <c r="G5" s="134">
        <v>1.0</v>
      </c>
      <c r="H5" s="135">
        <f t="shared" si="2"/>
        <v>3.5</v>
      </c>
      <c r="I5" s="136">
        <f t="shared" si="3"/>
        <v>1.782444444</v>
      </c>
      <c r="J5" s="137">
        <f t="shared" si="4"/>
        <v>0</v>
      </c>
      <c r="K5" s="138">
        <f t="shared" si="5"/>
        <v>0.2979985446</v>
      </c>
      <c r="L5" s="139">
        <f>H5+I5</f>
        <v>5.282444444</v>
      </c>
      <c r="M5" s="140">
        <f t="shared" si="6"/>
        <v>6.214640523</v>
      </c>
      <c r="N5" s="91">
        <v>1.0</v>
      </c>
      <c r="O5" s="92">
        <v>18.0</v>
      </c>
      <c r="P5" s="92">
        <f t="shared" si="7"/>
        <v>18</v>
      </c>
      <c r="Q5" s="92">
        <f t="shared" si="8"/>
        <v>18</v>
      </c>
      <c r="R5" s="153">
        <v>90.0</v>
      </c>
      <c r="S5" s="154">
        <v>27.0</v>
      </c>
      <c r="T5" s="154">
        <v>16.0</v>
      </c>
      <c r="U5" s="143">
        <f t="shared" si="9"/>
        <v>6.48</v>
      </c>
      <c r="V5" s="144">
        <f t="shared" si="10"/>
        <v>7</v>
      </c>
      <c r="W5" s="145">
        <v>2.55</v>
      </c>
      <c r="X5" s="146">
        <f t="shared" si="11"/>
        <v>17.85</v>
      </c>
      <c r="Y5" s="144">
        <v>0.5</v>
      </c>
      <c r="Z5" s="147">
        <f t="shared" si="12"/>
        <v>13.734</v>
      </c>
      <c r="AA5" s="155">
        <f t="shared" si="13"/>
        <v>1.782444444</v>
      </c>
      <c r="AB5" s="149">
        <f t="shared" si="14"/>
        <v>18</v>
      </c>
      <c r="AC5" s="76" t="s">
        <v>113</v>
      </c>
      <c r="AD5" s="77">
        <f t="shared" ref="AD5:AF5" si="15">R5/$AF$2</f>
        <v>35.43307087</v>
      </c>
      <c r="AE5" s="77">
        <f t="shared" si="15"/>
        <v>10.62992126</v>
      </c>
      <c r="AF5" s="77">
        <f t="shared" si="15"/>
        <v>6.299212598</v>
      </c>
      <c r="AG5" s="78">
        <f t="shared" si="16"/>
        <v>1.373034242</v>
      </c>
      <c r="AH5" s="150">
        <v>0.0</v>
      </c>
      <c r="AI5" s="80">
        <f t="shared" si="17"/>
        <v>0</v>
      </c>
      <c r="AJ5" s="80">
        <v>0.0</v>
      </c>
      <c r="AK5" s="80">
        <f t="shared" si="18"/>
        <v>0</v>
      </c>
      <c r="AL5" s="82">
        <f t="shared" si="19"/>
        <v>1.373034242</v>
      </c>
      <c r="AM5" s="95">
        <f t="shared" si="20"/>
        <v>2.725</v>
      </c>
      <c r="AN5" s="85">
        <v>0.5</v>
      </c>
      <c r="AO5" s="85">
        <f t="shared" si="21"/>
        <v>1.122455493</v>
      </c>
      <c r="AP5" s="85">
        <f t="shared" si="22"/>
        <v>5.363973803</v>
      </c>
      <c r="AQ5" s="85">
        <f t="shared" si="23"/>
        <v>0.2979985446</v>
      </c>
      <c r="AT5" s="86"/>
      <c r="AU5" s="86"/>
      <c r="AV5" s="86"/>
    </row>
    <row r="6" ht="15.75" customHeight="1">
      <c r="B6" s="130" t="s">
        <v>115</v>
      </c>
      <c r="C6" s="131" t="s">
        <v>83</v>
      </c>
      <c r="D6" s="156">
        <v>50.0</v>
      </c>
      <c r="E6" s="90" t="s">
        <v>80</v>
      </c>
      <c r="F6" s="59">
        <v>8.73</v>
      </c>
      <c r="G6" s="134">
        <v>1.0</v>
      </c>
      <c r="H6" s="135">
        <f t="shared" si="2"/>
        <v>8.73</v>
      </c>
      <c r="I6" s="157">
        <v>0.0</v>
      </c>
      <c r="J6" s="137">
        <f t="shared" si="4"/>
        <v>0</v>
      </c>
      <c r="K6" s="138">
        <f t="shared" si="5"/>
        <v>0.7662819718</v>
      </c>
      <c r="L6" s="139">
        <f>H6+I6+J6+K6</f>
        <v>9.496281972</v>
      </c>
      <c r="M6" s="140">
        <f t="shared" si="6"/>
        <v>11.17209644</v>
      </c>
      <c r="N6" s="91">
        <v>1.0</v>
      </c>
      <c r="O6" s="92">
        <v>7.0</v>
      </c>
      <c r="P6" s="92">
        <f t="shared" si="7"/>
        <v>7</v>
      </c>
      <c r="Q6" s="91">
        <f t="shared" si="8"/>
        <v>7</v>
      </c>
      <c r="R6" s="153">
        <v>90.0</v>
      </c>
      <c r="S6" s="154">
        <v>27.0</v>
      </c>
      <c r="T6" s="154">
        <v>16.0</v>
      </c>
      <c r="U6" s="143">
        <f t="shared" si="9"/>
        <v>6.48</v>
      </c>
      <c r="V6" s="144">
        <f t="shared" si="10"/>
        <v>7</v>
      </c>
      <c r="W6" s="145">
        <v>2.55</v>
      </c>
      <c r="X6" s="146">
        <f t="shared" si="11"/>
        <v>17.85</v>
      </c>
      <c r="Y6" s="144">
        <v>0.5</v>
      </c>
      <c r="Z6" s="147">
        <f t="shared" si="12"/>
        <v>13.32198</v>
      </c>
      <c r="AA6" s="148">
        <f t="shared" si="13"/>
        <v>4.524568571</v>
      </c>
      <c r="AB6" s="149">
        <f t="shared" si="14"/>
        <v>7</v>
      </c>
      <c r="AC6" s="76" t="s">
        <v>113</v>
      </c>
      <c r="AD6" s="77">
        <f t="shared" ref="AD6:AF6" si="24">R6/$AF$2</f>
        <v>35.43307087</v>
      </c>
      <c r="AE6" s="77">
        <f t="shared" si="24"/>
        <v>10.62992126</v>
      </c>
      <c r="AF6" s="77">
        <f t="shared" si="24"/>
        <v>6.299212598</v>
      </c>
      <c r="AG6" s="78">
        <f t="shared" si="16"/>
        <v>1.373034242</v>
      </c>
      <c r="AH6" s="150">
        <v>0.0</v>
      </c>
      <c r="AI6" s="80">
        <f t="shared" si="17"/>
        <v>0</v>
      </c>
      <c r="AJ6" s="80">
        <v>0.0</v>
      </c>
      <c r="AK6" s="80">
        <f t="shared" si="18"/>
        <v>0</v>
      </c>
      <c r="AL6" s="82">
        <f t="shared" si="19"/>
        <v>1.373034242</v>
      </c>
      <c r="AM6" s="95">
        <f t="shared" si="20"/>
        <v>2.725</v>
      </c>
      <c r="AN6" s="85">
        <v>0.5</v>
      </c>
      <c r="AO6" s="85">
        <f t="shared" si="21"/>
        <v>1.122455493</v>
      </c>
      <c r="AP6" s="85">
        <f t="shared" si="22"/>
        <v>5.363973803</v>
      </c>
      <c r="AQ6" s="85">
        <f t="shared" si="23"/>
        <v>0.7662819718</v>
      </c>
      <c r="AT6" s="86"/>
      <c r="AU6" s="86"/>
      <c r="AV6" s="86"/>
    </row>
    <row r="7" ht="15.75" customHeight="1">
      <c r="B7" s="151" t="s">
        <v>116</v>
      </c>
      <c r="C7" s="131" t="s">
        <v>83</v>
      </c>
      <c r="D7" s="158">
        <v>50.0</v>
      </c>
      <c r="E7" s="159" t="s">
        <v>80</v>
      </c>
      <c r="F7" s="59">
        <v>13.63</v>
      </c>
      <c r="G7" s="134">
        <v>1.0</v>
      </c>
      <c r="H7" s="135">
        <f t="shared" si="2"/>
        <v>13.63</v>
      </c>
      <c r="I7" s="157">
        <v>0.0</v>
      </c>
      <c r="J7" s="137">
        <f t="shared" si="4"/>
        <v>0</v>
      </c>
      <c r="K7" s="138">
        <f t="shared" si="5"/>
        <v>0.7662819718</v>
      </c>
      <c r="L7" s="139">
        <f t="shared" ref="L7:L17" si="26">H7+I7</f>
        <v>13.63</v>
      </c>
      <c r="M7" s="140">
        <f t="shared" si="6"/>
        <v>16.03529412</v>
      </c>
      <c r="N7" s="91">
        <v>1.0</v>
      </c>
      <c r="O7" s="92">
        <v>7.0</v>
      </c>
      <c r="P7" s="92">
        <f t="shared" si="7"/>
        <v>7</v>
      </c>
      <c r="Q7" s="91">
        <f t="shared" si="8"/>
        <v>7</v>
      </c>
      <c r="R7" s="89">
        <v>90.0</v>
      </c>
      <c r="S7" s="89">
        <v>27.0</v>
      </c>
      <c r="T7" s="89">
        <v>16.0</v>
      </c>
      <c r="U7" s="143">
        <f t="shared" si="9"/>
        <v>6.48</v>
      </c>
      <c r="V7" s="144">
        <f t="shared" si="10"/>
        <v>7</v>
      </c>
      <c r="W7" s="145">
        <v>2.55</v>
      </c>
      <c r="X7" s="146">
        <f t="shared" si="11"/>
        <v>17.85</v>
      </c>
      <c r="Y7" s="144">
        <v>0.5</v>
      </c>
      <c r="Z7" s="147">
        <f t="shared" si="12"/>
        <v>20.79938</v>
      </c>
      <c r="AA7" s="155">
        <f t="shared" si="13"/>
        <v>5.592768571</v>
      </c>
      <c r="AB7" s="149">
        <f t="shared" si="14"/>
        <v>7</v>
      </c>
      <c r="AC7" s="76" t="s">
        <v>113</v>
      </c>
      <c r="AD7" s="77">
        <f t="shared" ref="AD7:AF7" si="25">R7/$AF$2</f>
        <v>35.43307087</v>
      </c>
      <c r="AE7" s="77">
        <f t="shared" si="25"/>
        <v>10.62992126</v>
      </c>
      <c r="AF7" s="77">
        <f t="shared" si="25"/>
        <v>6.299212598</v>
      </c>
      <c r="AG7" s="78">
        <f t="shared" si="16"/>
        <v>1.373034242</v>
      </c>
      <c r="AH7" s="150">
        <v>0.0</v>
      </c>
      <c r="AI7" s="80">
        <f t="shared" si="17"/>
        <v>0</v>
      </c>
      <c r="AJ7" s="80">
        <v>0.0</v>
      </c>
      <c r="AK7" s="80">
        <f t="shared" si="18"/>
        <v>0</v>
      </c>
      <c r="AL7" s="82">
        <f t="shared" si="19"/>
        <v>1.373034242</v>
      </c>
      <c r="AM7" s="95">
        <f t="shared" si="20"/>
        <v>2.725</v>
      </c>
      <c r="AN7" s="85">
        <v>0.5</v>
      </c>
      <c r="AO7" s="85">
        <f t="shared" si="21"/>
        <v>1.122455493</v>
      </c>
      <c r="AP7" s="85">
        <f t="shared" si="22"/>
        <v>5.363973803</v>
      </c>
      <c r="AQ7" s="85">
        <f t="shared" si="23"/>
        <v>0.7662819718</v>
      </c>
      <c r="AT7" s="86"/>
      <c r="AU7" s="86"/>
      <c r="AV7" s="86"/>
    </row>
    <row r="8" ht="15.75" customHeight="1">
      <c r="B8" s="151" t="s">
        <v>117</v>
      </c>
      <c r="C8" s="131" t="s">
        <v>83</v>
      </c>
      <c r="D8" s="158">
        <v>50.0</v>
      </c>
      <c r="E8" s="90" t="s">
        <v>80</v>
      </c>
      <c r="F8" s="59">
        <v>3.75</v>
      </c>
      <c r="G8" s="134">
        <v>1.0</v>
      </c>
      <c r="H8" s="135">
        <f t="shared" si="2"/>
        <v>3.75</v>
      </c>
      <c r="I8" s="136">
        <f t="shared" ref="I8:I35" si="28">AA8</f>
        <v>2.6525</v>
      </c>
      <c r="J8" s="137">
        <f t="shared" si="4"/>
        <v>0</v>
      </c>
      <c r="K8" s="138">
        <f t="shared" si="5"/>
        <v>0.5363973803</v>
      </c>
      <c r="L8" s="139">
        <f t="shared" si="26"/>
        <v>6.4025</v>
      </c>
      <c r="M8" s="140">
        <f t="shared" si="6"/>
        <v>7.532352941</v>
      </c>
      <c r="N8" s="91">
        <v>1.0</v>
      </c>
      <c r="O8" s="92">
        <v>10.0</v>
      </c>
      <c r="P8" s="92">
        <f t="shared" si="7"/>
        <v>10</v>
      </c>
      <c r="Q8" s="92">
        <f t="shared" si="8"/>
        <v>10</v>
      </c>
      <c r="R8" s="153">
        <v>90.0</v>
      </c>
      <c r="S8" s="154">
        <v>27.0</v>
      </c>
      <c r="T8" s="154">
        <v>16.0</v>
      </c>
      <c r="U8" s="160">
        <f t="shared" si="9"/>
        <v>6.48</v>
      </c>
      <c r="V8" s="144">
        <f t="shared" si="10"/>
        <v>7</v>
      </c>
      <c r="W8" s="145">
        <v>2.55</v>
      </c>
      <c r="X8" s="146">
        <f t="shared" si="11"/>
        <v>17.85</v>
      </c>
      <c r="Y8" s="144">
        <v>0.5</v>
      </c>
      <c r="Z8" s="147">
        <f t="shared" si="12"/>
        <v>8.175</v>
      </c>
      <c r="AA8" s="155">
        <f t="shared" si="13"/>
        <v>2.6525</v>
      </c>
      <c r="AB8" s="149">
        <f t="shared" si="14"/>
        <v>10</v>
      </c>
      <c r="AC8" s="76" t="s">
        <v>113</v>
      </c>
      <c r="AD8" s="77">
        <f t="shared" ref="AD8:AF8" si="27">R8/$AF$2</f>
        <v>35.43307087</v>
      </c>
      <c r="AE8" s="77">
        <f t="shared" si="27"/>
        <v>10.62992126</v>
      </c>
      <c r="AF8" s="77">
        <f t="shared" si="27"/>
        <v>6.299212598</v>
      </c>
      <c r="AG8" s="78">
        <f t="shared" si="16"/>
        <v>1.373034242</v>
      </c>
      <c r="AH8" s="150">
        <v>0.0</v>
      </c>
      <c r="AI8" s="80">
        <f t="shared" si="17"/>
        <v>0</v>
      </c>
      <c r="AJ8" s="80">
        <v>0.0</v>
      </c>
      <c r="AK8" s="80">
        <f t="shared" si="18"/>
        <v>0</v>
      </c>
      <c r="AL8" s="82">
        <f t="shared" si="19"/>
        <v>1.373034242</v>
      </c>
      <c r="AM8" s="95">
        <f t="shared" si="20"/>
        <v>2.725</v>
      </c>
      <c r="AN8" s="85">
        <v>0.5</v>
      </c>
      <c r="AO8" s="85">
        <f t="shared" si="21"/>
        <v>1.122455493</v>
      </c>
      <c r="AP8" s="85">
        <f t="shared" si="22"/>
        <v>5.363973803</v>
      </c>
      <c r="AQ8" s="85">
        <f t="shared" si="23"/>
        <v>0.5363973803</v>
      </c>
      <c r="AT8" s="86"/>
      <c r="AU8" s="86"/>
      <c r="AV8" s="86"/>
    </row>
    <row r="9" ht="15.75" customHeight="1">
      <c r="B9" s="151" t="s">
        <v>118</v>
      </c>
      <c r="C9" s="131" t="s">
        <v>83</v>
      </c>
      <c r="D9" s="152">
        <v>50.0</v>
      </c>
      <c r="E9" s="99"/>
      <c r="F9" s="59">
        <v>8.4</v>
      </c>
      <c r="G9" s="134">
        <v>1.0</v>
      </c>
      <c r="H9" s="135">
        <f t="shared" si="2"/>
        <v>8.4</v>
      </c>
      <c r="I9" s="136">
        <f t="shared" si="28"/>
        <v>6.9937</v>
      </c>
      <c r="J9" s="137">
        <f t="shared" si="4"/>
        <v>0</v>
      </c>
      <c r="K9" s="138">
        <f t="shared" si="5"/>
        <v>1.540269819</v>
      </c>
      <c r="L9" s="139">
        <f t="shared" si="26"/>
        <v>15.3937</v>
      </c>
      <c r="M9" s="140">
        <f t="shared" si="6"/>
        <v>18.11023529</v>
      </c>
      <c r="N9" s="91">
        <v>1.0</v>
      </c>
      <c r="O9" s="92">
        <v>8.0</v>
      </c>
      <c r="P9" s="92">
        <v>8.0</v>
      </c>
      <c r="Q9" s="92">
        <f t="shared" si="8"/>
        <v>8</v>
      </c>
      <c r="R9" s="153">
        <v>105.0</v>
      </c>
      <c r="S9" s="154">
        <v>30.0</v>
      </c>
      <c r="T9" s="154">
        <v>30.0</v>
      </c>
      <c r="U9" s="143">
        <f t="shared" si="9"/>
        <v>15.75</v>
      </c>
      <c r="V9" s="144">
        <f t="shared" si="10"/>
        <v>16</v>
      </c>
      <c r="W9" s="145">
        <v>2.55</v>
      </c>
      <c r="X9" s="146">
        <f t="shared" si="11"/>
        <v>40.8</v>
      </c>
      <c r="Y9" s="144">
        <v>0.5</v>
      </c>
      <c r="Z9" s="147">
        <f t="shared" si="12"/>
        <v>14.6496</v>
      </c>
      <c r="AA9" s="155">
        <f t="shared" si="13"/>
        <v>6.9937</v>
      </c>
      <c r="AB9" s="149">
        <f t="shared" si="14"/>
        <v>8</v>
      </c>
      <c r="AC9" s="76" t="s">
        <v>113</v>
      </c>
      <c r="AD9" s="77">
        <f t="shared" ref="AD9:AF9" si="29">R9/$AF$2</f>
        <v>41.33858268</v>
      </c>
      <c r="AE9" s="77">
        <f t="shared" si="29"/>
        <v>11.81102362</v>
      </c>
      <c r="AF9" s="77">
        <f t="shared" si="29"/>
        <v>11.81102362</v>
      </c>
      <c r="AG9" s="78">
        <f t="shared" si="16"/>
        <v>3.337236005</v>
      </c>
      <c r="AH9" s="150">
        <v>0.0</v>
      </c>
      <c r="AI9" s="80">
        <f t="shared" si="17"/>
        <v>0</v>
      </c>
      <c r="AJ9" s="80">
        <v>0.0</v>
      </c>
      <c r="AK9" s="80">
        <f t="shared" si="18"/>
        <v>0</v>
      </c>
      <c r="AL9" s="82">
        <f t="shared" si="19"/>
        <v>3.337236005</v>
      </c>
      <c r="AM9" s="95">
        <f t="shared" si="20"/>
        <v>2.725</v>
      </c>
      <c r="AN9" s="85">
        <v>0.5</v>
      </c>
      <c r="AO9" s="85">
        <f t="shared" si="21"/>
        <v>2.728190434</v>
      </c>
      <c r="AP9" s="85">
        <f t="shared" si="22"/>
        <v>12.32215855</v>
      </c>
      <c r="AQ9" s="85">
        <f t="shared" si="23"/>
        <v>1.540269819</v>
      </c>
      <c r="AT9" s="86"/>
      <c r="AU9" s="86"/>
      <c r="AV9" s="86"/>
    </row>
    <row r="10" ht="15.75" customHeight="1">
      <c r="B10" s="151" t="s">
        <v>119</v>
      </c>
      <c r="C10" s="131" t="s">
        <v>89</v>
      </c>
      <c r="D10" s="152">
        <v>60.0</v>
      </c>
      <c r="E10" s="90" t="s">
        <v>84</v>
      </c>
      <c r="F10" s="161">
        <v>0.9</v>
      </c>
      <c r="G10" s="134">
        <v>3.0</v>
      </c>
      <c r="H10" s="135">
        <f t="shared" si="2"/>
        <v>2.7</v>
      </c>
      <c r="I10" s="136">
        <f t="shared" si="28"/>
        <v>1.4246</v>
      </c>
      <c r="J10" s="137">
        <f t="shared" si="4"/>
        <v>0</v>
      </c>
      <c r="K10" s="138">
        <f t="shared" si="5"/>
        <v>0.256443171</v>
      </c>
      <c r="L10" s="139">
        <f t="shared" si="26"/>
        <v>4.1246</v>
      </c>
      <c r="M10" s="140">
        <f t="shared" si="6"/>
        <v>4.852470588</v>
      </c>
      <c r="N10" s="91">
        <v>1.0</v>
      </c>
      <c r="O10" s="92">
        <v>25.0</v>
      </c>
      <c r="P10" s="92">
        <f t="shared" ref="P10:P35" si="31">N10*O10</f>
        <v>25</v>
      </c>
      <c r="Q10" s="162">
        <f t="shared" si="8"/>
        <v>75</v>
      </c>
      <c r="R10" s="89">
        <v>105.0</v>
      </c>
      <c r="S10" s="89">
        <v>30.0</v>
      </c>
      <c r="T10" s="89">
        <v>15.0</v>
      </c>
      <c r="U10" s="143">
        <f t="shared" si="9"/>
        <v>7.875</v>
      </c>
      <c r="V10" s="144">
        <f t="shared" si="10"/>
        <v>8</v>
      </c>
      <c r="W10" s="145">
        <v>2.55</v>
      </c>
      <c r="X10" s="146">
        <f t="shared" si="11"/>
        <v>20.4</v>
      </c>
      <c r="Y10" s="144">
        <v>0.5</v>
      </c>
      <c r="Z10" s="147">
        <f t="shared" si="12"/>
        <v>14.715</v>
      </c>
      <c r="AA10" s="155">
        <f t="shared" si="13"/>
        <v>1.4246</v>
      </c>
      <c r="AB10" s="149">
        <f t="shared" si="14"/>
        <v>25</v>
      </c>
      <c r="AC10" s="76" t="s">
        <v>113</v>
      </c>
      <c r="AD10" s="77">
        <f t="shared" ref="AD10:AF10" si="30">R10/$AF$2</f>
        <v>41.33858268</v>
      </c>
      <c r="AE10" s="77">
        <f t="shared" si="30"/>
        <v>11.81102362</v>
      </c>
      <c r="AF10" s="77">
        <f t="shared" si="30"/>
        <v>5.905511811</v>
      </c>
      <c r="AG10" s="78">
        <f t="shared" si="16"/>
        <v>1.668618003</v>
      </c>
      <c r="AH10" s="150">
        <v>0.0</v>
      </c>
      <c r="AI10" s="80">
        <f t="shared" si="17"/>
        <v>0</v>
      </c>
      <c r="AJ10" s="80">
        <v>0.0</v>
      </c>
      <c r="AK10" s="80">
        <f t="shared" si="18"/>
        <v>0</v>
      </c>
      <c r="AL10" s="82">
        <f t="shared" si="19"/>
        <v>1.668618003</v>
      </c>
      <c r="AM10" s="95">
        <f t="shared" si="20"/>
        <v>2.725</v>
      </c>
      <c r="AN10" s="85">
        <v>0.5</v>
      </c>
      <c r="AO10" s="85">
        <f t="shared" si="21"/>
        <v>1.364095217</v>
      </c>
      <c r="AP10" s="85">
        <f t="shared" si="22"/>
        <v>6.411079274</v>
      </c>
      <c r="AQ10" s="85">
        <f t="shared" si="23"/>
        <v>0.256443171</v>
      </c>
      <c r="AT10" s="86"/>
      <c r="AU10" s="86"/>
      <c r="AV10" s="86"/>
    </row>
    <row r="11" ht="15.75" customHeight="1">
      <c r="B11" s="151" t="s">
        <v>120</v>
      </c>
      <c r="C11" s="131" t="s">
        <v>89</v>
      </c>
      <c r="D11" s="152">
        <v>50.0</v>
      </c>
      <c r="E11" s="90" t="s">
        <v>84</v>
      </c>
      <c r="F11" s="59">
        <v>0.66</v>
      </c>
      <c r="G11" s="134">
        <v>6.0</v>
      </c>
      <c r="H11" s="135">
        <f t="shared" si="2"/>
        <v>3.96</v>
      </c>
      <c r="I11" s="136">
        <f t="shared" si="28"/>
        <v>2.16953</v>
      </c>
      <c r="J11" s="137">
        <f t="shared" si="4"/>
        <v>0</v>
      </c>
      <c r="K11" s="138">
        <f t="shared" si="5"/>
        <v>0.4006924546</v>
      </c>
      <c r="L11" s="139">
        <f t="shared" si="26"/>
        <v>6.12953</v>
      </c>
      <c r="M11" s="140">
        <f t="shared" si="6"/>
        <v>7.211211765</v>
      </c>
      <c r="N11" s="91">
        <v>1.0</v>
      </c>
      <c r="O11" s="92">
        <v>16.0</v>
      </c>
      <c r="P11" s="92">
        <f t="shared" si="31"/>
        <v>16</v>
      </c>
      <c r="Q11" s="91">
        <f t="shared" si="8"/>
        <v>96</v>
      </c>
      <c r="R11" s="89">
        <v>105.0</v>
      </c>
      <c r="S11" s="89">
        <v>30.0</v>
      </c>
      <c r="T11" s="89">
        <v>15.0</v>
      </c>
      <c r="U11" s="143">
        <f t="shared" si="9"/>
        <v>7.875</v>
      </c>
      <c r="V11" s="144">
        <f t="shared" si="10"/>
        <v>8</v>
      </c>
      <c r="W11" s="145">
        <v>2.55</v>
      </c>
      <c r="X11" s="146">
        <f t="shared" si="11"/>
        <v>20.4</v>
      </c>
      <c r="Y11" s="144">
        <v>0.5</v>
      </c>
      <c r="Z11" s="147">
        <f t="shared" si="12"/>
        <v>13.81248</v>
      </c>
      <c r="AA11" s="155">
        <f t="shared" si="13"/>
        <v>2.16953</v>
      </c>
      <c r="AB11" s="149">
        <f t="shared" si="14"/>
        <v>16</v>
      </c>
      <c r="AC11" s="76" t="s">
        <v>113</v>
      </c>
      <c r="AD11" s="77">
        <f t="shared" ref="AD11:AF11" si="32">R11/$AF$2</f>
        <v>41.33858268</v>
      </c>
      <c r="AE11" s="77">
        <f t="shared" si="32"/>
        <v>11.81102362</v>
      </c>
      <c r="AF11" s="77">
        <f t="shared" si="32"/>
        <v>5.905511811</v>
      </c>
      <c r="AG11" s="78">
        <f t="shared" si="16"/>
        <v>1.668618003</v>
      </c>
      <c r="AH11" s="150">
        <v>0.0</v>
      </c>
      <c r="AI11" s="80">
        <f t="shared" si="17"/>
        <v>0</v>
      </c>
      <c r="AJ11" s="80">
        <v>0.0</v>
      </c>
      <c r="AK11" s="80">
        <f t="shared" si="18"/>
        <v>0</v>
      </c>
      <c r="AL11" s="82">
        <f t="shared" si="19"/>
        <v>1.668618003</v>
      </c>
      <c r="AM11" s="95">
        <f t="shared" si="20"/>
        <v>2.725</v>
      </c>
      <c r="AN11" s="85">
        <v>0.5</v>
      </c>
      <c r="AO11" s="85">
        <f t="shared" si="21"/>
        <v>1.364095217</v>
      </c>
      <c r="AP11" s="85">
        <f t="shared" si="22"/>
        <v>6.411079274</v>
      </c>
      <c r="AQ11" s="85">
        <f t="shared" si="23"/>
        <v>0.4006924546</v>
      </c>
      <c r="AT11" s="86"/>
      <c r="AU11" s="86"/>
      <c r="AV11" s="86"/>
    </row>
    <row r="12" ht="15.75" customHeight="1">
      <c r="B12" s="151" t="s">
        <v>121</v>
      </c>
      <c r="C12" s="163" t="s">
        <v>89</v>
      </c>
      <c r="D12" s="152">
        <v>40.0</v>
      </c>
      <c r="E12" s="90" t="s">
        <v>93</v>
      </c>
      <c r="F12" s="59">
        <v>0.5</v>
      </c>
      <c r="G12" s="134">
        <v>12.0</v>
      </c>
      <c r="H12" s="135">
        <f t="shared" si="2"/>
        <v>6</v>
      </c>
      <c r="I12" s="136">
        <f t="shared" si="28"/>
        <v>4.673</v>
      </c>
      <c r="J12" s="137">
        <f t="shared" si="4"/>
        <v>0</v>
      </c>
      <c r="K12" s="138">
        <f t="shared" si="5"/>
        <v>1.01538871</v>
      </c>
      <c r="L12" s="139">
        <f t="shared" si="26"/>
        <v>10.673</v>
      </c>
      <c r="M12" s="140">
        <f t="shared" si="6"/>
        <v>12.55647059</v>
      </c>
      <c r="N12" s="91">
        <v>1.0</v>
      </c>
      <c r="O12" s="92">
        <v>10.0</v>
      </c>
      <c r="P12" s="92">
        <f t="shared" si="31"/>
        <v>10</v>
      </c>
      <c r="Q12" s="91">
        <f t="shared" si="8"/>
        <v>120</v>
      </c>
      <c r="R12" s="89">
        <v>106.0</v>
      </c>
      <c r="S12" s="89">
        <v>28.0</v>
      </c>
      <c r="T12" s="89">
        <v>26.0</v>
      </c>
      <c r="U12" s="143">
        <f t="shared" si="9"/>
        <v>12.86133333</v>
      </c>
      <c r="V12" s="144">
        <f t="shared" si="10"/>
        <v>13</v>
      </c>
      <c r="W12" s="145">
        <v>2.55</v>
      </c>
      <c r="X12" s="146">
        <f t="shared" si="11"/>
        <v>33.15</v>
      </c>
      <c r="Y12" s="144">
        <v>0.5</v>
      </c>
      <c r="Z12" s="147">
        <f t="shared" si="12"/>
        <v>13.08</v>
      </c>
      <c r="AA12" s="155">
        <f t="shared" si="13"/>
        <v>4.673</v>
      </c>
      <c r="AB12" s="149">
        <f t="shared" si="14"/>
        <v>10</v>
      </c>
      <c r="AC12" s="76" t="s">
        <v>113</v>
      </c>
      <c r="AD12" s="77">
        <f t="shared" ref="AD12:AF12" si="33">R12/$AF$2</f>
        <v>41.73228346</v>
      </c>
      <c r="AE12" s="77">
        <f t="shared" si="33"/>
        <v>11.02362205</v>
      </c>
      <c r="AF12" s="77">
        <f t="shared" si="33"/>
        <v>10.23622047</v>
      </c>
      <c r="AG12" s="78">
        <f t="shared" si="16"/>
        <v>2.725162202</v>
      </c>
      <c r="AH12" s="150">
        <v>0.0</v>
      </c>
      <c r="AI12" s="80">
        <f t="shared" si="17"/>
        <v>0</v>
      </c>
      <c r="AJ12" s="80">
        <v>0.0</v>
      </c>
      <c r="AK12" s="80">
        <f t="shared" si="18"/>
        <v>0</v>
      </c>
      <c r="AL12" s="82">
        <f t="shared" si="19"/>
        <v>2.725162202</v>
      </c>
      <c r="AM12" s="95">
        <f t="shared" si="20"/>
        <v>2.725</v>
      </c>
      <c r="AN12" s="85">
        <v>0.5</v>
      </c>
      <c r="AO12" s="85">
        <f t="shared" si="21"/>
        <v>2.2278201</v>
      </c>
      <c r="AP12" s="85">
        <f t="shared" si="22"/>
        <v>10.1538871</v>
      </c>
      <c r="AQ12" s="85">
        <f t="shared" si="23"/>
        <v>1.01538871</v>
      </c>
      <c r="AT12" s="86"/>
      <c r="AU12" s="86"/>
      <c r="AV12" s="86"/>
    </row>
    <row r="13" ht="15.75" customHeight="1">
      <c r="B13" s="151" t="s">
        <v>122</v>
      </c>
      <c r="C13" s="131" t="s">
        <v>89</v>
      </c>
      <c r="D13" s="152">
        <v>50.0</v>
      </c>
      <c r="E13" s="90" t="s">
        <v>84</v>
      </c>
      <c r="F13" s="59">
        <v>0.55</v>
      </c>
      <c r="G13" s="134">
        <v>12.0</v>
      </c>
      <c r="H13" s="135">
        <f t="shared" si="2"/>
        <v>6.6</v>
      </c>
      <c r="I13" s="136">
        <f t="shared" si="28"/>
        <v>3.5288</v>
      </c>
      <c r="J13" s="137">
        <f t="shared" si="4"/>
        <v>0</v>
      </c>
      <c r="K13" s="138">
        <f t="shared" si="5"/>
        <v>0.6411079274</v>
      </c>
      <c r="L13" s="139">
        <f t="shared" si="26"/>
        <v>10.1288</v>
      </c>
      <c r="M13" s="140">
        <f t="shared" si="6"/>
        <v>11.91623529</v>
      </c>
      <c r="N13" s="91">
        <v>1.0</v>
      </c>
      <c r="O13" s="92">
        <v>10.0</v>
      </c>
      <c r="P13" s="92">
        <f t="shared" si="31"/>
        <v>10</v>
      </c>
      <c r="Q13" s="91">
        <f t="shared" si="8"/>
        <v>120</v>
      </c>
      <c r="R13" s="89">
        <v>105.0</v>
      </c>
      <c r="S13" s="89">
        <v>30.0</v>
      </c>
      <c r="T13" s="89">
        <v>15.0</v>
      </c>
      <c r="U13" s="143">
        <f t="shared" si="9"/>
        <v>7.875</v>
      </c>
      <c r="V13" s="144">
        <f t="shared" si="10"/>
        <v>8</v>
      </c>
      <c r="W13" s="145">
        <v>2.55</v>
      </c>
      <c r="X13" s="146">
        <f t="shared" si="11"/>
        <v>20.4</v>
      </c>
      <c r="Y13" s="144">
        <v>0.5</v>
      </c>
      <c r="Z13" s="147">
        <f t="shared" si="12"/>
        <v>14.388</v>
      </c>
      <c r="AA13" s="155">
        <f t="shared" si="13"/>
        <v>3.5288</v>
      </c>
      <c r="AB13" s="149">
        <f t="shared" si="14"/>
        <v>10</v>
      </c>
      <c r="AC13" s="76" t="s">
        <v>113</v>
      </c>
      <c r="AD13" s="77">
        <f t="shared" ref="AD13:AF13" si="34">R13/$AF$2</f>
        <v>41.33858268</v>
      </c>
      <c r="AE13" s="77">
        <f t="shared" si="34"/>
        <v>11.81102362</v>
      </c>
      <c r="AF13" s="77">
        <f t="shared" si="34"/>
        <v>5.905511811</v>
      </c>
      <c r="AG13" s="78">
        <f t="shared" si="16"/>
        <v>1.668618003</v>
      </c>
      <c r="AH13" s="150">
        <v>0.0</v>
      </c>
      <c r="AI13" s="80">
        <f t="shared" si="17"/>
        <v>0</v>
      </c>
      <c r="AJ13" s="80">
        <v>0.0</v>
      </c>
      <c r="AK13" s="80">
        <f t="shared" si="18"/>
        <v>0</v>
      </c>
      <c r="AL13" s="82">
        <f t="shared" si="19"/>
        <v>1.668618003</v>
      </c>
      <c r="AM13" s="95">
        <f t="shared" si="20"/>
        <v>2.725</v>
      </c>
      <c r="AN13" s="85">
        <v>0.5</v>
      </c>
      <c r="AO13" s="85">
        <f t="shared" si="21"/>
        <v>1.364095217</v>
      </c>
      <c r="AP13" s="85">
        <f t="shared" si="22"/>
        <v>6.411079274</v>
      </c>
      <c r="AQ13" s="85">
        <f t="shared" si="23"/>
        <v>0.6411079274</v>
      </c>
      <c r="AT13" s="86"/>
      <c r="AU13" s="86"/>
      <c r="AV13" s="86"/>
    </row>
    <row r="14" ht="15.75" customHeight="1">
      <c r="B14" s="151" t="s">
        <v>123</v>
      </c>
      <c r="C14" s="131" t="s">
        <v>89</v>
      </c>
      <c r="D14" s="152">
        <v>50.0</v>
      </c>
      <c r="E14" s="90" t="s">
        <v>84</v>
      </c>
      <c r="F14" s="59">
        <v>0.77</v>
      </c>
      <c r="G14" s="134">
        <v>12.0</v>
      </c>
      <c r="H14" s="135">
        <f t="shared" si="2"/>
        <v>9.24</v>
      </c>
      <c r="I14" s="136">
        <f t="shared" si="28"/>
        <v>4.10432</v>
      </c>
      <c r="J14" s="137">
        <f t="shared" si="4"/>
        <v>0</v>
      </c>
      <c r="K14" s="138">
        <f t="shared" si="5"/>
        <v>0.6411079274</v>
      </c>
      <c r="L14" s="139">
        <f t="shared" si="26"/>
        <v>13.34432</v>
      </c>
      <c r="M14" s="140">
        <f t="shared" si="6"/>
        <v>15.6992</v>
      </c>
      <c r="N14" s="91">
        <v>1.0</v>
      </c>
      <c r="O14" s="92">
        <v>10.0</v>
      </c>
      <c r="P14" s="92">
        <f t="shared" si="31"/>
        <v>10</v>
      </c>
      <c r="Q14" s="91">
        <f t="shared" si="8"/>
        <v>120</v>
      </c>
      <c r="R14" s="89">
        <v>105.0</v>
      </c>
      <c r="S14" s="89">
        <v>30.0</v>
      </c>
      <c r="T14" s="89">
        <v>15.0</v>
      </c>
      <c r="U14" s="143">
        <f t="shared" si="9"/>
        <v>7.875</v>
      </c>
      <c r="V14" s="144">
        <f t="shared" si="10"/>
        <v>8</v>
      </c>
      <c r="W14" s="145">
        <v>2.55</v>
      </c>
      <c r="X14" s="146">
        <f t="shared" si="11"/>
        <v>20.4</v>
      </c>
      <c r="Y14" s="144">
        <v>0.5</v>
      </c>
      <c r="Z14" s="147">
        <f t="shared" si="12"/>
        <v>20.1432</v>
      </c>
      <c r="AA14" s="155">
        <f t="shared" si="13"/>
        <v>4.10432</v>
      </c>
      <c r="AB14" s="149">
        <f t="shared" si="14"/>
        <v>10</v>
      </c>
      <c r="AC14" s="76" t="s">
        <v>113</v>
      </c>
      <c r="AD14" s="77">
        <f t="shared" ref="AD14:AF14" si="35">R14/$AF$2</f>
        <v>41.33858268</v>
      </c>
      <c r="AE14" s="77">
        <f t="shared" si="35"/>
        <v>11.81102362</v>
      </c>
      <c r="AF14" s="77">
        <f t="shared" si="35"/>
        <v>5.905511811</v>
      </c>
      <c r="AG14" s="78">
        <f t="shared" si="16"/>
        <v>1.668618003</v>
      </c>
      <c r="AH14" s="150">
        <v>0.0</v>
      </c>
      <c r="AI14" s="80">
        <f t="shared" si="17"/>
        <v>0</v>
      </c>
      <c r="AJ14" s="80">
        <v>0.0</v>
      </c>
      <c r="AK14" s="80">
        <f t="shared" si="18"/>
        <v>0</v>
      </c>
      <c r="AL14" s="82">
        <f t="shared" si="19"/>
        <v>1.668618003</v>
      </c>
      <c r="AM14" s="95">
        <f t="shared" si="20"/>
        <v>2.725</v>
      </c>
      <c r="AN14" s="85">
        <v>0.5</v>
      </c>
      <c r="AO14" s="85">
        <f t="shared" si="21"/>
        <v>1.364095217</v>
      </c>
      <c r="AP14" s="85">
        <f t="shared" si="22"/>
        <v>6.411079274</v>
      </c>
      <c r="AQ14" s="85">
        <f t="shared" si="23"/>
        <v>0.6411079274</v>
      </c>
      <c r="AT14" s="86"/>
      <c r="AU14" s="86"/>
      <c r="AV14" s="86"/>
    </row>
    <row r="15" ht="15.75" customHeight="1">
      <c r="B15" s="151" t="s">
        <v>124</v>
      </c>
      <c r="C15" s="131" t="s">
        <v>89</v>
      </c>
      <c r="D15" s="152">
        <v>50.0</v>
      </c>
      <c r="E15" s="90" t="s">
        <v>93</v>
      </c>
      <c r="F15" s="59">
        <v>7.45</v>
      </c>
      <c r="G15" s="134">
        <v>1.0</v>
      </c>
      <c r="H15" s="135">
        <f t="shared" si="2"/>
        <v>7.45</v>
      </c>
      <c r="I15" s="136">
        <f t="shared" si="28"/>
        <v>4.428266667</v>
      </c>
      <c r="J15" s="137">
        <f t="shared" si="4"/>
        <v>0</v>
      </c>
      <c r="K15" s="138">
        <f t="shared" si="5"/>
        <v>0.8461572583</v>
      </c>
      <c r="L15" s="139">
        <f t="shared" si="26"/>
        <v>11.87826667</v>
      </c>
      <c r="M15" s="140">
        <f t="shared" si="6"/>
        <v>13.97443137</v>
      </c>
      <c r="N15" s="91">
        <v>1.0</v>
      </c>
      <c r="O15" s="92">
        <v>12.0</v>
      </c>
      <c r="P15" s="92">
        <f t="shared" si="31"/>
        <v>12</v>
      </c>
      <c r="Q15" s="91">
        <f t="shared" si="8"/>
        <v>12</v>
      </c>
      <c r="R15" s="89">
        <v>106.0</v>
      </c>
      <c r="S15" s="89">
        <v>28.0</v>
      </c>
      <c r="T15" s="89">
        <v>26.0</v>
      </c>
      <c r="U15" s="143">
        <f t="shared" si="9"/>
        <v>12.86133333</v>
      </c>
      <c r="V15" s="144">
        <f t="shared" si="10"/>
        <v>13</v>
      </c>
      <c r="W15" s="145">
        <v>2.55</v>
      </c>
      <c r="X15" s="146">
        <f t="shared" si="11"/>
        <v>33.15</v>
      </c>
      <c r="Y15" s="144">
        <v>0.5</v>
      </c>
      <c r="Z15" s="147">
        <f t="shared" si="12"/>
        <v>19.4892</v>
      </c>
      <c r="AA15" s="155">
        <f t="shared" si="13"/>
        <v>4.428266667</v>
      </c>
      <c r="AB15" s="149">
        <f t="shared" si="14"/>
        <v>12</v>
      </c>
      <c r="AC15" s="76" t="s">
        <v>113</v>
      </c>
      <c r="AD15" s="77">
        <f t="shared" ref="AD15:AF15" si="36">R15/$AF$2</f>
        <v>41.73228346</v>
      </c>
      <c r="AE15" s="77">
        <f t="shared" si="36"/>
        <v>11.02362205</v>
      </c>
      <c r="AF15" s="77">
        <f t="shared" si="36"/>
        <v>10.23622047</v>
      </c>
      <c r="AG15" s="78">
        <f t="shared" si="16"/>
        <v>2.725162202</v>
      </c>
      <c r="AH15" s="150">
        <v>0.0</v>
      </c>
      <c r="AI15" s="80">
        <f t="shared" si="17"/>
        <v>0</v>
      </c>
      <c r="AJ15" s="80">
        <v>0.0</v>
      </c>
      <c r="AK15" s="80">
        <f t="shared" si="18"/>
        <v>0</v>
      </c>
      <c r="AL15" s="82">
        <f t="shared" si="19"/>
        <v>2.725162202</v>
      </c>
      <c r="AM15" s="95">
        <f t="shared" si="20"/>
        <v>2.725</v>
      </c>
      <c r="AN15" s="85">
        <v>0.5</v>
      </c>
      <c r="AO15" s="85">
        <f t="shared" si="21"/>
        <v>2.2278201</v>
      </c>
      <c r="AP15" s="85">
        <f t="shared" si="22"/>
        <v>10.1538871</v>
      </c>
      <c r="AQ15" s="85">
        <f t="shared" si="23"/>
        <v>0.8461572583</v>
      </c>
      <c r="AT15" s="86"/>
      <c r="AU15" s="86"/>
      <c r="AV15" s="86"/>
    </row>
    <row r="16" ht="15.75" customHeight="1">
      <c r="B16" s="151" t="s">
        <v>125</v>
      </c>
      <c r="C16" s="131" t="s">
        <v>89</v>
      </c>
      <c r="D16" s="152">
        <v>50.0</v>
      </c>
      <c r="E16" s="90" t="s">
        <v>126</v>
      </c>
      <c r="F16" s="59">
        <v>0.57</v>
      </c>
      <c r="G16" s="134">
        <v>18.0</v>
      </c>
      <c r="H16" s="135">
        <f t="shared" si="2"/>
        <v>10.26</v>
      </c>
      <c r="I16" s="136">
        <f t="shared" si="28"/>
        <v>7.71793</v>
      </c>
      <c r="J16" s="137">
        <f t="shared" si="4"/>
        <v>0</v>
      </c>
      <c r="K16" s="138">
        <f t="shared" si="5"/>
        <v>1.61063981</v>
      </c>
      <c r="L16" s="139">
        <f t="shared" si="26"/>
        <v>17.97793</v>
      </c>
      <c r="M16" s="140">
        <f t="shared" si="6"/>
        <v>21.15050588</v>
      </c>
      <c r="N16" s="91">
        <v>1.0</v>
      </c>
      <c r="O16" s="92">
        <v>8.0</v>
      </c>
      <c r="P16" s="92">
        <f t="shared" si="31"/>
        <v>8</v>
      </c>
      <c r="Q16" s="91">
        <f t="shared" si="8"/>
        <v>144</v>
      </c>
      <c r="R16" s="164">
        <v>110.0</v>
      </c>
      <c r="S16" s="165">
        <v>30.0</v>
      </c>
      <c r="T16" s="165">
        <v>30.0</v>
      </c>
      <c r="U16" s="160">
        <f t="shared" si="9"/>
        <v>16.5</v>
      </c>
      <c r="V16" s="144">
        <f t="shared" si="10"/>
        <v>17</v>
      </c>
      <c r="W16" s="145">
        <v>2.55</v>
      </c>
      <c r="X16" s="146">
        <f t="shared" si="11"/>
        <v>43.35</v>
      </c>
      <c r="Y16" s="144">
        <v>0.5</v>
      </c>
      <c r="Z16" s="147">
        <f t="shared" si="12"/>
        <v>17.89344</v>
      </c>
      <c r="AA16" s="155">
        <f t="shared" si="13"/>
        <v>7.71793</v>
      </c>
      <c r="AB16" s="149">
        <f t="shared" si="14"/>
        <v>8</v>
      </c>
      <c r="AC16" s="76" t="s">
        <v>113</v>
      </c>
      <c r="AD16" s="77">
        <f t="shared" ref="AD16:AF16" si="37">R16/$AF$2</f>
        <v>43.30708661</v>
      </c>
      <c r="AE16" s="77">
        <f t="shared" si="37"/>
        <v>11.81102362</v>
      </c>
      <c r="AF16" s="77">
        <f t="shared" si="37"/>
        <v>11.81102362</v>
      </c>
      <c r="AG16" s="78">
        <f t="shared" si="16"/>
        <v>3.496152005</v>
      </c>
      <c r="AH16" s="150">
        <v>0.0</v>
      </c>
      <c r="AI16" s="80">
        <f t="shared" si="17"/>
        <v>0</v>
      </c>
      <c r="AJ16" s="80">
        <v>0.0</v>
      </c>
      <c r="AK16" s="80">
        <f t="shared" si="18"/>
        <v>0</v>
      </c>
      <c r="AL16" s="82">
        <f t="shared" si="19"/>
        <v>3.496152005</v>
      </c>
      <c r="AM16" s="95">
        <f t="shared" si="20"/>
        <v>2.725</v>
      </c>
      <c r="AN16" s="85">
        <v>0.5</v>
      </c>
      <c r="AO16" s="85">
        <f t="shared" si="21"/>
        <v>2.858104264</v>
      </c>
      <c r="AP16" s="85">
        <f t="shared" si="22"/>
        <v>12.88511848</v>
      </c>
      <c r="AQ16" s="85">
        <f t="shared" si="23"/>
        <v>1.61063981</v>
      </c>
      <c r="AT16" s="86"/>
      <c r="AU16" s="86"/>
      <c r="AV16" s="86"/>
    </row>
    <row r="17" ht="15.75" customHeight="1">
      <c r="B17" s="151" t="s">
        <v>127</v>
      </c>
      <c r="C17" s="131" t="s">
        <v>89</v>
      </c>
      <c r="D17" s="152">
        <v>50.0</v>
      </c>
      <c r="E17" s="90" t="s">
        <v>93</v>
      </c>
      <c r="F17" s="59">
        <v>0.7</v>
      </c>
      <c r="G17" s="134">
        <v>6.0</v>
      </c>
      <c r="H17" s="135">
        <f t="shared" si="2"/>
        <v>4.2</v>
      </c>
      <c r="I17" s="136">
        <f t="shared" si="28"/>
        <v>2.22185</v>
      </c>
      <c r="J17" s="137">
        <f t="shared" si="4"/>
        <v>0</v>
      </c>
      <c r="K17" s="138">
        <f t="shared" si="5"/>
        <v>0.4006924546</v>
      </c>
      <c r="L17" s="139">
        <f t="shared" si="26"/>
        <v>6.42185</v>
      </c>
      <c r="M17" s="140">
        <f t="shared" si="6"/>
        <v>7.555117647</v>
      </c>
      <c r="N17" s="91">
        <v>1.0</v>
      </c>
      <c r="O17" s="92">
        <v>16.0</v>
      </c>
      <c r="P17" s="92">
        <f t="shared" si="31"/>
        <v>16</v>
      </c>
      <c r="Q17" s="91">
        <f t="shared" si="8"/>
        <v>96</v>
      </c>
      <c r="R17" s="153">
        <v>105.0</v>
      </c>
      <c r="S17" s="154">
        <v>30.0</v>
      </c>
      <c r="T17" s="154">
        <v>15.0</v>
      </c>
      <c r="U17" s="160">
        <f t="shared" si="9"/>
        <v>7.875</v>
      </c>
      <c r="V17" s="144">
        <f t="shared" si="10"/>
        <v>8</v>
      </c>
      <c r="W17" s="145">
        <v>2.55</v>
      </c>
      <c r="X17" s="146">
        <f t="shared" si="11"/>
        <v>20.4</v>
      </c>
      <c r="Y17" s="144">
        <v>0.5</v>
      </c>
      <c r="Z17" s="147">
        <f t="shared" si="12"/>
        <v>14.6496</v>
      </c>
      <c r="AA17" s="155">
        <f t="shared" si="13"/>
        <v>2.22185</v>
      </c>
      <c r="AB17" s="149">
        <f t="shared" si="14"/>
        <v>16</v>
      </c>
      <c r="AC17" s="76" t="s">
        <v>113</v>
      </c>
      <c r="AD17" s="77">
        <f t="shared" ref="AD17:AF17" si="38">R17/$AF$2</f>
        <v>41.33858268</v>
      </c>
      <c r="AE17" s="77">
        <f t="shared" si="38"/>
        <v>11.81102362</v>
      </c>
      <c r="AF17" s="77">
        <f t="shared" si="38"/>
        <v>5.905511811</v>
      </c>
      <c r="AG17" s="78">
        <f t="shared" si="16"/>
        <v>1.668618003</v>
      </c>
      <c r="AH17" s="150">
        <v>0.0</v>
      </c>
      <c r="AI17" s="80">
        <f t="shared" si="17"/>
        <v>0</v>
      </c>
      <c r="AJ17" s="80">
        <v>0.0</v>
      </c>
      <c r="AK17" s="80">
        <f t="shared" si="18"/>
        <v>0</v>
      </c>
      <c r="AL17" s="82">
        <f t="shared" si="19"/>
        <v>1.668618003</v>
      </c>
      <c r="AM17" s="95">
        <f t="shared" si="20"/>
        <v>2.725</v>
      </c>
      <c r="AN17" s="85">
        <v>0.5</v>
      </c>
      <c r="AO17" s="85">
        <f t="shared" si="21"/>
        <v>1.364095217</v>
      </c>
      <c r="AP17" s="85">
        <f t="shared" si="22"/>
        <v>6.411079274</v>
      </c>
      <c r="AQ17" s="85">
        <f t="shared" si="23"/>
        <v>0.4006924546</v>
      </c>
      <c r="AT17" s="86"/>
      <c r="AU17" s="86"/>
      <c r="AV17" s="86"/>
    </row>
    <row r="18" ht="15.75" customHeight="1">
      <c r="B18" s="151" t="s">
        <v>128</v>
      </c>
      <c r="C18" s="166"/>
      <c r="D18" s="152">
        <v>50.0</v>
      </c>
      <c r="E18" s="166"/>
      <c r="F18" s="59">
        <v>2.59</v>
      </c>
      <c r="G18" s="167">
        <v>1.0</v>
      </c>
      <c r="H18" s="168">
        <f t="shared" si="2"/>
        <v>2.59</v>
      </c>
      <c r="I18" s="136">
        <f t="shared" si="28"/>
        <v>1.875334286</v>
      </c>
      <c r="J18" s="137">
        <f t="shared" si="4"/>
        <v>0.5214285714</v>
      </c>
      <c r="K18" s="138">
        <f t="shared" si="5"/>
        <v>0.7667063492</v>
      </c>
      <c r="L18" s="169">
        <f t="shared" ref="L18:L20" si="39">H18+I18+J18+K18</f>
        <v>5.753469206</v>
      </c>
      <c r="M18" s="140">
        <f t="shared" ref="M18:M20" si="40">L18/0.93</f>
        <v>6.186526028</v>
      </c>
      <c r="N18" s="91">
        <v>1.0</v>
      </c>
      <c r="O18" s="92">
        <v>14.0</v>
      </c>
      <c r="P18" s="92">
        <f t="shared" si="31"/>
        <v>14</v>
      </c>
      <c r="Q18" s="91">
        <f t="shared" si="8"/>
        <v>14</v>
      </c>
      <c r="R18" s="153">
        <v>90.0</v>
      </c>
      <c r="S18" s="154">
        <v>27.0</v>
      </c>
      <c r="T18" s="154">
        <v>16.0</v>
      </c>
      <c r="U18" s="143">
        <f t="shared" si="9"/>
        <v>6.48</v>
      </c>
      <c r="V18" s="144">
        <f t="shared" si="10"/>
        <v>7</v>
      </c>
      <c r="W18" s="145">
        <v>2.55</v>
      </c>
      <c r="X18" s="146">
        <f t="shared" si="11"/>
        <v>17.85</v>
      </c>
      <c r="Y18" s="144">
        <v>0.5</v>
      </c>
      <c r="Z18" s="147">
        <f t="shared" si="12"/>
        <v>7.90468</v>
      </c>
      <c r="AA18" s="155">
        <f t="shared" si="13"/>
        <v>1.875334286</v>
      </c>
      <c r="AB18" s="170">
        <v>14.0</v>
      </c>
      <c r="AC18" s="76" t="s">
        <v>113</v>
      </c>
      <c r="AD18" s="78">
        <v>13.0</v>
      </c>
      <c r="AE18" s="78">
        <v>16.0</v>
      </c>
      <c r="AF18" s="78">
        <v>24.0</v>
      </c>
      <c r="AG18" s="78">
        <f t="shared" si="16"/>
        <v>2.888888889</v>
      </c>
      <c r="AH18" s="150">
        <v>7.3</v>
      </c>
      <c r="AI18" s="80">
        <f t="shared" si="17"/>
        <v>0.5214285714</v>
      </c>
      <c r="AJ18" s="80">
        <v>0.0</v>
      </c>
      <c r="AK18" s="80">
        <f t="shared" si="18"/>
        <v>0.5214285714</v>
      </c>
      <c r="AL18" s="82">
        <f t="shared" si="19"/>
        <v>2.888888889</v>
      </c>
      <c r="AM18" s="95">
        <f t="shared" si="20"/>
        <v>2.725</v>
      </c>
      <c r="AN18" s="85">
        <v>0.5</v>
      </c>
      <c r="AO18" s="85">
        <f t="shared" si="21"/>
        <v>2.361666667</v>
      </c>
      <c r="AP18" s="85">
        <f t="shared" si="22"/>
        <v>10.73388889</v>
      </c>
      <c r="AQ18" s="85">
        <f t="shared" si="23"/>
        <v>0.7667063492</v>
      </c>
      <c r="AT18" s="86"/>
      <c r="AU18" s="86"/>
      <c r="AV18" s="86"/>
    </row>
    <row r="19" ht="15.75" customHeight="1">
      <c r="B19" s="151" t="s">
        <v>129</v>
      </c>
      <c r="C19" s="166"/>
      <c r="D19" s="152">
        <v>50.0</v>
      </c>
      <c r="E19" s="166"/>
      <c r="F19" s="59">
        <v>3.66</v>
      </c>
      <c r="G19" s="167">
        <v>1.0</v>
      </c>
      <c r="H19" s="168">
        <f t="shared" si="2"/>
        <v>3.66</v>
      </c>
      <c r="I19" s="136">
        <f t="shared" si="28"/>
        <v>2.327046667</v>
      </c>
      <c r="J19" s="137">
        <f t="shared" si="4"/>
        <v>0.6083333333</v>
      </c>
      <c r="K19" s="138">
        <f t="shared" si="5"/>
        <v>0.8944907407</v>
      </c>
      <c r="L19" s="169">
        <f t="shared" si="39"/>
        <v>7.489870741</v>
      </c>
      <c r="M19" s="140">
        <f t="shared" si="40"/>
        <v>8.053624452</v>
      </c>
      <c r="N19" s="91">
        <v>1.0</v>
      </c>
      <c r="O19" s="92">
        <v>12.0</v>
      </c>
      <c r="P19" s="92">
        <f t="shared" si="31"/>
        <v>12</v>
      </c>
      <c r="Q19" s="91">
        <f t="shared" si="8"/>
        <v>12</v>
      </c>
      <c r="R19" s="153">
        <v>90.0</v>
      </c>
      <c r="S19" s="154">
        <v>27.0</v>
      </c>
      <c r="T19" s="154">
        <v>16.0</v>
      </c>
      <c r="U19" s="143">
        <f t="shared" si="9"/>
        <v>6.48</v>
      </c>
      <c r="V19" s="144">
        <f t="shared" si="10"/>
        <v>7</v>
      </c>
      <c r="W19" s="145">
        <v>2.55</v>
      </c>
      <c r="X19" s="146">
        <f t="shared" si="11"/>
        <v>17.85</v>
      </c>
      <c r="Y19" s="144">
        <v>0.5</v>
      </c>
      <c r="Z19" s="147">
        <f t="shared" si="12"/>
        <v>9.57456</v>
      </c>
      <c r="AA19" s="155">
        <f t="shared" si="13"/>
        <v>2.327046667</v>
      </c>
      <c r="AB19" s="170">
        <v>12.0</v>
      </c>
      <c r="AC19" s="76" t="s">
        <v>113</v>
      </c>
      <c r="AD19" s="78">
        <v>13.0</v>
      </c>
      <c r="AE19" s="78">
        <v>16.0</v>
      </c>
      <c r="AF19" s="78">
        <v>24.0</v>
      </c>
      <c r="AG19" s="78">
        <f t="shared" si="16"/>
        <v>2.888888889</v>
      </c>
      <c r="AH19" s="150">
        <v>7.3</v>
      </c>
      <c r="AI19" s="80">
        <f t="shared" si="17"/>
        <v>0.6083333333</v>
      </c>
      <c r="AJ19" s="80">
        <v>0.0</v>
      </c>
      <c r="AK19" s="80">
        <f t="shared" si="18"/>
        <v>0.6083333333</v>
      </c>
      <c r="AL19" s="82">
        <f t="shared" si="19"/>
        <v>2.888888889</v>
      </c>
      <c r="AM19" s="95">
        <f t="shared" si="20"/>
        <v>2.725</v>
      </c>
      <c r="AN19" s="85">
        <v>0.5</v>
      </c>
      <c r="AO19" s="85">
        <f t="shared" si="21"/>
        <v>2.361666667</v>
      </c>
      <c r="AP19" s="85">
        <f t="shared" si="22"/>
        <v>10.73388889</v>
      </c>
      <c r="AQ19" s="85">
        <f t="shared" si="23"/>
        <v>0.8944907407</v>
      </c>
      <c r="AT19" s="86"/>
      <c r="AU19" s="86"/>
      <c r="AV19" s="86"/>
    </row>
    <row r="20" ht="15.75" customHeight="1">
      <c r="B20" s="151" t="s">
        <v>130</v>
      </c>
      <c r="C20" s="166"/>
      <c r="D20" s="152">
        <v>50.0</v>
      </c>
      <c r="E20" s="166"/>
      <c r="F20" s="59">
        <v>2.98</v>
      </c>
      <c r="G20" s="167">
        <v>1.0</v>
      </c>
      <c r="H20" s="168">
        <f t="shared" si="2"/>
        <v>2.98</v>
      </c>
      <c r="I20" s="136">
        <f t="shared" si="28"/>
        <v>1.960354286</v>
      </c>
      <c r="J20" s="137">
        <f t="shared" si="4"/>
        <v>0.5214285714</v>
      </c>
      <c r="K20" s="138">
        <f t="shared" si="5"/>
        <v>0.7667063492</v>
      </c>
      <c r="L20" s="169">
        <f t="shared" si="39"/>
        <v>6.228489206</v>
      </c>
      <c r="M20" s="140">
        <f t="shared" si="40"/>
        <v>6.697300222</v>
      </c>
      <c r="N20" s="91">
        <v>1.0</v>
      </c>
      <c r="O20" s="92">
        <v>14.0</v>
      </c>
      <c r="P20" s="92">
        <f t="shared" si="31"/>
        <v>14</v>
      </c>
      <c r="Q20" s="91">
        <f t="shared" si="8"/>
        <v>14</v>
      </c>
      <c r="R20" s="153">
        <v>90.0</v>
      </c>
      <c r="S20" s="154">
        <v>27.0</v>
      </c>
      <c r="T20" s="154">
        <v>16.0</v>
      </c>
      <c r="U20" s="143">
        <f t="shared" si="9"/>
        <v>6.48</v>
      </c>
      <c r="V20" s="144">
        <f t="shared" si="10"/>
        <v>7</v>
      </c>
      <c r="W20" s="145">
        <v>2.55</v>
      </c>
      <c r="X20" s="146">
        <f t="shared" si="11"/>
        <v>17.85</v>
      </c>
      <c r="Y20" s="144">
        <v>0.5</v>
      </c>
      <c r="Z20" s="147">
        <f t="shared" si="12"/>
        <v>9.09496</v>
      </c>
      <c r="AA20" s="155">
        <f t="shared" si="13"/>
        <v>1.960354286</v>
      </c>
      <c r="AB20" s="170">
        <v>14.0</v>
      </c>
      <c r="AC20" s="76" t="s">
        <v>113</v>
      </c>
      <c r="AD20" s="78">
        <v>13.0</v>
      </c>
      <c r="AE20" s="78">
        <v>16.0</v>
      </c>
      <c r="AF20" s="78">
        <v>24.0</v>
      </c>
      <c r="AG20" s="78">
        <f t="shared" si="16"/>
        <v>2.888888889</v>
      </c>
      <c r="AH20" s="150">
        <v>7.3</v>
      </c>
      <c r="AI20" s="80">
        <f t="shared" si="17"/>
        <v>0.5214285714</v>
      </c>
      <c r="AJ20" s="80">
        <v>0.0</v>
      </c>
      <c r="AK20" s="80">
        <f t="shared" si="18"/>
        <v>0.5214285714</v>
      </c>
      <c r="AL20" s="82">
        <f t="shared" si="19"/>
        <v>2.888888889</v>
      </c>
      <c r="AM20" s="95">
        <f t="shared" si="20"/>
        <v>2.725</v>
      </c>
      <c r="AN20" s="85">
        <v>0.5</v>
      </c>
      <c r="AO20" s="85">
        <f t="shared" si="21"/>
        <v>2.361666667</v>
      </c>
      <c r="AP20" s="85">
        <f t="shared" si="22"/>
        <v>10.73388889</v>
      </c>
      <c r="AQ20" s="85">
        <f t="shared" si="23"/>
        <v>0.7667063492</v>
      </c>
      <c r="AT20" s="86"/>
      <c r="AU20" s="86"/>
      <c r="AV20" s="86"/>
    </row>
    <row r="21" ht="15.75" customHeight="1">
      <c r="B21" s="151" t="s">
        <v>131</v>
      </c>
      <c r="C21" s="131" t="s">
        <v>83</v>
      </c>
      <c r="D21" s="152">
        <v>70.0</v>
      </c>
      <c r="E21" s="90" t="s">
        <v>84</v>
      </c>
      <c r="F21" s="59">
        <v>0.25</v>
      </c>
      <c r="G21" s="134">
        <v>5.0</v>
      </c>
      <c r="H21" s="135">
        <f t="shared" si="2"/>
        <v>1.25</v>
      </c>
      <c r="I21" s="136">
        <f t="shared" si="28"/>
        <v>1.037083333</v>
      </c>
      <c r="J21" s="137">
        <f t="shared" si="4"/>
        <v>0</v>
      </c>
      <c r="K21" s="138">
        <f t="shared" si="5"/>
        <v>0.2234989084</v>
      </c>
      <c r="L21" s="139">
        <f t="shared" ref="L21:L32" si="42">H21+I21</f>
        <v>2.287083333</v>
      </c>
      <c r="M21" s="140">
        <f t="shared" ref="M21:M27" si="43">L21/$L$2</f>
        <v>2.690686275</v>
      </c>
      <c r="N21" s="91">
        <v>1.0</v>
      </c>
      <c r="O21" s="92">
        <v>24.0</v>
      </c>
      <c r="P21" s="92">
        <f t="shared" si="31"/>
        <v>24</v>
      </c>
      <c r="Q21" s="91">
        <f t="shared" si="8"/>
        <v>120</v>
      </c>
      <c r="R21" s="153">
        <v>90.0</v>
      </c>
      <c r="S21" s="154">
        <v>27.0</v>
      </c>
      <c r="T21" s="154">
        <v>16.0</v>
      </c>
      <c r="U21" s="160">
        <f t="shared" si="9"/>
        <v>6.48</v>
      </c>
      <c r="V21" s="144">
        <f t="shared" si="10"/>
        <v>7</v>
      </c>
      <c r="W21" s="145">
        <v>2.55</v>
      </c>
      <c r="X21" s="146">
        <f t="shared" si="11"/>
        <v>17.85</v>
      </c>
      <c r="Y21" s="144">
        <v>0.5</v>
      </c>
      <c r="Z21" s="147">
        <f t="shared" si="12"/>
        <v>6.54</v>
      </c>
      <c r="AA21" s="155">
        <f t="shared" si="13"/>
        <v>1.037083333</v>
      </c>
      <c r="AB21" s="149">
        <f t="shared" ref="AB21:AB35" si="44">O21</f>
        <v>24</v>
      </c>
      <c r="AC21" s="76" t="s">
        <v>113</v>
      </c>
      <c r="AD21" s="77">
        <f t="shared" ref="AD21:AF21" si="41">R21/$AF$2</f>
        <v>35.43307087</v>
      </c>
      <c r="AE21" s="77">
        <f t="shared" si="41"/>
        <v>10.62992126</v>
      </c>
      <c r="AF21" s="77">
        <f t="shared" si="41"/>
        <v>6.299212598</v>
      </c>
      <c r="AG21" s="78">
        <f t="shared" si="16"/>
        <v>1.373034242</v>
      </c>
      <c r="AH21" s="150">
        <v>0.0</v>
      </c>
      <c r="AI21" s="80">
        <f t="shared" si="17"/>
        <v>0</v>
      </c>
      <c r="AJ21" s="80">
        <v>0.0</v>
      </c>
      <c r="AK21" s="80">
        <f t="shared" si="18"/>
        <v>0</v>
      </c>
      <c r="AL21" s="82">
        <f t="shared" si="19"/>
        <v>1.373034242</v>
      </c>
      <c r="AM21" s="95">
        <f t="shared" si="20"/>
        <v>2.725</v>
      </c>
      <c r="AN21" s="85">
        <v>0.5</v>
      </c>
      <c r="AO21" s="85">
        <f t="shared" si="21"/>
        <v>1.122455493</v>
      </c>
      <c r="AP21" s="85">
        <f t="shared" si="22"/>
        <v>5.363973803</v>
      </c>
      <c r="AQ21" s="85">
        <f t="shared" si="23"/>
        <v>0.2234989084</v>
      </c>
      <c r="AT21" s="86"/>
      <c r="AU21" s="86"/>
      <c r="AV21" s="86"/>
    </row>
    <row r="22" ht="15.75" customHeight="1">
      <c r="B22" s="151" t="s">
        <v>132</v>
      </c>
      <c r="C22" s="131" t="s">
        <v>83</v>
      </c>
      <c r="D22" s="152">
        <v>60.0</v>
      </c>
      <c r="E22" s="90" t="s">
        <v>84</v>
      </c>
      <c r="F22" s="59">
        <v>0.27</v>
      </c>
      <c r="G22" s="134">
        <v>5.0</v>
      </c>
      <c r="H22" s="135">
        <f t="shared" si="2"/>
        <v>1.35</v>
      </c>
      <c r="I22" s="136">
        <f t="shared" si="28"/>
        <v>1.058883333</v>
      </c>
      <c r="J22" s="137">
        <f t="shared" si="4"/>
        <v>0</v>
      </c>
      <c r="K22" s="138">
        <f t="shared" si="5"/>
        <v>0.2234989084</v>
      </c>
      <c r="L22" s="139">
        <f t="shared" si="42"/>
        <v>2.408883333</v>
      </c>
      <c r="M22" s="140">
        <f t="shared" si="43"/>
        <v>2.833980392</v>
      </c>
      <c r="N22" s="91">
        <v>1.0</v>
      </c>
      <c r="O22" s="92">
        <v>24.0</v>
      </c>
      <c r="P22" s="92">
        <f t="shared" si="31"/>
        <v>24</v>
      </c>
      <c r="Q22" s="91">
        <f t="shared" si="8"/>
        <v>120</v>
      </c>
      <c r="R22" s="153">
        <v>90.0</v>
      </c>
      <c r="S22" s="154">
        <v>27.0</v>
      </c>
      <c r="T22" s="154">
        <v>16.0</v>
      </c>
      <c r="U22" s="160">
        <f t="shared" si="9"/>
        <v>6.48</v>
      </c>
      <c r="V22" s="144">
        <f t="shared" si="10"/>
        <v>7</v>
      </c>
      <c r="W22" s="145">
        <v>2.55</v>
      </c>
      <c r="X22" s="146">
        <f t="shared" si="11"/>
        <v>17.85</v>
      </c>
      <c r="Y22" s="144">
        <v>0.5</v>
      </c>
      <c r="Z22" s="147">
        <f t="shared" si="12"/>
        <v>7.0632</v>
      </c>
      <c r="AA22" s="155">
        <f t="shared" si="13"/>
        <v>1.058883333</v>
      </c>
      <c r="AB22" s="149">
        <f t="shared" si="44"/>
        <v>24</v>
      </c>
      <c r="AC22" s="76" t="s">
        <v>113</v>
      </c>
      <c r="AD22" s="77">
        <f t="shared" ref="AD22:AF22" si="45">R22/$AF$2</f>
        <v>35.43307087</v>
      </c>
      <c r="AE22" s="77">
        <f t="shared" si="45"/>
        <v>10.62992126</v>
      </c>
      <c r="AF22" s="77">
        <f t="shared" si="45"/>
        <v>6.299212598</v>
      </c>
      <c r="AG22" s="78">
        <f t="shared" si="16"/>
        <v>1.373034242</v>
      </c>
      <c r="AH22" s="150">
        <v>0.0</v>
      </c>
      <c r="AI22" s="80">
        <f t="shared" si="17"/>
        <v>0</v>
      </c>
      <c r="AJ22" s="80">
        <v>0.0</v>
      </c>
      <c r="AK22" s="80">
        <f t="shared" si="18"/>
        <v>0</v>
      </c>
      <c r="AL22" s="82">
        <f t="shared" si="19"/>
        <v>1.373034242</v>
      </c>
      <c r="AM22" s="95">
        <f t="shared" si="20"/>
        <v>2.725</v>
      </c>
      <c r="AN22" s="85">
        <v>0.5</v>
      </c>
      <c r="AO22" s="85">
        <f t="shared" si="21"/>
        <v>1.122455493</v>
      </c>
      <c r="AP22" s="85">
        <f t="shared" si="22"/>
        <v>5.363973803</v>
      </c>
      <c r="AQ22" s="85">
        <f t="shared" si="23"/>
        <v>0.2234989084</v>
      </c>
      <c r="AT22" s="86"/>
      <c r="AU22" s="86"/>
      <c r="AV22" s="86"/>
    </row>
    <row r="23" ht="15.75" customHeight="1">
      <c r="B23" s="151" t="s">
        <v>133</v>
      </c>
      <c r="C23" s="131" t="s">
        <v>134</v>
      </c>
      <c r="D23" s="152">
        <v>60.0</v>
      </c>
      <c r="E23" s="90" t="s">
        <v>135</v>
      </c>
      <c r="F23" s="59">
        <v>0.26</v>
      </c>
      <c r="G23" s="134">
        <v>5.0</v>
      </c>
      <c r="H23" s="135">
        <f t="shared" si="2"/>
        <v>1.3</v>
      </c>
      <c r="I23" s="136">
        <f t="shared" si="28"/>
        <v>1.047983333</v>
      </c>
      <c r="J23" s="137">
        <f t="shared" si="4"/>
        <v>0</v>
      </c>
      <c r="K23" s="138">
        <f t="shared" si="5"/>
        <v>0.2234989084</v>
      </c>
      <c r="L23" s="139">
        <f t="shared" si="42"/>
        <v>2.347983333</v>
      </c>
      <c r="M23" s="140">
        <f t="shared" si="43"/>
        <v>2.762333333</v>
      </c>
      <c r="N23" s="91">
        <v>1.0</v>
      </c>
      <c r="O23" s="92">
        <v>24.0</v>
      </c>
      <c r="P23" s="92">
        <f t="shared" si="31"/>
        <v>24</v>
      </c>
      <c r="Q23" s="91">
        <f t="shared" si="8"/>
        <v>120</v>
      </c>
      <c r="R23" s="153">
        <v>90.0</v>
      </c>
      <c r="S23" s="154">
        <v>27.0</v>
      </c>
      <c r="T23" s="154">
        <v>16.0</v>
      </c>
      <c r="U23" s="160">
        <f t="shared" si="9"/>
        <v>6.48</v>
      </c>
      <c r="V23" s="144">
        <f t="shared" si="10"/>
        <v>7</v>
      </c>
      <c r="W23" s="145">
        <v>2.55</v>
      </c>
      <c r="X23" s="146">
        <f t="shared" si="11"/>
        <v>17.85</v>
      </c>
      <c r="Y23" s="144">
        <v>0.5</v>
      </c>
      <c r="Z23" s="147">
        <f t="shared" si="12"/>
        <v>6.8016</v>
      </c>
      <c r="AA23" s="155">
        <f t="shared" si="13"/>
        <v>1.047983333</v>
      </c>
      <c r="AB23" s="149">
        <f t="shared" si="44"/>
        <v>24</v>
      </c>
      <c r="AC23" s="76" t="s">
        <v>113</v>
      </c>
      <c r="AD23" s="77">
        <f t="shared" ref="AD23:AF23" si="46">R23/$AF$2</f>
        <v>35.43307087</v>
      </c>
      <c r="AE23" s="77">
        <f t="shared" si="46"/>
        <v>10.62992126</v>
      </c>
      <c r="AF23" s="77">
        <f t="shared" si="46"/>
        <v>6.299212598</v>
      </c>
      <c r="AG23" s="78">
        <f t="shared" si="16"/>
        <v>1.373034242</v>
      </c>
      <c r="AH23" s="150">
        <v>0.0</v>
      </c>
      <c r="AI23" s="80">
        <f t="shared" si="17"/>
        <v>0</v>
      </c>
      <c r="AJ23" s="80">
        <v>0.0</v>
      </c>
      <c r="AK23" s="80">
        <f t="shared" si="18"/>
        <v>0</v>
      </c>
      <c r="AL23" s="82">
        <f t="shared" si="19"/>
        <v>1.373034242</v>
      </c>
      <c r="AM23" s="95">
        <f t="shared" si="20"/>
        <v>2.725</v>
      </c>
      <c r="AN23" s="85">
        <v>0.5</v>
      </c>
      <c r="AO23" s="85">
        <f t="shared" si="21"/>
        <v>1.122455493</v>
      </c>
      <c r="AP23" s="85">
        <f t="shared" si="22"/>
        <v>5.363973803</v>
      </c>
      <c r="AQ23" s="85">
        <f t="shared" si="23"/>
        <v>0.2234989084</v>
      </c>
      <c r="AT23" s="86"/>
      <c r="AU23" s="86"/>
      <c r="AV23" s="86"/>
    </row>
    <row r="24" ht="15.75" customHeight="1">
      <c r="B24" s="151" t="s">
        <v>136</v>
      </c>
      <c r="C24" s="131" t="s">
        <v>134</v>
      </c>
      <c r="D24" s="152">
        <v>60.0</v>
      </c>
      <c r="E24" s="90" t="s">
        <v>135</v>
      </c>
      <c r="F24" s="59">
        <v>0.28</v>
      </c>
      <c r="G24" s="134">
        <v>5.0</v>
      </c>
      <c r="H24" s="135">
        <f t="shared" si="2"/>
        <v>1.4</v>
      </c>
      <c r="I24" s="136">
        <f t="shared" si="28"/>
        <v>1.069783333</v>
      </c>
      <c r="J24" s="137">
        <f t="shared" si="4"/>
        <v>0</v>
      </c>
      <c r="K24" s="138">
        <f t="shared" si="5"/>
        <v>0.2234989084</v>
      </c>
      <c r="L24" s="139">
        <f t="shared" si="42"/>
        <v>2.469783333</v>
      </c>
      <c r="M24" s="140">
        <f t="shared" si="43"/>
        <v>2.905627451</v>
      </c>
      <c r="N24" s="91">
        <v>1.0</v>
      </c>
      <c r="O24" s="92">
        <v>24.0</v>
      </c>
      <c r="P24" s="92">
        <f t="shared" si="31"/>
        <v>24</v>
      </c>
      <c r="Q24" s="91">
        <f t="shared" si="8"/>
        <v>120</v>
      </c>
      <c r="R24" s="153">
        <v>90.0</v>
      </c>
      <c r="S24" s="154">
        <v>27.0</v>
      </c>
      <c r="T24" s="154">
        <v>16.0</v>
      </c>
      <c r="U24" s="160">
        <f t="shared" si="9"/>
        <v>6.48</v>
      </c>
      <c r="V24" s="144">
        <f t="shared" si="10"/>
        <v>7</v>
      </c>
      <c r="W24" s="145">
        <v>2.55</v>
      </c>
      <c r="X24" s="146">
        <f t="shared" si="11"/>
        <v>17.85</v>
      </c>
      <c r="Y24" s="144">
        <v>0.5</v>
      </c>
      <c r="Z24" s="147">
        <f t="shared" si="12"/>
        <v>7.3248</v>
      </c>
      <c r="AA24" s="155">
        <f t="shared" si="13"/>
        <v>1.069783333</v>
      </c>
      <c r="AB24" s="149">
        <f t="shared" si="44"/>
        <v>24</v>
      </c>
      <c r="AC24" s="76" t="s">
        <v>113</v>
      </c>
      <c r="AD24" s="77">
        <f t="shared" ref="AD24:AF24" si="47">R24/$AF$2</f>
        <v>35.43307087</v>
      </c>
      <c r="AE24" s="77">
        <f t="shared" si="47"/>
        <v>10.62992126</v>
      </c>
      <c r="AF24" s="77">
        <f t="shared" si="47"/>
        <v>6.299212598</v>
      </c>
      <c r="AG24" s="78">
        <f t="shared" si="16"/>
        <v>1.373034242</v>
      </c>
      <c r="AH24" s="150">
        <v>0.0</v>
      </c>
      <c r="AI24" s="80">
        <f t="shared" si="17"/>
        <v>0</v>
      </c>
      <c r="AJ24" s="80">
        <v>0.0</v>
      </c>
      <c r="AK24" s="80">
        <f t="shared" si="18"/>
        <v>0</v>
      </c>
      <c r="AL24" s="82">
        <f t="shared" si="19"/>
        <v>1.373034242</v>
      </c>
      <c r="AM24" s="95">
        <f t="shared" si="20"/>
        <v>2.725</v>
      </c>
      <c r="AN24" s="85">
        <v>0.5</v>
      </c>
      <c r="AO24" s="85">
        <f t="shared" si="21"/>
        <v>1.122455493</v>
      </c>
      <c r="AP24" s="85">
        <f t="shared" si="22"/>
        <v>5.363973803</v>
      </c>
      <c r="AQ24" s="85">
        <f t="shared" si="23"/>
        <v>0.2234989084</v>
      </c>
      <c r="AT24" s="86"/>
      <c r="AU24" s="86"/>
      <c r="AV24" s="86"/>
    </row>
    <row r="25" ht="15.75" customHeight="1">
      <c r="B25" s="151" t="s">
        <v>137</v>
      </c>
      <c r="C25" s="131" t="s">
        <v>83</v>
      </c>
      <c r="D25" s="152">
        <v>70.0</v>
      </c>
      <c r="E25" s="90" t="s">
        <v>84</v>
      </c>
      <c r="F25" s="59">
        <v>0.32</v>
      </c>
      <c r="G25" s="134">
        <v>5.0</v>
      </c>
      <c r="H25" s="135">
        <f t="shared" si="2"/>
        <v>1.6</v>
      </c>
      <c r="I25" s="136">
        <f t="shared" si="28"/>
        <v>1.495675</v>
      </c>
      <c r="J25" s="137">
        <f t="shared" si="4"/>
        <v>0</v>
      </c>
      <c r="K25" s="138">
        <f t="shared" si="5"/>
        <v>0.3352483627</v>
      </c>
      <c r="L25" s="139">
        <f t="shared" si="42"/>
        <v>3.095675</v>
      </c>
      <c r="M25" s="140">
        <f t="shared" si="43"/>
        <v>3.641970588</v>
      </c>
      <c r="N25" s="91">
        <v>1.0</v>
      </c>
      <c r="O25" s="92">
        <v>16.0</v>
      </c>
      <c r="P25" s="92">
        <f t="shared" si="31"/>
        <v>16</v>
      </c>
      <c r="Q25" s="91">
        <f t="shared" si="8"/>
        <v>80</v>
      </c>
      <c r="R25" s="153">
        <v>90.0</v>
      </c>
      <c r="S25" s="154">
        <v>27.0</v>
      </c>
      <c r="T25" s="154">
        <v>16.0</v>
      </c>
      <c r="U25" s="160">
        <f t="shared" si="9"/>
        <v>6.48</v>
      </c>
      <c r="V25" s="144">
        <f t="shared" si="10"/>
        <v>7</v>
      </c>
      <c r="W25" s="145">
        <v>2.55</v>
      </c>
      <c r="X25" s="146">
        <f t="shared" si="11"/>
        <v>17.85</v>
      </c>
      <c r="Y25" s="144">
        <v>0.5</v>
      </c>
      <c r="Z25" s="147">
        <f t="shared" si="12"/>
        <v>5.5808</v>
      </c>
      <c r="AA25" s="155">
        <f t="shared" si="13"/>
        <v>1.495675</v>
      </c>
      <c r="AB25" s="149">
        <f t="shared" si="44"/>
        <v>16</v>
      </c>
      <c r="AC25" s="76" t="s">
        <v>113</v>
      </c>
      <c r="AD25" s="77">
        <f t="shared" ref="AD25:AF25" si="48">R25/$AF$2</f>
        <v>35.43307087</v>
      </c>
      <c r="AE25" s="77">
        <f t="shared" si="48"/>
        <v>10.62992126</v>
      </c>
      <c r="AF25" s="77">
        <f t="shared" si="48"/>
        <v>6.299212598</v>
      </c>
      <c r="AG25" s="78">
        <f t="shared" si="16"/>
        <v>1.373034242</v>
      </c>
      <c r="AH25" s="150">
        <v>0.0</v>
      </c>
      <c r="AI25" s="80">
        <f t="shared" si="17"/>
        <v>0</v>
      </c>
      <c r="AJ25" s="80">
        <v>0.0</v>
      </c>
      <c r="AK25" s="80">
        <f t="shared" si="18"/>
        <v>0</v>
      </c>
      <c r="AL25" s="82">
        <f t="shared" si="19"/>
        <v>1.373034242</v>
      </c>
      <c r="AM25" s="95">
        <f t="shared" si="20"/>
        <v>2.725</v>
      </c>
      <c r="AN25" s="85">
        <v>0.5</v>
      </c>
      <c r="AO25" s="85">
        <f t="shared" si="21"/>
        <v>1.122455493</v>
      </c>
      <c r="AP25" s="85">
        <f t="shared" si="22"/>
        <v>5.363973803</v>
      </c>
      <c r="AQ25" s="85">
        <f t="shared" si="23"/>
        <v>0.3352483627</v>
      </c>
      <c r="AT25" s="86"/>
      <c r="AU25" s="86"/>
      <c r="AV25" s="86"/>
    </row>
    <row r="26" ht="15.75" customHeight="1">
      <c r="B26" s="151" t="s">
        <v>138</v>
      </c>
      <c r="C26" s="131" t="s">
        <v>83</v>
      </c>
      <c r="D26" s="152">
        <v>70.0</v>
      </c>
      <c r="E26" s="90" t="s">
        <v>80</v>
      </c>
      <c r="F26" s="59">
        <v>0.35</v>
      </c>
      <c r="G26" s="134">
        <v>10.0</v>
      </c>
      <c r="H26" s="135">
        <f t="shared" si="2"/>
        <v>3.5</v>
      </c>
      <c r="I26" s="136">
        <f t="shared" si="28"/>
        <v>1.6805</v>
      </c>
      <c r="J26" s="137">
        <f t="shared" si="4"/>
        <v>0</v>
      </c>
      <c r="K26" s="138">
        <f t="shared" si="5"/>
        <v>0.2681986901</v>
      </c>
      <c r="L26" s="139">
        <f t="shared" si="42"/>
        <v>5.1805</v>
      </c>
      <c r="M26" s="140">
        <f t="shared" si="43"/>
        <v>6.094705882</v>
      </c>
      <c r="N26" s="91">
        <v>1.0</v>
      </c>
      <c r="O26" s="92">
        <v>20.0</v>
      </c>
      <c r="P26" s="92">
        <f t="shared" si="31"/>
        <v>20</v>
      </c>
      <c r="Q26" s="91">
        <f t="shared" si="8"/>
        <v>200</v>
      </c>
      <c r="R26" s="153">
        <v>90.0</v>
      </c>
      <c r="S26" s="154">
        <v>27.0</v>
      </c>
      <c r="T26" s="154">
        <v>16.0</v>
      </c>
      <c r="U26" s="160">
        <f t="shared" si="9"/>
        <v>6.48</v>
      </c>
      <c r="V26" s="144">
        <f t="shared" si="10"/>
        <v>7</v>
      </c>
      <c r="W26" s="145">
        <v>2.55</v>
      </c>
      <c r="X26" s="146">
        <f t="shared" si="11"/>
        <v>17.85</v>
      </c>
      <c r="Y26" s="144">
        <v>0.5</v>
      </c>
      <c r="Z26" s="147">
        <f t="shared" si="12"/>
        <v>15.26</v>
      </c>
      <c r="AA26" s="155">
        <f t="shared" si="13"/>
        <v>1.6805</v>
      </c>
      <c r="AB26" s="149">
        <f t="shared" si="44"/>
        <v>20</v>
      </c>
      <c r="AC26" s="76" t="s">
        <v>113</v>
      </c>
      <c r="AD26" s="77">
        <f t="shared" ref="AD26:AF26" si="49">R26/$AF$2</f>
        <v>35.43307087</v>
      </c>
      <c r="AE26" s="77">
        <f t="shared" si="49"/>
        <v>10.62992126</v>
      </c>
      <c r="AF26" s="77">
        <f t="shared" si="49"/>
        <v>6.299212598</v>
      </c>
      <c r="AG26" s="78">
        <f t="shared" si="16"/>
        <v>1.373034242</v>
      </c>
      <c r="AH26" s="150">
        <v>0.0</v>
      </c>
      <c r="AI26" s="80">
        <f t="shared" si="17"/>
        <v>0</v>
      </c>
      <c r="AJ26" s="80">
        <v>0.0</v>
      </c>
      <c r="AK26" s="80">
        <f t="shared" si="18"/>
        <v>0</v>
      </c>
      <c r="AL26" s="82">
        <f t="shared" si="19"/>
        <v>1.373034242</v>
      </c>
      <c r="AM26" s="95">
        <f t="shared" si="20"/>
        <v>2.725</v>
      </c>
      <c r="AN26" s="85">
        <v>0.5</v>
      </c>
      <c r="AO26" s="85">
        <f t="shared" si="21"/>
        <v>1.122455493</v>
      </c>
      <c r="AP26" s="85">
        <f t="shared" si="22"/>
        <v>5.363973803</v>
      </c>
      <c r="AQ26" s="85">
        <f t="shared" si="23"/>
        <v>0.2681986901</v>
      </c>
      <c r="AT26" s="86"/>
      <c r="AU26" s="86"/>
      <c r="AV26" s="86"/>
    </row>
    <row r="27" ht="15.75" customHeight="1">
      <c r="B27" s="151" t="s">
        <v>139</v>
      </c>
      <c r="C27" s="131" t="s">
        <v>134</v>
      </c>
      <c r="D27" s="152">
        <v>70.0</v>
      </c>
      <c r="E27" s="99"/>
      <c r="F27" s="59">
        <v>0.38</v>
      </c>
      <c r="G27" s="134">
        <v>5.0</v>
      </c>
      <c r="H27" s="135">
        <f t="shared" si="2"/>
        <v>1.9</v>
      </c>
      <c r="I27" s="136">
        <f t="shared" si="28"/>
        <v>1.943366667</v>
      </c>
      <c r="J27" s="137">
        <f t="shared" si="4"/>
        <v>0</v>
      </c>
      <c r="K27" s="138">
        <f t="shared" si="5"/>
        <v>0.4469978169</v>
      </c>
      <c r="L27" s="139">
        <f t="shared" si="42"/>
        <v>3.843366667</v>
      </c>
      <c r="M27" s="140">
        <f t="shared" si="43"/>
        <v>4.521607843</v>
      </c>
      <c r="N27" s="91">
        <v>1.0</v>
      </c>
      <c r="O27" s="92">
        <v>12.0</v>
      </c>
      <c r="P27" s="92">
        <f t="shared" si="31"/>
        <v>12</v>
      </c>
      <c r="Q27" s="91">
        <f t="shared" si="8"/>
        <v>60</v>
      </c>
      <c r="R27" s="153">
        <v>90.0</v>
      </c>
      <c r="S27" s="154">
        <v>27.0</v>
      </c>
      <c r="T27" s="154">
        <v>16.0</v>
      </c>
      <c r="U27" s="160">
        <f t="shared" si="9"/>
        <v>6.48</v>
      </c>
      <c r="V27" s="144">
        <f t="shared" si="10"/>
        <v>7</v>
      </c>
      <c r="W27" s="145">
        <v>2.55</v>
      </c>
      <c r="X27" s="146">
        <f t="shared" si="11"/>
        <v>17.85</v>
      </c>
      <c r="Y27" s="144">
        <v>0.5</v>
      </c>
      <c r="Z27" s="147">
        <f t="shared" si="12"/>
        <v>4.9704</v>
      </c>
      <c r="AA27" s="155">
        <f t="shared" si="13"/>
        <v>1.943366667</v>
      </c>
      <c r="AB27" s="149">
        <f t="shared" si="44"/>
        <v>12</v>
      </c>
      <c r="AC27" s="76" t="s">
        <v>113</v>
      </c>
      <c r="AD27" s="77">
        <f t="shared" ref="AD27:AF27" si="50">R27/$AF$2</f>
        <v>35.43307087</v>
      </c>
      <c r="AE27" s="77">
        <f t="shared" si="50"/>
        <v>10.62992126</v>
      </c>
      <c r="AF27" s="77">
        <f t="shared" si="50"/>
        <v>6.299212598</v>
      </c>
      <c r="AG27" s="78">
        <f t="shared" si="16"/>
        <v>1.373034242</v>
      </c>
      <c r="AH27" s="150">
        <v>0.0</v>
      </c>
      <c r="AI27" s="80">
        <f t="shared" si="17"/>
        <v>0</v>
      </c>
      <c r="AJ27" s="80">
        <v>0.0</v>
      </c>
      <c r="AK27" s="80">
        <f t="shared" si="18"/>
        <v>0</v>
      </c>
      <c r="AL27" s="82">
        <f t="shared" si="19"/>
        <v>1.373034242</v>
      </c>
      <c r="AM27" s="95">
        <f t="shared" si="20"/>
        <v>2.725</v>
      </c>
      <c r="AN27" s="85">
        <v>0.5</v>
      </c>
      <c r="AO27" s="85">
        <f t="shared" si="21"/>
        <v>1.122455493</v>
      </c>
      <c r="AP27" s="85">
        <f t="shared" si="22"/>
        <v>5.363973803</v>
      </c>
      <c r="AQ27" s="85">
        <f t="shared" si="23"/>
        <v>0.4469978169</v>
      </c>
      <c r="AT27" s="86"/>
      <c r="AU27" s="86"/>
      <c r="AV27" s="86"/>
    </row>
    <row r="28" ht="15.75" customHeight="1">
      <c r="B28" s="151" t="s">
        <v>140</v>
      </c>
      <c r="C28" s="131" t="s">
        <v>83</v>
      </c>
      <c r="D28" s="171"/>
      <c r="E28" s="90" t="s">
        <v>141</v>
      </c>
      <c r="F28" s="59">
        <v>1.87</v>
      </c>
      <c r="G28" s="134">
        <v>1.0</v>
      </c>
      <c r="H28" s="135">
        <f t="shared" si="2"/>
        <v>1.87</v>
      </c>
      <c r="I28" s="136">
        <f t="shared" si="28"/>
        <v>1.14166</v>
      </c>
      <c r="J28" s="137">
        <f t="shared" si="4"/>
        <v>0</v>
      </c>
      <c r="K28" s="138">
        <f t="shared" si="5"/>
        <v>0.2145589521</v>
      </c>
      <c r="L28" s="139">
        <f t="shared" si="42"/>
        <v>3.01166</v>
      </c>
      <c r="M28" s="140">
        <f>L28/0.9</f>
        <v>3.346288889</v>
      </c>
      <c r="N28" s="91">
        <v>1.0</v>
      </c>
      <c r="O28" s="92">
        <v>25.0</v>
      </c>
      <c r="P28" s="92">
        <f t="shared" si="31"/>
        <v>25</v>
      </c>
      <c r="Q28" s="91">
        <f t="shared" si="8"/>
        <v>25</v>
      </c>
      <c r="R28" s="153">
        <v>90.0</v>
      </c>
      <c r="S28" s="154">
        <v>27.0</v>
      </c>
      <c r="T28" s="154">
        <v>16.0</v>
      </c>
      <c r="U28" s="160">
        <f t="shared" si="9"/>
        <v>6.48</v>
      </c>
      <c r="V28" s="144">
        <f t="shared" si="10"/>
        <v>7</v>
      </c>
      <c r="W28" s="145">
        <v>2.55</v>
      </c>
      <c r="X28" s="146">
        <f t="shared" si="11"/>
        <v>17.85</v>
      </c>
      <c r="Y28" s="144">
        <v>0.5</v>
      </c>
      <c r="Z28" s="147">
        <f t="shared" si="12"/>
        <v>10.1915</v>
      </c>
      <c r="AA28" s="155">
        <f t="shared" si="13"/>
        <v>1.14166</v>
      </c>
      <c r="AB28" s="149">
        <f t="shared" si="44"/>
        <v>25</v>
      </c>
      <c r="AC28" s="76" t="s">
        <v>113</v>
      </c>
      <c r="AD28" s="77">
        <f t="shared" ref="AD28:AF28" si="51">R28/$AF$2</f>
        <v>35.43307087</v>
      </c>
      <c r="AE28" s="77">
        <f t="shared" si="51"/>
        <v>10.62992126</v>
      </c>
      <c r="AF28" s="77">
        <f t="shared" si="51"/>
        <v>6.299212598</v>
      </c>
      <c r="AG28" s="78">
        <f t="shared" si="16"/>
        <v>1.373034242</v>
      </c>
      <c r="AH28" s="150">
        <v>0.0</v>
      </c>
      <c r="AI28" s="80">
        <f t="shared" si="17"/>
        <v>0</v>
      </c>
      <c r="AJ28" s="80">
        <v>0.0</v>
      </c>
      <c r="AK28" s="80">
        <f t="shared" si="18"/>
        <v>0</v>
      </c>
      <c r="AL28" s="82">
        <f t="shared" si="19"/>
        <v>1.373034242</v>
      </c>
      <c r="AM28" s="95">
        <f t="shared" si="20"/>
        <v>2.725</v>
      </c>
      <c r="AN28" s="85">
        <v>0.5</v>
      </c>
      <c r="AO28" s="85">
        <f t="shared" si="21"/>
        <v>1.122455493</v>
      </c>
      <c r="AP28" s="85">
        <f t="shared" si="22"/>
        <v>5.363973803</v>
      </c>
      <c r="AQ28" s="85">
        <f t="shared" si="23"/>
        <v>0.2145589521</v>
      </c>
      <c r="AT28" s="86"/>
      <c r="AU28" s="86"/>
      <c r="AV28" s="86"/>
    </row>
    <row r="29" ht="15.75" customHeight="1">
      <c r="B29" s="151" t="s">
        <v>142</v>
      </c>
      <c r="C29" s="131" t="s">
        <v>83</v>
      </c>
      <c r="D29" s="158">
        <v>60.0</v>
      </c>
      <c r="E29" s="90" t="s">
        <v>141</v>
      </c>
      <c r="F29" s="59">
        <v>1.87</v>
      </c>
      <c r="G29" s="134">
        <v>1.0</v>
      </c>
      <c r="H29" s="135">
        <f t="shared" si="2"/>
        <v>1.87</v>
      </c>
      <c r="I29" s="136">
        <f t="shared" si="28"/>
        <v>1.14166</v>
      </c>
      <c r="J29" s="137">
        <f t="shared" si="4"/>
        <v>0</v>
      </c>
      <c r="K29" s="138">
        <f t="shared" si="5"/>
        <v>0.2145589521</v>
      </c>
      <c r="L29" s="139">
        <f t="shared" si="42"/>
        <v>3.01166</v>
      </c>
      <c r="M29" s="140">
        <f t="shared" ref="M29:M35" si="53">L29/$L$2</f>
        <v>3.543129412</v>
      </c>
      <c r="N29" s="91">
        <v>1.0</v>
      </c>
      <c r="O29" s="92">
        <v>25.0</v>
      </c>
      <c r="P29" s="92">
        <f t="shared" si="31"/>
        <v>25</v>
      </c>
      <c r="Q29" s="91">
        <f t="shared" si="8"/>
        <v>25</v>
      </c>
      <c r="R29" s="153">
        <v>90.0</v>
      </c>
      <c r="S29" s="154">
        <v>27.0</v>
      </c>
      <c r="T29" s="154">
        <v>16.0</v>
      </c>
      <c r="U29" s="160">
        <f t="shared" si="9"/>
        <v>6.48</v>
      </c>
      <c r="V29" s="144">
        <f t="shared" si="10"/>
        <v>7</v>
      </c>
      <c r="W29" s="145">
        <v>2.55</v>
      </c>
      <c r="X29" s="146">
        <f t="shared" si="11"/>
        <v>17.85</v>
      </c>
      <c r="Y29" s="144">
        <v>0.5</v>
      </c>
      <c r="Z29" s="147">
        <f t="shared" si="12"/>
        <v>10.1915</v>
      </c>
      <c r="AA29" s="155">
        <f t="shared" si="13"/>
        <v>1.14166</v>
      </c>
      <c r="AB29" s="149">
        <f t="shared" si="44"/>
        <v>25</v>
      </c>
      <c r="AC29" s="76" t="s">
        <v>113</v>
      </c>
      <c r="AD29" s="77">
        <f t="shared" ref="AD29:AF29" si="52">R29/$AF$2</f>
        <v>35.43307087</v>
      </c>
      <c r="AE29" s="77">
        <f t="shared" si="52"/>
        <v>10.62992126</v>
      </c>
      <c r="AF29" s="77">
        <f t="shared" si="52"/>
        <v>6.299212598</v>
      </c>
      <c r="AG29" s="78">
        <f t="shared" si="16"/>
        <v>1.373034242</v>
      </c>
      <c r="AH29" s="150">
        <v>0.0</v>
      </c>
      <c r="AI29" s="80">
        <f t="shared" si="17"/>
        <v>0</v>
      </c>
      <c r="AJ29" s="80">
        <v>0.0</v>
      </c>
      <c r="AK29" s="80">
        <f t="shared" si="18"/>
        <v>0</v>
      </c>
      <c r="AL29" s="82">
        <f t="shared" si="19"/>
        <v>1.373034242</v>
      </c>
      <c r="AM29" s="95">
        <f t="shared" si="20"/>
        <v>2.725</v>
      </c>
      <c r="AN29" s="85">
        <v>0.5</v>
      </c>
      <c r="AO29" s="85">
        <f t="shared" si="21"/>
        <v>1.122455493</v>
      </c>
      <c r="AP29" s="85">
        <f t="shared" si="22"/>
        <v>5.363973803</v>
      </c>
      <c r="AQ29" s="85">
        <f t="shared" si="23"/>
        <v>0.2145589521</v>
      </c>
      <c r="AT29" s="86"/>
      <c r="AU29" s="86"/>
      <c r="AV29" s="86"/>
    </row>
    <row r="30" ht="15.75" customHeight="1">
      <c r="B30" s="151" t="s">
        <v>143</v>
      </c>
      <c r="C30" s="131" t="s">
        <v>89</v>
      </c>
      <c r="D30" s="152">
        <v>60.0</v>
      </c>
      <c r="E30" s="90" t="s">
        <v>84</v>
      </c>
      <c r="F30" s="59">
        <v>0.85</v>
      </c>
      <c r="G30" s="134">
        <v>25.0</v>
      </c>
      <c r="H30" s="135">
        <f t="shared" si="2"/>
        <v>21.25</v>
      </c>
      <c r="I30" s="136">
        <f t="shared" si="28"/>
        <v>9.8575</v>
      </c>
      <c r="J30" s="137">
        <f t="shared" si="4"/>
        <v>0</v>
      </c>
      <c r="K30" s="138">
        <f t="shared" si="5"/>
        <v>1.602769819</v>
      </c>
      <c r="L30" s="139">
        <f t="shared" si="42"/>
        <v>31.1075</v>
      </c>
      <c r="M30" s="140">
        <f t="shared" si="53"/>
        <v>36.59705882</v>
      </c>
      <c r="N30" s="91">
        <v>1.0</v>
      </c>
      <c r="O30" s="92">
        <v>4.0</v>
      </c>
      <c r="P30" s="92">
        <f t="shared" si="31"/>
        <v>4</v>
      </c>
      <c r="Q30" s="91">
        <f t="shared" si="8"/>
        <v>100</v>
      </c>
      <c r="R30" s="153">
        <v>105.0</v>
      </c>
      <c r="S30" s="154">
        <v>30.0</v>
      </c>
      <c r="T30" s="154">
        <v>15.0</v>
      </c>
      <c r="U30" s="160">
        <f t="shared" si="9"/>
        <v>7.875</v>
      </c>
      <c r="V30" s="144">
        <f t="shared" si="10"/>
        <v>8</v>
      </c>
      <c r="W30" s="145">
        <v>2.55</v>
      </c>
      <c r="X30" s="146">
        <f t="shared" si="11"/>
        <v>20.4</v>
      </c>
      <c r="Y30" s="144">
        <v>0.5</v>
      </c>
      <c r="Z30" s="147">
        <f t="shared" si="12"/>
        <v>18.53</v>
      </c>
      <c r="AA30" s="155">
        <f t="shared" si="13"/>
        <v>9.8575</v>
      </c>
      <c r="AB30" s="149">
        <f t="shared" si="44"/>
        <v>4</v>
      </c>
      <c r="AC30" s="76" t="s">
        <v>113</v>
      </c>
      <c r="AD30" s="77">
        <f t="shared" ref="AD30:AF30" si="54">R30/$AF$2</f>
        <v>41.33858268</v>
      </c>
      <c r="AE30" s="77">
        <f t="shared" si="54"/>
        <v>11.81102362</v>
      </c>
      <c r="AF30" s="77">
        <f t="shared" si="54"/>
        <v>5.905511811</v>
      </c>
      <c r="AG30" s="78">
        <f t="shared" si="16"/>
        <v>1.668618003</v>
      </c>
      <c r="AH30" s="150">
        <v>0.0</v>
      </c>
      <c r="AI30" s="80">
        <f t="shared" si="17"/>
        <v>0</v>
      </c>
      <c r="AJ30" s="80">
        <v>0.0</v>
      </c>
      <c r="AK30" s="80">
        <f t="shared" si="18"/>
        <v>0</v>
      </c>
      <c r="AL30" s="82">
        <f t="shared" si="19"/>
        <v>1.668618003</v>
      </c>
      <c r="AM30" s="95">
        <f t="shared" si="20"/>
        <v>2.725</v>
      </c>
      <c r="AN30" s="85">
        <v>0.5</v>
      </c>
      <c r="AO30" s="85">
        <f t="shared" si="21"/>
        <v>1.364095217</v>
      </c>
      <c r="AP30" s="85">
        <f t="shared" si="22"/>
        <v>6.411079274</v>
      </c>
      <c r="AQ30" s="85">
        <f t="shared" si="23"/>
        <v>1.602769819</v>
      </c>
      <c r="AT30" s="86"/>
      <c r="AU30" s="86"/>
      <c r="AV30" s="86"/>
    </row>
    <row r="31" ht="15.75" customHeight="1">
      <c r="B31" s="151" t="s">
        <v>144</v>
      </c>
      <c r="C31" s="131" t="s">
        <v>89</v>
      </c>
      <c r="D31" s="152">
        <v>50.0</v>
      </c>
      <c r="E31" s="90" t="s">
        <v>84</v>
      </c>
      <c r="F31" s="59">
        <v>0.6</v>
      </c>
      <c r="G31" s="134">
        <v>25.0</v>
      </c>
      <c r="H31" s="135">
        <f t="shared" si="2"/>
        <v>15</v>
      </c>
      <c r="I31" s="136">
        <f t="shared" si="28"/>
        <v>8.495</v>
      </c>
      <c r="J31" s="137">
        <f t="shared" si="4"/>
        <v>0</v>
      </c>
      <c r="K31" s="138">
        <f t="shared" si="5"/>
        <v>1.602769819</v>
      </c>
      <c r="L31" s="139">
        <f t="shared" si="42"/>
        <v>23.495</v>
      </c>
      <c r="M31" s="140">
        <f t="shared" si="53"/>
        <v>27.64117647</v>
      </c>
      <c r="N31" s="91">
        <v>1.0</v>
      </c>
      <c r="O31" s="92">
        <v>4.0</v>
      </c>
      <c r="P31" s="92">
        <f t="shared" si="31"/>
        <v>4</v>
      </c>
      <c r="Q31" s="91">
        <f t="shared" si="8"/>
        <v>100</v>
      </c>
      <c r="R31" s="153">
        <v>105.0</v>
      </c>
      <c r="S31" s="154">
        <v>30.0</v>
      </c>
      <c r="T31" s="154">
        <v>15.0</v>
      </c>
      <c r="U31" s="160">
        <f t="shared" si="9"/>
        <v>7.875</v>
      </c>
      <c r="V31" s="144">
        <f t="shared" si="10"/>
        <v>8</v>
      </c>
      <c r="W31" s="145">
        <v>2.55</v>
      </c>
      <c r="X31" s="146">
        <f t="shared" si="11"/>
        <v>20.4</v>
      </c>
      <c r="Y31" s="144">
        <v>0.5</v>
      </c>
      <c r="Z31" s="147">
        <f t="shared" si="12"/>
        <v>13.08</v>
      </c>
      <c r="AA31" s="155">
        <f t="shared" si="13"/>
        <v>8.495</v>
      </c>
      <c r="AB31" s="149">
        <f t="shared" si="44"/>
        <v>4</v>
      </c>
      <c r="AC31" s="76" t="s">
        <v>113</v>
      </c>
      <c r="AD31" s="77">
        <f t="shared" ref="AD31:AF31" si="55">R31/$AF$2</f>
        <v>41.33858268</v>
      </c>
      <c r="AE31" s="77">
        <f t="shared" si="55"/>
        <v>11.81102362</v>
      </c>
      <c r="AF31" s="77">
        <f t="shared" si="55"/>
        <v>5.905511811</v>
      </c>
      <c r="AG31" s="78">
        <f t="shared" si="16"/>
        <v>1.668618003</v>
      </c>
      <c r="AH31" s="150">
        <v>0.0</v>
      </c>
      <c r="AI31" s="80">
        <f t="shared" si="17"/>
        <v>0</v>
      </c>
      <c r="AJ31" s="80">
        <v>0.0</v>
      </c>
      <c r="AK31" s="80">
        <f t="shared" si="18"/>
        <v>0</v>
      </c>
      <c r="AL31" s="82">
        <f t="shared" si="19"/>
        <v>1.668618003</v>
      </c>
      <c r="AM31" s="95">
        <f t="shared" si="20"/>
        <v>2.725</v>
      </c>
      <c r="AN31" s="85">
        <v>0.5</v>
      </c>
      <c r="AO31" s="85">
        <f t="shared" si="21"/>
        <v>1.364095217</v>
      </c>
      <c r="AP31" s="85">
        <f t="shared" si="22"/>
        <v>6.411079274</v>
      </c>
      <c r="AQ31" s="85">
        <f t="shared" si="23"/>
        <v>1.602769819</v>
      </c>
      <c r="AT31" s="86"/>
      <c r="AU31" s="86"/>
      <c r="AV31" s="86"/>
    </row>
    <row r="32" ht="15.75" customHeight="1">
      <c r="B32" s="151" t="s">
        <v>145</v>
      </c>
      <c r="C32" s="131" t="s">
        <v>89</v>
      </c>
      <c r="D32" s="152">
        <v>60.0</v>
      </c>
      <c r="E32" s="90" t="s">
        <v>84</v>
      </c>
      <c r="F32" s="59">
        <v>0.57</v>
      </c>
      <c r="G32" s="134">
        <v>25.0</v>
      </c>
      <c r="H32" s="135">
        <f t="shared" si="2"/>
        <v>14.25</v>
      </c>
      <c r="I32" s="136">
        <f t="shared" si="28"/>
        <v>8.3315</v>
      </c>
      <c r="J32" s="137">
        <f t="shared" si="4"/>
        <v>0</v>
      </c>
      <c r="K32" s="138">
        <f t="shared" si="5"/>
        <v>1.602769819</v>
      </c>
      <c r="L32" s="139">
        <f t="shared" si="42"/>
        <v>22.5815</v>
      </c>
      <c r="M32" s="140">
        <f t="shared" si="53"/>
        <v>26.56647059</v>
      </c>
      <c r="N32" s="91">
        <v>1.0</v>
      </c>
      <c r="O32" s="92">
        <v>4.0</v>
      </c>
      <c r="P32" s="92">
        <f t="shared" si="31"/>
        <v>4</v>
      </c>
      <c r="Q32" s="91">
        <f t="shared" si="8"/>
        <v>100</v>
      </c>
      <c r="R32" s="153">
        <v>105.0</v>
      </c>
      <c r="S32" s="154">
        <v>30.0</v>
      </c>
      <c r="T32" s="154">
        <v>15.0</v>
      </c>
      <c r="U32" s="160">
        <f t="shared" si="9"/>
        <v>7.875</v>
      </c>
      <c r="V32" s="144">
        <f t="shared" si="10"/>
        <v>8</v>
      </c>
      <c r="W32" s="145">
        <v>2.55</v>
      </c>
      <c r="X32" s="144">
        <f t="shared" si="11"/>
        <v>20.4</v>
      </c>
      <c r="Y32" s="144">
        <v>0.5</v>
      </c>
      <c r="Z32" s="172">
        <f t="shared" si="12"/>
        <v>12.426</v>
      </c>
      <c r="AA32" s="172">
        <f t="shared" si="13"/>
        <v>8.3315</v>
      </c>
      <c r="AB32" s="149">
        <f t="shared" si="44"/>
        <v>4</v>
      </c>
      <c r="AC32" s="76" t="s">
        <v>113</v>
      </c>
      <c r="AD32" s="77">
        <f t="shared" ref="AD32:AF32" si="56">R32/$AF$2</f>
        <v>41.33858268</v>
      </c>
      <c r="AE32" s="77">
        <f t="shared" si="56"/>
        <v>11.81102362</v>
      </c>
      <c r="AF32" s="77">
        <f t="shared" si="56"/>
        <v>5.905511811</v>
      </c>
      <c r="AG32" s="78">
        <f t="shared" si="16"/>
        <v>1.668618003</v>
      </c>
      <c r="AH32" s="173">
        <v>0.0</v>
      </c>
      <c r="AI32" s="80">
        <f t="shared" si="17"/>
        <v>0</v>
      </c>
      <c r="AJ32" s="80">
        <v>0.0</v>
      </c>
      <c r="AK32" s="80">
        <f t="shared" si="18"/>
        <v>0</v>
      </c>
      <c r="AL32" s="82">
        <f t="shared" si="19"/>
        <v>1.668618003</v>
      </c>
      <c r="AM32" s="95">
        <f t="shared" si="20"/>
        <v>2.725</v>
      </c>
      <c r="AN32" s="82">
        <v>0.5</v>
      </c>
      <c r="AO32" s="85">
        <f t="shared" si="21"/>
        <v>1.364095217</v>
      </c>
      <c r="AP32" s="85">
        <f t="shared" si="22"/>
        <v>6.411079274</v>
      </c>
      <c r="AQ32" s="85">
        <f t="shared" si="23"/>
        <v>1.602769819</v>
      </c>
      <c r="AT32" s="86"/>
      <c r="AU32" s="86"/>
      <c r="AV32" s="86"/>
    </row>
    <row r="33" ht="15.75" customHeight="1">
      <c r="B33" s="130" t="s">
        <v>146</v>
      </c>
      <c r="C33" s="131" t="s">
        <v>83</v>
      </c>
      <c r="D33" s="174">
        <v>40.0</v>
      </c>
      <c r="E33" s="90" t="s">
        <v>80</v>
      </c>
      <c r="F33" s="59">
        <v>7.5</v>
      </c>
      <c r="G33" s="134">
        <v>1.0</v>
      </c>
      <c r="H33" s="135">
        <f t="shared" si="2"/>
        <v>7.5</v>
      </c>
      <c r="I33" s="136">
        <f t="shared" si="28"/>
        <v>4.256428571</v>
      </c>
      <c r="J33" s="137">
        <f t="shared" si="4"/>
        <v>0</v>
      </c>
      <c r="K33" s="138">
        <f t="shared" si="5"/>
        <v>0.7662819718</v>
      </c>
      <c r="L33" s="139">
        <f>H33+I33+J33+K33</f>
        <v>12.52271054</v>
      </c>
      <c r="M33" s="140">
        <f t="shared" si="53"/>
        <v>14.73260064</v>
      </c>
      <c r="N33" s="91">
        <v>1.0</v>
      </c>
      <c r="O33" s="92">
        <v>7.0</v>
      </c>
      <c r="P33" s="92">
        <f t="shared" si="31"/>
        <v>7</v>
      </c>
      <c r="Q33" s="91">
        <f t="shared" si="8"/>
        <v>7</v>
      </c>
      <c r="R33" s="153">
        <v>90.0</v>
      </c>
      <c r="S33" s="154">
        <v>27.0</v>
      </c>
      <c r="T33" s="154">
        <v>16.0</v>
      </c>
      <c r="U33" s="143">
        <f t="shared" si="9"/>
        <v>6.48</v>
      </c>
      <c r="V33" s="144">
        <f t="shared" si="10"/>
        <v>7</v>
      </c>
      <c r="W33" s="145">
        <v>2.55</v>
      </c>
      <c r="X33" s="144">
        <f t="shared" si="11"/>
        <v>17.85</v>
      </c>
      <c r="Y33" s="144">
        <v>0.5</v>
      </c>
      <c r="Z33" s="172">
        <f t="shared" si="12"/>
        <v>11.445</v>
      </c>
      <c r="AA33" s="172">
        <f t="shared" si="13"/>
        <v>4.256428571</v>
      </c>
      <c r="AB33" s="149">
        <f t="shared" si="44"/>
        <v>7</v>
      </c>
      <c r="AC33" s="76" t="s">
        <v>113</v>
      </c>
      <c r="AD33" s="77">
        <f t="shared" ref="AD33:AF33" si="57">R33/$AF$2</f>
        <v>35.43307087</v>
      </c>
      <c r="AE33" s="77">
        <f t="shared" si="57"/>
        <v>10.62992126</v>
      </c>
      <c r="AF33" s="77">
        <f t="shared" si="57"/>
        <v>6.299212598</v>
      </c>
      <c r="AG33" s="78">
        <f t="shared" si="16"/>
        <v>1.373034242</v>
      </c>
      <c r="AH33" s="173">
        <v>0.0</v>
      </c>
      <c r="AI33" s="80">
        <f t="shared" si="17"/>
        <v>0</v>
      </c>
      <c r="AJ33" s="80">
        <v>0.0</v>
      </c>
      <c r="AK33" s="80">
        <f t="shared" si="18"/>
        <v>0</v>
      </c>
      <c r="AL33" s="82">
        <f t="shared" si="19"/>
        <v>1.373034242</v>
      </c>
      <c r="AM33" s="95">
        <f t="shared" si="20"/>
        <v>2.725</v>
      </c>
      <c r="AN33" s="82">
        <v>0.5</v>
      </c>
      <c r="AO33" s="85">
        <f t="shared" si="21"/>
        <v>1.122455493</v>
      </c>
      <c r="AP33" s="85">
        <f t="shared" si="22"/>
        <v>5.363973803</v>
      </c>
      <c r="AQ33" s="85">
        <f t="shared" si="23"/>
        <v>0.7662819718</v>
      </c>
      <c r="AT33" s="9"/>
      <c r="AU33" s="9"/>
      <c r="AV33" s="9"/>
    </row>
    <row r="34" ht="15.75" customHeight="1">
      <c r="B34" s="151" t="s">
        <v>147</v>
      </c>
      <c r="C34" s="131" t="s">
        <v>83</v>
      </c>
      <c r="D34" s="152">
        <v>25.0</v>
      </c>
      <c r="E34" s="90" t="s">
        <v>80</v>
      </c>
      <c r="F34" s="59">
        <v>3.6</v>
      </c>
      <c r="G34" s="134">
        <v>1.0</v>
      </c>
      <c r="H34" s="135">
        <f t="shared" si="2"/>
        <v>3.6</v>
      </c>
      <c r="I34" s="136">
        <f t="shared" si="28"/>
        <v>1.804244444</v>
      </c>
      <c r="J34" s="137">
        <f t="shared" si="4"/>
        <v>0</v>
      </c>
      <c r="K34" s="138">
        <f t="shared" si="5"/>
        <v>0.2979985446</v>
      </c>
      <c r="L34" s="139">
        <f t="shared" ref="L34:L35" si="59">H34+I34</f>
        <v>5.404244444</v>
      </c>
      <c r="M34" s="140">
        <f t="shared" si="53"/>
        <v>6.357934641</v>
      </c>
      <c r="N34" s="91">
        <v>1.0</v>
      </c>
      <c r="O34" s="92">
        <v>18.0</v>
      </c>
      <c r="P34" s="92">
        <f t="shared" si="31"/>
        <v>18</v>
      </c>
      <c r="Q34" s="92">
        <f t="shared" si="8"/>
        <v>18</v>
      </c>
      <c r="R34" s="89">
        <v>90.0</v>
      </c>
      <c r="S34" s="89">
        <v>27.0</v>
      </c>
      <c r="T34" s="89">
        <v>16.0</v>
      </c>
      <c r="U34" s="143">
        <f t="shared" si="9"/>
        <v>6.48</v>
      </c>
      <c r="V34" s="144">
        <f t="shared" si="10"/>
        <v>7</v>
      </c>
      <c r="W34" s="145">
        <v>2.55</v>
      </c>
      <c r="X34" s="146">
        <f t="shared" si="11"/>
        <v>17.85</v>
      </c>
      <c r="Y34" s="144">
        <v>0.5</v>
      </c>
      <c r="Z34" s="147">
        <f t="shared" si="12"/>
        <v>14.1264</v>
      </c>
      <c r="AA34" s="155">
        <f t="shared" si="13"/>
        <v>1.804244444</v>
      </c>
      <c r="AB34" s="149">
        <f t="shared" si="44"/>
        <v>18</v>
      </c>
      <c r="AC34" s="76" t="s">
        <v>113</v>
      </c>
      <c r="AD34" s="77">
        <f t="shared" ref="AD34:AF34" si="58">R34/$AF$2</f>
        <v>35.43307087</v>
      </c>
      <c r="AE34" s="77">
        <f t="shared" si="58"/>
        <v>10.62992126</v>
      </c>
      <c r="AF34" s="77">
        <f t="shared" si="58"/>
        <v>6.299212598</v>
      </c>
      <c r="AG34" s="78">
        <f t="shared" si="16"/>
        <v>1.373034242</v>
      </c>
      <c r="AH34" s="173">
        <v>0.0</v>
      </c>
      <c r="AI34" s="80">
        <f t="shared" si="17"/>
        <v>0</v>
      </c>
      <c r="AJ34" s="80">
        <v>0.0</v>
      </c>
      <c r="AK34" s="80">
        <f t="shared" si="18"/>
        <v>0</v>
      </c>
      <c r="AL34" s="82">
        <f t="shared" si="19"/>
        <v>1.373034242</v>
      </c>
      <c r="AM34" s="95">
        <f t="shared" si="20"/>
        <v>2.725</v>
      </c>
      <c r="AN34" s="85">
        <v>0.5</v>
      </c>
      <c r="AO34" s="85">
        <f t="shared" si="21"/>
        <v>1.122455493</v>
      </c>
      <c r="AP34" s="85">
        <f t="shared" si="22"/>
        <v>5.363973803</v>
      </c>
      <c r="AQ34" s="85">
        <f t="shared" si="23"/>
        <v>0.2979985446</v>
      </c>
      <c r="AT34" s="9"/>
      <c r="AU34" s="9"/>
      <c r="AV34" s="9"/>
    </row>
    <row r="35" ht="15.75" customHeight="1">
      <c r="B35" s="151" t="s">
        <v>148</v>
      </c>
      <c r="C35" s="131" t="s">
        <v>89</v>
      </c>
      <c r="D35" s="152">
        <v>70.0</v>
      </c>
      <c r="E35" s="90" t="s">
        <v>84</v>
      </c>
      <c r="F35" s="59">
        <v>0.99</v>
      </c>
      <c r="G35" s="134">
        <v>25.0</v>
      </c>
      <c r="H35" s="135">
        <f t="shared" si="2"/>
        <v>24.75</v>
      </c>
      <c r="I35" s="136">
        <f t="shared" si="28"/>
        <v>10.6205</v>
      </c>
      <c r="J35" s="137">
        <f t="shared" si="4"/>
        <v>0</v>
      </c>
      <c r="K35" s="138">
        <f t="shared" si="5"/>
        <v>1.602769819</v>
      </c>
      <c r="L35" s="139">
        <f t="shared" si="59"/>
        <v>35.3705</v>
      </c>
      <c r="M35" s="140">
        <f t="shared" si="53"/>
        <v>41.61235294</v>
      </c>
      <c r="N35" s="91">
        <v>1.0</v>
      </c>
      <c r="O35" s="92">
        <v>4.0</v>
      </c>
      <c r="P35" s="92">
        <f t="shared" si="31"/>
        <v>4</v>
      </c>
      <c r="Q35" s="91">
        <f t="shared" si="8"/>
        <v>100</v>
      </c>
      <c r="R35" s="153">
        <v>105.0</v>
      </c>
      <c r="S35" s="154">
        <v>30.0</v>
      </c>
      <c r="T35" s="154">
        <v>15.0</v>
      </c>
      <c r="U35" s="160">
        <f t="shared" si="9"/>
        <v>7.875</v>
      </c>
      <c r="V35" s="144">
        <f t="shared" si="10"/>
        <v>8</v>
      </c>
      <c r="W35" s="145">
        <v>2.55</v>
      </c>
      <c r="X35" s="146">
        <f t="shared" si="11"/>
        <v>20.4</v>
      </c>
      <c r="Y35" s="144">
        <v>0.5</v>
      </c>
      <c r="Z35" s="147">
        <f t="shared" si="12"/>
        <v>21.582</v>
      </c>
      <c r="AA35" s="155">
        <f t="shared" si="13"/>
        <v>10.6205</v>
      </c>
      <c r="AB35" s="149">
        <f t="shared" si="44"/>
        <v>4</v>
      </c>
      <c r="AC35" s="76" t="s">
        <v>113</v>
      </c>
      <c r="AD35" s="77">
        <f t="shared" ref="AD35:AF35" si="60">R35/$AF$2</f>
        <v>41.33858268</v>
      </c>
      <c r="AE35" s="77">
        <f t="shared" si="60"/>
        <v>11.81102362</v>
      </c>
      <c r="AF35" s="77">
        <f t="shared" si="60"/>
        <v>5.905511811</v>
      </c>
      <c r="AG35" s="78">
        <f t="shared" si="16"/>
        <v>1.668618003</v>
      </c>
      <c r="AH35" s="150">
        <v>0.0</v>
      </c>
      <c r="AI35" s="80">
        <f t="shared" si="17"/>
        <v>0</v>
      </c>
      <c r="AJ35" s="80">
        <v>0.0</v>
      </c>
      <c r="AK35" s="80">
        <f t="shared" si="18"/>
        <v>0</v>
      </c>
      <c r="AL35" s="82">
        <f t="shared" si="19"/>
        <v>1.668618003</v>
      </c>
      <c r="AM35" s="95">
        <f t="shared" si="20"/>
        <v>2.725</v>
      </c>
      <c r="AN35" s="85">
        <v>0.5</v>
      </c>
      <c r="AO35" s="85">
        <f t="shared" si="21"/>
        <v>1.364095217</v>
      </c>
      <c r="AP35" s="85">
        <f t="shared" si="22"/>
        <v>6.411079274</v>
      </c>
      <c r="AQ35" s="85">
        <f t="shared" si="23"/>
        <v>1.602769819</v>
      </c>
      <c r="AT35" s="86"/>
      <c r="AU35" s="86"/>
      <c r="AV35" s="86"/>
    </row>
    <row r="37" ht="15.75" customHeight="1">
      <c r="AT37" s="86"/>
      <c r="AU37" s="86"/>
      <c r="AV37" s="86"/>
    </row>
    <row r="38" ht="15.75" customHeight="1">
      <c r="A38" s="9"/>
      <c r="B38" s="163"/>
      <c r="C38" s="126"/>
      <c r="D38" s="126"/>
      <c r="E38" s="9"/>
      <c r="F38" s="9"/>
      <c r="G38" s="113"/>
      <c r="H38" s="9"/>
      <c r="I38" s="9"/>
      <c r="J38" s="9"/>
      <c r="K38" s="9"/>
      <c r="L38" s="113"/>
      <c r="M38" s="11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ht="15.75" customHeight="1">
      <c r="A39" s="9"/>
      <c r="B39" s="163"/>
      <c r="C39" s="126"/>
      <c r="D39" s="126"/>
      <c r="E39" s="9"/>
      <c r="F39" s="9"/>
      <c r="G39" s="113"/>
      <c r="H39" s="9"/>
      <c r="I39" s="9"/>
      <c r="J39" s="9"/>
      <c r="K39" s="9"/>
      <c r="L39" s="113"/>
      <c r="M39" s="11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ht="15.75" customHeight="1">
      <c r="A40" s="9"/>
      <c r="B40" s="163"/>
      <c r="C40" s="126"/>
      <c r="D40" s="126"/>
      <c r="E40" s="9"/>
      <c r="F40" s="9"/>
      <c r="G40" s="113"/>
      <c r="H40" s="9"/>
      <c r="I40" s="9"/>
      <c r="J40" s="9"/>
      <c r="K40" s="9"/>
      <c r="L40" s="113"/>
      <c r="M40" s="113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ht="15.75" customHeight="1">
      <c r="A41" s="9"/>
      <c r="B41" s="9"/>
      <c r="C41" s="9"/>
      <c r="D41" s="9"/>
      <c r="E41" s="9"/>
      <c r="F41" s="9"/>
      <c r="G41" s="113"/>
      <c r="H41" s="9"/>
      <c r="I41" s="9"/>
      <c r="J41" s="9"/>
      <c r="K41" s="9"/>
      <c r="L41" s="113"/>
      <c r="M41" s="1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ht="15.75" customHeight="1">
      <c r="A42" s="9"/>
      <c r="B42" s="9"/>
      <c r="C42" s="9"/>
      <c r="D42" s="9"/>
      <c r="E42" s="9"/>
      <c r="F42" s="9"/>
      <c r="G42" s="113"/>
      <c r="H42" s="9"/>
      <c r="I42" s="9"/>
      <c r="J42" s="9"/>
      <c r="K42" s="9"/>
      <c r="L42" s="113"/>
      <c r="M42" s="113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ht="15.75" customHeight="1">
      <c r="A43" s="9"/>
      <c r="B43" s="9"/>
      <c r="C43" s="9"/>
      <c r="D43" s="9"/>
      <c r="E43" s="9"/>
      <c r="F43" s="9"/>
      <c r="G43" s="113"/>
      <c r="H43" s="9"/>
      <c r="I43" s="9"/>
      <c r="J43" s="9"/>
      <c r="K43" s="9"/>
      <c r="L43" s="113"/>
      <c r="M43" s="113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ht="15.75" customHeight="1">
      <c r="A44" s="9"/>
      <c r="B44" s="9"/>
      <c r="C44" s="9"/>
      <c r="D44" s="9"/>
      <c r="E44" s="9"/>
      <c r="F44" s="9"/>
      <c r="G44" s="113"/>
      <c r="H44" s="9"/>
      <c r="I44" s="9"/>
      <c r="J44" s="9"/>
      <c r="K44" s="9"/>
      <c r="L44" s="113"/>
      <c r="M44" s="113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ht="15.75" customHeight="1">
      <c r="A45" s="9"/>
      <c r="B45" s="9"/>
      <c r="C45" s="9"/>
      <c r="D45" s="9"/>
      <c r="E45" s="9"/>
      <c r="F45" s="9"/>
      <c r="G45" s="113"/>
      <c r="H45" s="9"/>
      <c r="I45" s="9"/>
      <c r="J45" s="9"/>
      <c r="K45" s="9"/>
      <c r="L45" s="113"/>
      <c r="M45" s="11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ht="15.75" customHeight="1">
      <c r="A46" s="9"/>
      <c r="B46" s="9"/>
      <c r="C46" s="9"/>
      <c r="D46" s="9"/>
      <c r="E46" s="9"/>
      <c r="F46" s="9"/>
      <c r="G46" s="113"/>
      <c r="H46" s="9"/>
      <c r="I46" s="9"/>
      <c r="J46" s="9"/>
      <c r="K46" s="9"/>
      <c r="L46" s="113"/>
      <c r="M46" s="113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ht="15.75" customHeight="1">
      <c r="A47" s="9"/>
      <c r="B47" s="9"/>
      <c r="C47" s="9"/>
      <c r="D47" s="9"/>
      <c r="E47" s="9"/>
      <c r="F47" s="9"/>
      <c r="G47" s="113"/>
      <c r="H47" s="9"/>
      <c r="I47" s="9"/>
      <c r="J47" s="9"/>
      <c r="K47" s="9"/>
      <c r="L47" s="113"/>
      <c r="M47" s="113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ht="15.75" customHeight="1">
      <c r="A48" s="9"/>
      <c r="B48" s="9"/>
      <c r="C48" s="9"/>
      <c r="D48" s="9"/>
      <c r="E48" s="9"/>
      <c r="F48" s="9"/>
      <c r="G48" s="113"/>
      <c r="H48" s="9"/>
      <c r="I48" s="9"/>
      <c r="J48" s="9"/>
      <c r="K48" s="9"/>
      <c r="L48" s="113"/>
      <c r="M48" s="113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ht="15.75" customHeight="1">
      <c r="A49" s="9"/>
      <c r="B49" s="9"/>
      <c r="C49" s="9"/>
      <c r="D49" s="9"/>
      <c r="E49" s="9"/>
      <c r="F49" s="9"/>
      <c r="G49" s="113"/>
      <c r="H49" s="9"/>
      <c r="I49" s="9"/>
      <c r="J49" s="9"/>
      <c r="K49" s="9"/>
      <c r="L49" s="113"/>
      <c r="M49" s="11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ht="15.75" customHeight="1">
      <c r="A50" s="9"/>
      <c r="B50" s="9"/>
      <c r="C50" s="9"/>
      <c r="D50" s="9"/>
      <c r="E50" s="9"/>
      <c r="F50" s="9"/>
      <c r="G50" s="113"/>
      <c r="H50" s="9"/>
      <c r="I50" s="9"/>
      <c r="J50" s="9"/>
      <c r="K50" s="9"/>
      <c r="L50" s="113"/>
      <c r="M50" s="11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ht="15.75" customHeight="1">
      <c r="A51" s="9"/>
      <c r="B51" s="9"/>
      <c r="C51" s="9"/>
      <c r="D51" s="9"/>
      <c r="E51" s="9"/>
      <c r="F51" s="9"/>
      <c r="G51" s="113"/>
      <c r="H51" s="9"/>
      <c r="I51" s="9"/>
      <c r="J51" s="9"/>
      <c r="K51" s="9"/>
      <c r="L51" s="113"/>
      <c r="M51" s="113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ht="15.75" customHeight="1">
      <c r="A52" s="9"/>
      <c r="B52" s="9"/>
      <c r="C52" s="9"/>
      <c r="D52" s="9"/>
      <c r="E52" s="9"/>
      <c r="F52" s="9"/>
      <c r="G52" s="113"/>
      <c r="H52" s="9"/>
      <c r="I52" s="9"/>
      <c r="J52" s="9"/>
      <c r="K52" s="9"/>
      <c r="L52" s="113"/>
      <c r="M52" s="113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ht="15.75" customHeight="1">
      <c r="A53" s="9"/>
      <c r="B53" s="9"/>
      <c r="C53" s="9"/>
      <c r="D53" s="9"/>
      <c r="E53" s="9"/>
      <c r="F53" s="9"/>
      <c r="G53" s="113"/>
      <c r="H53" s="9"/>
      <c r="I53" s="9"/>
      <c r="J53" s="9"/>
      <c r="K53" s="9"/>
      <c r="L53" s="113"/>
      <c r="M53" s="113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ht="15.75" customHeight="1">
      <c r="A54" s="9"/>
      <c r="B54" s="9"/>
      <c r="C54" s="9"/>
      <c r="D54" s="9"/>
      <c r="E54" s="9"/>
      <c r="F54" s="9"/>
      <c r="G54" s="113"/>
      <c r="H54" s="9"/>
      <c r="I54" s="9"/>
      <c r="J54" s="9"/>
      <c r="K54" s="9"/>
      <c r="L54" s="113"/>
      <c r="M54" s="113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ht="15.75" customHeight="1">
      <c r="A55" s="9"/>
      <c r="B55" s="9"/>
      <c r="C55" s="9"/>
      <c r="D55" s="9"/>
      <c r="E55" s="9"/>
      <c r="F55" s="9"/>
      <c r="G55" s="113"/>
      <c r="H55" s="9"/>
      <c r="I55" s="9"/>
      <c r="J55" s="9"/>
      <c r="K55" s="9"/>
      <c r="L55" s="113"/>
      <c r="M55" s="113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ht="15.75" customHeight="1">
      <c r="A56" s="9"/>
      <c r="B56" s="9"/>
      <c r="C56" s="9"/>
      <c r="D56" s="9"/>
      <c r="E56" s="9"/>
      <c r="F56" s="9"/>
      <c r="G56" s="113"/>
      <c r="H56" s="9"/>
      <c r="I56" s="9"/>
      <c r="J56" s="9"/>
      <c r="K56" s="9"/>
      <c r="L56" s="113"/>
      <c r="M56" s="113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ht="15.75" customHeight="1">
      <c r="A57" s="9"/>
      <c r="B57" s="9"/>
      <c r="C57" s="9"/>
      <c r="D57" s="9"/>
      <c r="E57" s="9"/>
      <c r="F57" s="9"/>
      <c r="G57" s="113"/>
      <c r="H57" s="9"/>
      <c r="I57" s="9"/>
      <c r="J57" s="9"/>
      <c r="K57" s="9"/>
      <c r="L57" s="113"/>
      <c r="M57" s="113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ht="15.75" customHeight="1">
      <c r="A58" s="9"/>
      <c r="B58" s="9"/>
      <c r="C58" s="9"/>
      <c r="D58" s="9"/>
      <c r="E58" s="9"/>
      <c r="F58" s="9"/>
      <c r="G58" s="113"/>
      <c r="H58" s="9"/>
      <c r="I58" s="9"/>
      <c r="J58" s="9"/>
      <c r="K58" s="9"/>
      <c r="L58" s="113"/>
      <c r="M58" s="113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ht="15.75" customHeight="1">
      <c r="A59" s="9"/>
      <c r="B59" s="9"/>
      <c r="C59" s="9"/>
      <c r="D59" s="9"/>
      <c r="E59" s="9"/>
      <c r="F59" s="9"/>
      <c r="G59" s="113"/>
      <c r="H59" s="9"/>
      <c r="I59" s="9"/>
      <c r="J59" s="9"/>
      <c r="K59" s="9"/>
      <c r="L59" s="113"/>
      <c r="M59" s="113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ht="15.75" customHeight="1">
      <c r="A60" s="9"/>
      <c r="B60" s="9"/>
      <c r="C60" s="9"/>
      <c r="D60" s="9"/>
      <c r="E60" s="9"/>
      <c r="F60" s="9"/>
      <c r="G60" s="113"/>
      <c r="H60" s="9"/>
      <c r="I60" s="9"/>
      <c r="J60" s="9"/>
      <c r="K60" s="9"/>
      <c r="L60" s="113"/>
      <c r="M60" s="113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ht="15.75" customHeight="1">
      <c r="A61" s="9"/>
      <c r="B61" s="9"/>
      <c r="C61" s="9"/>
      <c r="D61" s="9"/>
      <c r="E61" s="9"/>
      <c r="F61" s="9"/>
      <c r="G61" s="113"/>
      <c r="H61" s="9"/>
      <c r="I61" s="9"/>
      <c r="J61" s="9"/>
      <c r="K61" s="9"/>
      <c r="L61" s="113"/>
      <c r="M61" s="113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ht="15.75" customHeight="1">
      <c r="A62" s="9"/>
      <c r="B62" s="9"/>
      <c r="C62" s="9"/>
      <c r="D62" s="9"/>
      <c r="E62" s="9"/>
      <c r="F62" s="9"/>
      <c r="G62" s="113"/>
      <c r="H62" s="9"/>
      <c r="I62" s="9"/>
      <c r="J62" s="9"/>
      <c r="K62" s="9"/>
      <c r="L62" s="113"/>
      <c r="M62" s="113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ht="15.75" customHeight="1">
      <c r="A63" s="9"/>
      <c r="B63" s="9"/>
      <c r="C63" s="9"/>
      <c r="D63" s="9"/>
      <c r="E63" s="9"/>
      <c r="F63" s="9"/>
      <c r="G63" s="113"/>
      <c r="H63" s="9"/>
      <c r="I63" s="9"/>
      <c r="J63" s="9"/>
      <c r="K63" s="9"/>
      <c r="L63" s="113"/>
      <c r="M63" s="11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ht="15.75" customHeight="1">
      <c r="A64" s="9"/>
      <c r="B64" s="9"/>
      <c r="C64" s="9"/>
      <c r="D64" s="9"/>
      <c r="E64" s="9"/>
      <c r="F64" s="9"/>
      <c r="G64" s="113"/>
      <c r="H64" s="9"/>
      <c r="I64" s="9"/>
      <c r="J64" s="9"/>
      <c r="K64" s="9"/>
      <c r="L64" s="113"/>
      <c r="M64" s="11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ht="15.75" customHeight="1">
      <c r="A65" s="9"/>
      <c r="B65" s="9"/>
      <c r="C65" s="9"/>
      <c r="D65" s="9"/>
      <c r="E65" s="9"/>
      <c r="F65" s="9"/>
      <c r="G65" s="113"/>
      <c r="H65" s="9"/>
      <c r="I65" s="9"/>
      <c r="J65" s="9"/>
      <c r="K65" s="9"/>
      <c r="L65" s="113"/>
      <c r="M65" s="113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ht="15.75" customHeight="1">
      <c r="A66" s="9"/>
      <c r="B66" s="9"/>
      <c r="C66" s="9"/>
      <c r="D66" s="9"/>
      <c r="E66" s="9"/>
      <c r="F66" s="9"/>
      <c r="G66" s="113"/>
      <c r="H66" s="9"/>
      <c r="I66" s="9"/>
      <c r="J66" s="9"/>
      <c r="K66" s="9"/>
      <c r="L66" s="113"/>
      <c r="M66" s="113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ht="15.75" customHeight="1">
      <c r="A67" s="9"/>
      <c r="B67" s="9"/>
      <c r="C67" s="9"/>
      <c r="D67" s="9"/>
      <c r="E67" s="9"/>
      <c r="F67" s="9"/>
      <c r="G67" s="113"/>
      <c r="H67" s="9"/>
      <c r="I67" s="9"/>
      <c r="J67" s="9"/>
      <c r="K67" s="9"/>
      <c r="L67" s="113"/>
      <c r="M67" s="11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ht="15.75" customHeight="1">
      <c r="A68" s="9"/>
      <c r="B68" s="9"/>
      <c r="C68" s="9"/>
      <c r="D68" s="9"/>
      <c r="E68" s="9"/>
      <c r="F68" s="9"/>
      <c r="G68" s="113"/>
      <c r="H68" s="9"/>
      <c r="I68" s="9"/>
      <c r="J68" s="9"/>
      <c r="K68" s="9"/>
      <c r="L68" s="113"/>
      <c r="M68" s="11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ht="15.75" customHeight="1">
      <c r="A69" s="9"/>
      <c r="B69" s="9"/>
      <c r="C69" s="9"/>
      <c r="D69" s="9"/>
      <c r="E69" s="9"/>
      <c r="F69" s="9"/>
      <c r="G69" s="113"/>
      <c r="H69" s="9"/>
      <c r="I69" s="9"/>
      <c r="J69" s="9"/>
      <c r="K69" s="9"/>
      <c r="L69" s="113"/>
      <c r="M69" s="113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ht="15.75" customHeight="1">
      <c r="A70" s="9"/>
      <c r="B70" s="9"/>
      <c r="C70" s="9"/>
      <c r="D70" s="9"/>
      <c r="E70" s="9"/>
      <c r="F70" s="9"/>
      <c r="G70" s="113"/>
      <c r="H70" s="9"/>
      <c r="I70" s="9"/>
      <c r="J70" s="9"/>
      <c r="K70" s="9"/>
      <c r="L70" s="113"/>
      <c r="M70" s="113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ht="15.75" customHeight="1">
      <c r="A71" s="9"/>
      <c r="B71" s="9"/>
      <c r="C71" s="9"/>
      <c r="D71" s="9"/>
      <c r="E71" s="9"/>
      <c r="F71" s="9"/>
      <c r="G71" s="113"/>
      <c r="H71" s="9"/>
      <c r="I71" s="9"/>
      <c r="J71" s="9"/>
      <c r="K71" s="9"/>
      <c r="L71" s="113"/>
      <c r="M71" s="11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ht="15.75" customHeight="1">
      <c r="A72" s="9"/>
      <c r="B72" s="9"/>
      <c r="C72" s="9"/>
      <c r="D72" s="9"/>
      <c r="E72" s="9"/>
      <c r="F72" s="9"/>
      <c r="G72" s="113"/>
      <c r="H72" s="9"/>
      <c r="I72" s="9"/>
      <c r="J72" s="9"/>
      <c r="K72" s="9"/>
      <c r="L72" s="113"/>
      <c r="M72" s="113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ht="15.75" customHeight="1">
      <c r="A73" s="9"/>
      <c r="B73" s="9"/>
      <c r="C73" s="9"/>
      <c r="D73" s="9"/>
      <c r="E73" s="9"/>
      <c r="F73" s="9"/>
      <c r="G73" s="113"/>
      <c r="H73" s="9"/>
      <c r="I73" s="9"/>
      <c r="J73" s="9"/>
      <c r="K73" s="9"/>
      <c r="L73" s="113"/>
      <c r="M73" s="113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ht="15.75" customHeight="1">
      <c r="A74" s="9"/>
      <c r="B74" s="9"/>
      <c r="C74" s="9"/>
      <c r="D74" s="9"/>
      <c r="E74" s="9"/>
      <c r="F74" s="9"/>
      <c r="G74" s="113"/>
      <c r="H74" s="9"/>
      <c r="I74" s="9"/>
      <c r="J74" s="9"/>
      <c r="K74" s="9"/>
      <c r="L74" s="113"/>
      <c r="M74" s="113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ht="15.75" customHeight="1">
      <c r="A75" s="9"/>
      <c r="B75" s="9"/>
      <c r="C75" s="9"/>
      <c r="D75" s="9"/>
      <c r="E75" s="9"/>
      <c r="F75" s="9"/>
      <c r="G75" s="113"/>
      <c r="H75" s="9"/>
      <c r="I75" s="9"/>
      <c r="J75" s="9"/>
      <c r="K75" s="9"/>
      <c r="L75" s="113"/>
      <c r="M75" s="113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ht="15.75" customHeight="1">
      <c r="A76" s="9"/>
      <c r="B76" s="9"/>
      <c r="C76" s="9"/>
      <c r="D76" s="9"/>
      <c r="E76" s="9"/>
      <c r="F76" s="9"/>
      <c r="G76" s="113"/>
      <c r="H76" s="9"/>
      <c r="I76" s="9"/>
      <c r="J76" s="9"/>
      <c r="K76" s="9"/>
      <c r="L76" s="113"/>
      <c r="M76" s="11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ht="15.75" customHeight="1">
      <c r="A77" s="9"/>
      <c r="B77" s="9"/>
      <c r="C77" s="9"/>
      <c r="D77" s="9"/>
      <c r="E77" s="9"/>
      <c r="F77" s="9"/>
      <c r="G77" s="113"/>
      <c r="H77" s="9"/>
      <c r="I77" s="9"/>
      <c r="J77" s="9"/>
      <c r="K77" s="9"/>
      <c r="L77" s="113"/>
      <c r="M77" s="113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ht="15.75" customHeight="1">
      <c r="A78" s="9"/>
      <c r="B78" s="9"/>
      <c r="C78" s="9"/>
      <c r="D78" s="9"/>
      <c r="E78" s="9"/>
      <c r="F78" s="9"/>
      <c r="G78" s="113"/>
      <c r="H78" s="9"/>
      <c r="I78" s="9"/>
      <c r="J78" s="9"/>
      <c r="K78" s="9"/>
      <c r="L78" s="113"/>
      <c r="M78" s="113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ht="15.75" customHeight="1">
      <c r="A79" s="9"/>
      <c r="B79" s="9"/>
      <c r="C79" s="9"/>
      <c r="D79" s="9"/>
      <c r="E79" s="9"/>
      <c r="F79" s="9"/>
      <c r="G79" s="113"/>
      <c r="H79" s="9"/>
      <c r="I79" s="9"/>
      <c r="J79" s="9"/>
      <c r="K79" s="9"/>
      <c r="L79" s="113"/>
      <c r="M79" s="113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ht="15.75" customHeight="1">
      <c r="A80" s="9"/>
      <c r="B80" s="9"/>
      <c r="C80" s="9"/>
      <c r="D80" s="9"/>
      <c r="E80" s="9"/>
      <c r="F80" s="9"/>
      <c r="G80" s="113"/>
      <c r="H80" s="9"/>
      <c r="I80" s="9"/>
      <c r="J80" s="9"/>
      <c r="K80" s="9"/>
      <c r="L80" s="113"/>
      <c r="M80" s="113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ht="15.75" customHeight="1">
      <c r="A81" s="9"/>
      <c r="B81" s="9"/>
      <c r="C81" s="9"/>
      <c r="D81" s="9"/>
      <c r="E81" s="9"/>
      <c r="F81" s="9"/>
      <c r="G81" s="113"/>
      <c r="H81" s="9"/>
      <c r="I81" s="9"/>
      <c r="J81" s="9"/>
      <c r="K81" s="9"/>
      <c r="L81" s="113"/>
      <c r="M81" s="113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ht="15.75" customHeight="1">
      <c r="A82" s="9"/>
      <c r="B82" s="9"/>
      <c r="C82" s="9"/>
      <c r="D82" s="9"/>
      <c r="E82" s="9"/>
      <c r="F82" s="9"/>
      <c r="G82" s="113"/>
      <c r="H82" s="9"/>
      <c r="I82" s="9"/>
      <c r="J82" s="9"/>
      <c r="K82" s="9"/>
      <c r="L82" s="113"/>
      <c r="M82" s="113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ht="15.75" customHeight="1">
      <c r="A83" s="9"/>
      <c r="B83" s="9"/>
      <c r="C83" s="9"/>
      <c r="D83" s="9"/>
      <c r="E83" s="9"/>
      <c r="F83" s="9"/>
      <c r="G83" s="113"/>
      <c r="H83" s="9"/>
      <c r="I83" s="9"/>
      <c r="J83" s="9"/>
      <c r="K83" s="9"/>
      <c r="L83" s="113"/>
      <c r="M83" s="113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ht="15.75" customHeight="1">
      <c r="A84" s="9"/>
      <c r="B84" s="9"/>
      <c r="C84" s="9"/>
      <c r="D84" s="9"/>
      <c r="E84" s="9"/>
      <c r="F84" s="9"/>
      <c r="G84" s="113"/>
      <c r="H84" s="9"/>
      <c r="I84" s="9"/>
      <c r="J84" s="9"/>
      <c r="K84" s="9"/>
      <c r="L84" s="113"/>
      <c r="M84" s="113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ht="15.75" customHeight="1">
      <c r="A85" s="9"/>
      <c r="B85" s="9"/>
      <c r="C85" s="9"/>
      <c r="D85" s="9"/>
      <c r="E85" s="9"/>
      <c r="F85" s="9"/>
      <c r="G85" s="113"/>
      <c r="H85" s="9"/>
      <c r="I85" s="9"/>
      <c r="J85" s="9"/>
      <c r="K85" s="9"/>
      <c r="L85" s="113"/>
      <c r="M85" s="113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ht="15.75" customHeight="1">
      <c r="A86" s="9"/>
      <c r="B86" s="9"/>
      <c r="C86" s="9"/>
      <c r="D86" s="9"/>
      <c r="E86" s="9"/>
      <c r="F86" s="9"/>
      <c r="G86" s="113"/>
      <c r="H86" s="9"/>
      <c r="I86" s="9"/>
      <c r="J86" s="9"/>
      <c r="K86" s="9"/>
      <c r="L86" s="113"/>
      <c r="M86" s="113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ht="15.75" customHeight="1">
      <c r="A87" s="9"/>
      <c r="B87" s="9"/>
      <c r="C87" s="9"/>
      <c r="D87" s="9"/>
      <c r="E87" s="9"/>
      <c r="F87" s="9"/>
      <c r="G87" s="113"/>
      <c r="H87" s="9"/>
      <c r="I87" s="9"/>
      <c r="J87" s="9"/>
      <c r="K87" s="9"/>
      <c r="L87" s="113"/>
      <c r="M87" s="113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ht="15.75" customHeight="1">
      <c r="A88" s="9"/>
      <c r="B88" s="9"/>
      <c r="C88" s="9"/>
      <c r="D88" s="9"/>
      <c r="E88" s="9"/>
      <c r="F88" s="9"/>
      <c r="G88" s="113"/>
      <c r="H88" s="9"/>
      <c r="I88" s="9"/>
      <c r="J88" s="9"/>
      <c r="K88" s="9"/>
      <c r="L88" s="113"/>
      <c r="M88" s="113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ht="15.75" customHeight="1">
      <c r="A89" s="9"/>
      <c r="B89" s="9"/>
      <c r="C89" s="9"/>
      <c r="D89" s="9"/>
      <c r="E89" s="9"/>
      <c r="F89" s="9"/>
      <c r="G89" s="113"/>
      <c r="H89" s="9"/>
      <c r="I89" s="9"/>
      <c r="J89" s="9"/>
      <c r="K89" s="9"/>
      <c r="L89" s="113"/>
      <c r="M89" s="113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ht="15.75" customHeight="1">
      <c r="A90" s="9"/>
      <c r="B90" s="9"/>
      <c r="C90" s="9"/>
      <c r="D90" s="9"/>
      <c r="E90" s="9"/>
      <c r="F90" s="9"/>
      <c r="G90" s="113"/>
      <c r="H90" s="9"/>
      <c r="I90" s="9"/>
      <c r="J90" s="9"/>
      <c r="K90" s="9"/>
      <c r="L90" s="113"/>
      <c r="M90" s="113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ht="15.75" customHeight="1">
      <c r="A91" s="9"/>
      <c r="B91" s="9"/>
      <c r="C91" s="9"/>
      <c r="D91" s="9"/>
      <c r="E91" s="9"/>
      <c r="F91" s="9"/>
      <c r="G91" s="113"/>
      <c r="H91" s="9"/>
      <c r="I91" s="9"/>
      <c r="J91" s="9"/>
      <c r="K91" s="9"/>
      <c r="L91" s="113"/>
      <c r="M91" s="113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ht="15.75" customHeight="1">
      <c r="A92" s="9"/>
      <c r="B92" s="9"/>
      <c r="C92" s="9"/>
      <c r="D92" s="9"/>
      <c r="E92" s="9"/>
      <c r="F92" s="9"/>
      <c r="G92" s="113"/>
      <c r="H92" s="9"/>
      <c r="I92" s="9"/>
      <c r="J92" s="9"/>
      <c r="K92" s="9"/>
      <c r="L92" s="113"/>
      <c r="M92" s="113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ht="15.75" customHeight="1">
      <c r="A93" s="9"/>
      <c r="B93" s="9"/>
      <c r="C93" s="9"/>
      <c r="D93" s="9"/>
      <c r="E93" s="9"/>
      <c r="F93" s="9"/>
      <c r="G93" s="113"/>
      <c r="H93" s="9"/>
      <c r="I93" s="9"/>
      <c r="J93" s="9"/>
      <c r="K93" s="9"/>
      <c r="L93" s="113"/>
      <c r="M93" s="113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ht="15.75" customHeight="1">
      <c r="A94" s="9"/>
      <c r="B94" s="9"/>
      <c r="C94" s="9"/>
      <c r="D94" s="9"/>
      <c r="E94" s="9"/>
      <c r="F94" s="9"/>
      <c r="G94" s="113"/>
      <c r="H94" s="9"/>
      <c r="I94" s="9"/>
      <c r="J94" s="9"/>
      <c r="K94" s="9"/>
      <c r="L94" s="113"/>
      <c r="M94" s="113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ht="15.75" customHeight="1">
      <c r="A95" s="9"/>
      <c r="B95" s="9"/>
      <c r="C95" s="9"/>
      <c r="D95" s="9"/>
      <c r="E95" s="9"/>
      <c r="F95" s="9"/>
      <c r="G95" s="113"/>
      <c r="H95" s="9"/>
      <c r="I95" s="9"/>
      <c r="J95" s="9"/>
      <c r="K95" s="9"/>
      <c r="L95" s="113"/>
      <c r="M95" s="113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ht="15.75" customHeight="1">
      <c r="A96" s="9"/>
      <c r="B96" s="9"/>
      <c r="C96" s="9"/>
      <c r="D96" s="9"/>
      <c r="E96" s="9"/>
      <c r="F96" s="9"/>
      <c r="G96" s="113"/>
      <c r="H96" s="9"/>
      <c r="I96" s="9"/>
      <c r="J96" s="9"/>
      <c r="K96" s="9"/>
      <c r="L96" s="113"/>
      <c r="M96" s="113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ht="15.75" customHeight="1">
      <c r="A97" s="9"/>
      <c r="B97" s="9"/>
      <c r="C97" s="9"/>
      <c r="D97" s="9"/>
      <c r="E97" s="9"/>
      <c r="F97" s="9"/>
      <c r="G97" s="113"/>
      <c r="H97" s="9"/>
      <c r="I97" s="9"/>
      <c r="J97" s="9"/>
      <c r="K97" s="9"/>
      <c r="L97" s="113"/>
      <c r="M97" s="113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ht="15.75" customHeight="1">
      <c r="A98" s="9"/>
      <c r="B98" s="9"/>
      <c r="C98" s="9"/>
      <c r="D98" s="9"/>
      <c r="E98" s="9"/>
      <c r="F98" s="9"/>
      <c r="G98" s="113"/>
      <c r="H98" s="9"/>
      <c r="I98" s="9"/>
      <c r="J98" s="9"/>
      <c r="K98" s="9"/>
      <c r="L98" s="113"/>
      <c r="M98" s="113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ht="15.75" customHeight="1">
      <c r="A99" s="9"/>
      <c r="B99" s="9"/>
      <c r="C99" s="9"/>
      <c r="D99" s="9"/>
      <c r="E99" s="9"/>
      <c r="F99" s="9"/>
      <c r="G99" s="113"/>
      <c r="H99" s="9"/>
      <c r="I99" s="9"/>
      <c r="J99" s="9"/>
      <c r="K99" s="9"/>
      <c r="L99" s="113"/>
      <c r="M99" s="113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ht="15.75" customHeight="1">
      <c r="A100" s="9"/>
      <c r="B100" s="9"/>
      <c r="C100" s="9"/>
      <c r="D100" s="9"/>
      <c r="E100" s="9"/>
      <c r="F100" s="9"/>
      <c r="G100" s="113"/>
      <c r="H100" s="9"/>
      <c r="I100" s="9"/>
      <c r="J100" s="9"/>
      <c r="K100" s="9"/>
      <c r="L100" s="113"/>
      <c r="M100" s="113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ht="15.75" customHeight="1">
      <c r="A101" s="9"/>
      <c r="B101" s="9"/>
      <c r="C101" s="9"/>
      <c r="D101" s="9"/>
      <c r="E101" s="9"/>
      <c r="F101" s="9"/>
      <c r="G101" s="113"/>
      <c r="H101" s="9"/>
      <c r="I101" s="9"/>
      <c r="J101" s="9"/>
      <c r="K101" s="9"/>
      <c r="L101" s="113"/>
      <c r="M101" s="113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ht="15.75" customHeight="1">
      <c r="A102" s="9"/>
      <c r="B102" s="9"/>
      <c r="C102" s="9"/>
      <c r="D102" s="9"/>
      <c r="E102" s="9"/>
      <c r="F102" s="9"/>
      <c r="G102" s="113"/>
      <c r="H102" s="9"/>
      <c r="I102" s="9"/>
      <c r="J102" s="9"/>
      <c r="K102" s="9"/>
      <c r="L102" s="113"/>
      <c r="M102" s="113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ht="15.75" customHeight="1">
      <c r="A103" s="9"/>
      <c r="B103" s="9"/>
      <c r="C103" s="9"/>
      <c r="D103" s="9"/>
      <c r="E103" s="9"/>
      <c r="F103" s="9"/>
      <c r="G103" s="113"/>
      <c r="H103" s="9"/>
      <c r="I103" s="9"/>
      <c r="J103" s="9"/>
      <c r="K103" s="9"/>
      <c r="L103" s="113"/>
      <c r="M103" s="113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ht="15.75" customHeight="1">
      <c r="A104" s="9"/>
      <c r="B104" s="9"/>
      <c r="C104" s="9"/>
      <c r="D104" s="9"/>
      <c r="E104" s="9"/>
      <c r="F104" s="9"/>
      <c r="G104" s="113"/>
      <c r="H104" s="9"/>
      <c r="I104" s="9"/>
      <c r="J104" s="9"/>
      <c r="K104" s="9"/>
      <c r="L104" s="113"/>
      <c r="M104" s="113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ht="15.75" customHeight="1">
      <c r="A105" s="9"/>
      <c r="B105" s="9"/>
      <c r="C105" s="9"/>
      <c r="D105" s="9"/>
      <c r="E105" s="9"/>
      <c r="F105" s="9"/>
      <c r="G105" s="113"/>
      <c r="H105" s="9"/>
      <c r="I105" s="9"/>
      <c r="J105" s="9"/>
      <c r="K105" s="9"/>
      <c r="L105" s="113"/>
      <c r="M105" s="113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ht="15.75" customHeight="1">
      <c r="A106" s="9"/>
      <c r="B106" s="9"/>
      <c r="C106" s="9"/>
      <c r="D106" s="9"/>
      <c r="E106" s="9"/>
      <c r="F106" s="9"/>
      <c r="G106" s="113"/>
      <c r="H106" s="9"/>
      <c r="I106" s="9"/>
      <c r="J106" s="9"/>
      <c r="K106" s="9"/>
      <c r="L106" s="113"/>
      <c r="M106" s="113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ht="15.75" customHeight="1">
      <c r="A107" s="9"/>
      <c r="B107" s="9"/>
      <c r="C107" s="9"/>
      <c r="D107" s="9"/>
      <c r="E107" s="9"/>
      <c r="F107" s="9"/>
      <c r="G107" s="113"/>
      <c r="H107" s="9"/>
      <c r="I107" s="9"/>
      <c r="J107" s="9"/>
      <c r="K107" s="9"/>
      <c r="L107" s="113"/>
      <c r="M107" s="113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ht="15.75" customHeight="1">
      <c r="A108" s="9"/>
      <c r="B108" s="9"/>
      <c r="C108" s="9"/>
      <c r="D108" s="9"/>
      <c r="E108" s="9"/>
      <c r="F108" s="9"/>
      <c r="G108" s="113"/>
      <c r="H108" s="9"/>
      <c r="I108" s="9"/>
      <c r="J108" s="9"/>
      <c r="K108" s="9"/>
      <c r="L108" s="113"/>
      <c r="M108" s="113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ht="15.75" customHeight="1">
      <c r="A109" s="9"/>
      <c r="B109" s="9"/>
      <c r="C109" s="9"/>
      <c r="D109" s="9"/>
      <c r="E109" s="9"/>
      <c r="F109" s="9"/>
      <c r="G109" s="113"/>
      <c r="H109" s="9"/>
      <c r="I109" s="9"/>
      <c r="J109" s="9"/>
      <c r="K109" s="9"/>
      <c r="L109" s="113"/>
      <c r="M109" s="113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ht="15.75" customHeight="1">
      <c r="A110" s="9"/>
      <c r="B110" s="9"/>
      <c r="C110" s="9"/>
      <c r="D110" s="9"/>
      <c r="E110" s="9"/>
      <c r="F110" s="9"/>
      <c r="G110" s="113"/>
      <c r="H110" s="9"/>
      <c r="I110" s="9"/>
      <c r="J110" s="9"/>
      <c r="K110" s="9"/>
      <c r="L110" s="113"/>
      <c r="M110" s="113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ht="15.75" customHeight="1">
      <c r="A111" s="9"/>
      <c r="B111" s="9"/>
      <c r="C111" s="9"/>
      <c r="D111" s="9"/>
      <c r="E111" s="9"/>
      <c r="F111" s="9"/>
      <c r="G111" s="113"/>
      <c r="H111" s="9"/>
      <c r="I111" s="9"/>
      <c r="J111" s="9"/>
      <c r="K111" s="9"/>
      <c r="L111" s="113"/>
      <c r="M111" s="113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ht="15.75" customHeight="1">
      <c r="A112" s="9"/>
      <c r="B112" s="9"/>
      <c r="C112" s="9"/>
      <c r="D112" s="9"/>
      <c r="E112" s="9"/>
      <c r="F112" s="9"/>
      <c r="G112" s="113"/>
      <c r="H112" s="9"/>
      <c r="I112" s="9"/>
      <c r="J112" s="9"/>
      <c r="K112" s="9"/>
      <c r="L112" s="113"/>
      <c r="M112" s="113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ht="15.75" customHeight="1">
      <c r="A113" s="9"/>
      <c r="B113" s="9"/>
      <c r="C113" s="9"/>
      <c r="D113" s="9"/>
      <c r="E113" s="9"/>
      <c r="F113" s="9"/>
      <c r="G113" s="113"/>
      <c r="H113" s="9"/>
      <c r="I113" s="9"/>
      <c r="J113" s="9"/>
      <c r="K113" s="9"/>
      <c r="L113" s="113"/>
      <c r="M113" s="113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ht="15.75" customHeight="1">
      <c r="A114" s="9"/>
      <c r="B114" s="9"/>
      <c r="C114" s="9"/>
      <c r="D114" s="9"/>
      <c r="E114" s="9"/>
      <c r="F114" s="9"/>
      <c r="G114" s="113"/>
      <c r="H114" s="9"/>
      <c r="I114" s="9"/>
      <c r="J114" s="9"/>
      <c r="K114" s="9"/>
      <c r="L114" s="113"/>
      <c r="M114" s="113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ht="15.75" customHeight="1">
      <c r="A115" s="9"/>
      <c r="B115" s="9"/>
      <c r="C115" s="9"/>
      <c r="D115" s="9"/>
      <c r="E115" s="9"/>
      <c r="F115" s="9"/>
      <c r="G115" s="113"/>
      <c r="H115" s="9"/>
      <c r="I115" s="9"/>
      <c r="J115" s="9"/>
      <c r="K115" s="9"/>
      <c r="L115" s="113"/>
      <c r="M115" s="113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ht="15.75" customHeight="1">
      <c r="A116" s="9"/>
      <c r="B116" s="9"/>
      <c r="C116" s="9"/>
      <c r="D116" s="9"/>
      <c r="E116" s="9"/>
      <c r="F116" s="9"/>
      <c r="G116" s="113"/>
      <c r="H116" s="9"/>
      <c r="I116" s="9"/>
      <c r="J116" s="9"/>
      <c r="K116" s="9"/>
      <c r="L116" s="113"/>
      <c r="M116" s="113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ht="15.75" customHeight="1">
      <c r="A117" s="9"/>
      <c r="B117" s="9"/>
      <c r="C117" s="9"/>
      <c r="D117" s="9"/>
      <c r="E117" s="9"/>
      <c r="F117" s="9"/>
      <c r="G117" s="113"/>
      <c r="H117" s="9"/>
      <c r="I117" s="9"/>
      <c r="J117" s="9"/>
      <c r="K117" s="9"/>
      <c r="L117" s="113"/>
      <c r="M117" s="113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ht="15.75" customHeight="1">
      <c r="A118" s="9"/>
      <c r="B118" s="9"/>
      <c r="C118" s="9"/>
      <c r="D118" s="9"/>
      <c r="E118" s="9"/>
      <c r="F118" s="9"/>
      <c r="G118" s="113"/>
      <c r="H118" s="9"/>
      <c r="I118" s="9"/>
      <c r="J118" s="9"/>
      <c r="K118" s="9"/>
      <c r="L118" s="113"/>
      <c r="M118" s="113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ht="15.75" customHeight="1">
      <c r="A119" s="9"/>
      <c r="B119" s="9"/>
      <c r="C119" s="9"/>
      <c r="D119" s="9"/>
      <c r="E119" s="9"/>
      <c r="F119" s="9"/>
      <c r="G119" s="113"/>
      <c r="H119" s="9"/>
      <c r="I119" s="9"/>
      <c r="J119" s="9"/>
      <c r="K119" s="9"/>
      <c r="L119" s="113"/>
      <c r="M119" s="113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ht="15.75" customHeight="1">
      <c r="A120" s="9"/>
      <c r="B120" s="9"/>
      <c r="C120" s="9"/>
      <c r="D120" s="9"/>
      <c r="E120" s="9"/>
      <c r="F120" s="9"/>
      <c r="G120" s="113"/>
      <c r="H120" s="9"/>
      <c r="I120" s="9"/>
      <c r="J120" s="9"/>
      <c r="K120" s="9"/>
      <c r="L120" s="113"/>
      <c r="M120" s="113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ht="15.75" customHeight="1">
      <c r="A121" s="9"/>
      <c r="B121" s="9"/>
      <c r="C121" s="9"/>
      <c r="D121" s="9"/>
      <c r="E121" s="9"/>
      <c r="F121" s="9"/>
      <c r="G121" s="113"/>
      <c r="H121" s="9"/>
      <c r="I121" s="9"/>
      <c r="J121" s="9"/>
      <c r="K121" s="9"/>
      <c r="L121" s="113"/>
      <c r="M121" s="113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ht="15.75" customHeight="1">
      <c r="A122" s="9"/>
      <c r="B122" s="9"/>
      <c r="C122" s="9"/>
      <c r="D122" s="9"/>
      <c r="E122" s="9"/>
      <c r="F122" s="9"/>
      <c r="G122" s="113"/>
      <c r="H122" s="9"/>
      <c r="I122" s="9"/>
      <c r="J122" s="9"/>
      <c r="K122" s="9"/>
      <c r="L122" s="113"/>
      <c r="M122" s="113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ht="15.75" customHeight="1">
      <c r="A123" s="9"/>
      <c r="B123" s="9"/>
      <c r="C123" s="9"/>
      <c r="D123" s="9"/>
      <c r="E123" s="9"/>
      <c r="F123" s="9"/>
      <c r="G123" s="113"/>
      <c r="H123" s="9"/>
      <c r="I123" s="9"/>
      <c r="J123" s="9"/>
      <c r="K123" s="9"/>
      <c r="L123" s="113"/>
      <c r="M123" s="113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ht="15.75" customHeight="1">
      <c r="A124" s="9"/>
      <c r="B124" s="9"/>
      <c r="C124" s="9"/>
      <c r="D124" s="9"/>
      <c r="E124" s="9"/>
      <c r="F124" s="9"/>
      <c r="G124" s="113"/>
      <c r="H124" s="9"/>
      <c r="I124" s="9"/>
      <c r="J124" s="9"/>
      <c r="K124" s="9"/>
      <c r="L124" s="113"/>
      <c r="M124" s="113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ht="15.75" customHeight="1">
      <c r="A125" s="9"/>
      <c r="B125" s="9"/>
      <c r="C125" s="9"/>
      <c r="D125" s="9"/>
      <c r="E125" s="9"/>
      <c r="F125" s="9"/>
      <c r="G125" s="113"/>
      <c r="H125" s="9"/>
      <c r="I125" s="9"/>
      <c r="J125" s="9"/>
      <c r="K125" s="9"/>
      <c r="L125" s="113"/>
      <c r="M125" s="113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ht="15.75" customHeight="1">
      <c r="A126" s="9"/>
      <c r="B126" s="9"/>
      <c r="C126" s="9"/>
      <c r="D126" s="9"/>
      <c r="E126" s="9"/>
      <c r="F126" s="9"/>
      <c r="G126" s="113"/>
      <c r="H126" s="9"/>
      <c r="I126" s="9"/>
      <c r="J126" s="9"/>
      <c r="K126" s="9"/>
      <c r="L126" s="113"/>
      <c r="M126" s="113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ht="15.75" customHeight="1">
      <c r="A127" s="9"/>
      <c r="B127" s="9"/>
      <c r="C127" s="9"/>
      <c r="D127" s="9"/>
      <c r="E127" s="9"/>
      <c r="F127" s="9"/>
      <c r="G127" s="113"/>
      <c r="H127" s="9"/>
      <c r="I127" s="9"/>
      <c r="J127" s="9"/>
      <c r="K127" s="9"/>
      <c r="L127" s="113"/>
      <c r="M127" s="113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ht="15.75" customHeight="1">
      <c r="A128" s="9"/>
      <c r="B128" s="9"/>
      <c r="C128" s="9"/>
      <c r="D128" s="9"/>
      <c r="E128" s="9"/>
      <c r="F128" s="9"/>
      <c r="G128" s="113"/>
      <c r="H128" s="9"/>
      <c r="I128" s="9"/>
      <c r="J128" s="9"/>
      <c r="K128" s="9"/>
      <c r="L128" s="113"/>
      <c r="M128" s="113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ht="15.75" customHeight="1">
      <c r="A129" s="9"/>
      <c r="B129" s="9"/>
      <c r="C129" s="9"/>
      <c r="D129" s="9"/>
      <c r="E129" s="9"/>
      <c r="F129" s="9"/>
      <c r="G129" s="113"/>
      <c r="H129" s="9"/>
      <c r="I129" s="9"/>
      <c r="J129" s="9"/>
      <c r="K129" s="9"/>
      <c r="L129" s="113"/>
      <c r="M129" s="113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ht="15.75" customHeight="1">
      <c r="A130" s="9"/>
      <c r="B130" s="9"/>
      <c r="C130" s="9"/>
      <c r="D130" s="9"/>
      <c r="E130" s="9"/>
      <c r="F130" s="9"/>
      <c r="G130" s="113"/>
      <c r="H130" s="9"/>
      <c r="I130" s="9"/>
      <c r="J130" s="9"/>
      <c r="K130" s="9"/>
      <c r="L130" s="113"/>
      <c r="M130" s="113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ht="15.75" customHeight="1">
      <c r="A131" s="9"/>
      <c r="B131" s="9"/>
      <c r="C131" s="9"/>
      <c r="D131" s="9"/>
      <c r="E131" s="9"/>
      <c r="F131" s="9"/>
      <c r="G131" s="113"/>
      <c r="H131" s="9"/>
      <c r="I131" s="9"/>
      <c r="J131" s="9"/>
      <c r="K131" s="9"/>
      <c r="L131" s="113"/>
      <c r="M131" s="113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ht="15.75" customHeight="1">
      <c r="A132" s="9"/>
      <c r="B132" s="9"/>
      <c r="C132" s="9"/>
      <c r="D132" s="9"/>
      <c r="E132" s="9"/>
      <c r="F132" s="9"/>
      <c r="G132" s="113"/>
      <c r="H132" s="9"/>
      <c r="I132" s="9"/>
      <c r="J132" s="9"/>
      <c r="K132" s="9"/>
      <c r="L132" s="113"/>
      <c r="M132" s="113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ht="15.75" customHeight="1">
      <c r="A133" s="9"/>
      <c r="B133" s="9"/>
      <c r="C133" s="9"/>
      <c r="D133" s="9"/>
      <c r="E133" s="9"/>
      <c r="F133" s="9"/>
      <c r="G133" s="113"/>
      <c r="H133" s="9"/>
      <c r="I133" s="9"/>
      <c r="J133" s="9"/>
      <c r="K133" s="9"/>
      <c r="L133" s="113"/>
      <c r="M133" s="113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ht="15.75" customHeight="1">
      <c r="A134" s="9"/>
      <c r="B134" s="9"/>
      <c r="C134" s="9"/>
      <c r="D134" s="9"/>
      <c r="E134" s="9"/>
      <c r="F134" s="9"/>
      <c r="G134" s="113"/>
      <c r="H134" s="9"/>
      <c r="I134" s="9"/>
      <c r="J134" s="9"/>
      <c r="K134" s="9"/>
      <c r="L134" s="113"/>
      <c r="M134" s="113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ht="15.75" customHeight="1">
      <c r="A135" s="9"/>
      <c r="B135" s="9"/>
      <c r="C135" s="9"/>
      <c r="D135" s="9"/>
      <c r="E135" s="9"/>
      <c r="F135" s="9"/>
      <c r="G135" s="113"/>
      <c r="H135" s="9"/>
      <c r="I135" s="9"/>
      <c r="J135" s="9"/>
      <c r="K135" s="9"/>
      <c r="L135" s="113"/>
      <c r="M135" s="113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ht="15.75" customHeight="1">
      <c r="A136" s="9"/>
      <c r="B136" s="9"/>
      <c r="C136" s="9"/>
      <c r="D136" s="9"/>
      <c r="E136" s="9"/>
      <c r="F136" s="9"/>
      <c r="G136" s="113"/>
      <c r="H136" s="9"/>
      <c r="I136" s="9"/>
      <c r="J136" s="9"/>
      <c r="K136" s="9"/>
      <c r="L136" s="113"/>
      <c r="M136" s="113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ht="15.75" customHeight="1">
      <c r="A137" s="9"/>
      <c r="B137" s="9"/>
      <c r="C137" s="9"/>
      <c r="D137" s="9"/>
      <c r="E137" s="9"/>
      <c r="F137" s="9"/>
      <c r="G137" s="113"/>
      <c r="H137" s="9"/>
      <c r="I137" s="9"/>
      <c r="J137" s="9"/>
      <c r="K137" s="9"/>
      <c r="L137" s="113"/>
      <c r="M137" s="113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ht="15.75" customHeight="1">
      <c r="A138" s="9"/>
      <c r="B138" s="9"/>
      <c r="C138" s="9"/>
      <c r="D138" s="9"/>
      <c r="E138" s="9"/>
      <c r="F138" s="9"/>
      <c r="G138" s="113"/>
      <c r="H138" s="9"/>
      <c r="I138" s="9"/>
      <c r="J138" s="9"/>
      <c r="K138" s="9"/>
      <c r="L138" s="113"/>
      <c r="M138" s="113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ht="15.75" customHeight="1">
      <c r="A139" s="9"/>
      <c r="B139" s="9"/>
      <c r="C139" s="9"/>
      <c r="D139" s="9"/>
      <c r="E139" s="9"/>
      <c r="F139" s="9"/>
      <c r="G139" s="113"/>
      <c r="H139" s="9"/>
      <c r="I139" s="9"/>
      <c r="J139" s="9"/>
      <c r="K139" s="9"/>
      <c r="L139" s="113"/>
      <c r="M139" s="113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ht="15.75" customHeight="1">
      <c r="A140" s="9"/>
      <c r="B140" s="9"/>
      <c r="C140" s="9"/>
      <c r="D140" s="9"/>
      <c r="E140" s="9"/>
      <c r="F140" s="9"/>
      <c r="G140" s="113"/>
      <c r="H140" s="9"/>
      <c r="I140" s="9"/>
      <c r="J140" s="9"/>
      <c r="K140" s="9"/>
      <c r="L140" s="113"/>
      <c r="M140" s="113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ht="15.75" customHeight="1">
      <c r="A141" s="9"/>
      <c r="B141" s="9"/>
      <c r="C141" s="9"/>
      <c r="D141" s="9"/>
      <c r="E141" s="9"/>
      <c r="F141" s="9"/>
      <c r="G141" s="113"/>
      <c r="H141" s="9"/>
      <c r="I141" s="9"/>
      <c r="J141" s="9"/>
      <c r="K141" s="9"/>
      <c r="L141" s="113"/>
      <c r="M141" s="113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ht="15.75" customHeight="1">
      <c r="A142" s="9"/>
      <c r="B142" s="9"/>
      <c r="C142" s="9"/>
      <c r="D142" s="9"/>
      <c r="E142" s="9"/>
      <c r="F142" s="9"/>
      <c r="G142" s="113"/>
      <c r="H142" s="9"/>
      <c r="I142" s="9"/>
      <c r="J142" s="9"/>
      <c r="K142" s="9"/>
      <c r="L142" s="113"/>
      <c r="M142" s="113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ht="15.75" customHeight="1">
      <c r="A143" s="9"/>
      <c r="B143" s="9"/>
      <c r="C143" s="9"/>
      <c r="D143" s="9"/>
      <c r="E143" s="9"/>
      <c r="F143" s="9"/>
      <c r="G143" s="113"/>
      <c r="H143" s="9"/>
      <c r="I143" s="9"/>
      <c r="J143" s="9"/>
      <c r="K143" s="9"/>
      <c r="L143" s="113"/>
      <c r="M143" s="113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ht="15.75" customHeight="1">
      <c r="A144" s="9"/>
      <c r="B144" s="9"/>
      <c r="C144" s="9"/>
      <c r="D144" s="9"/>
      <c r="E144" s="9"/>
      <c r="F144" s="9"/>
      <c r="G144" s="113"/>
      <c r="H144" s="9"/>
      <c r="I144" s="9"/>
      <c r="J144" s="9"/>
      <c r="K144" s="9"/>
      <c r="L144" s="113"/>
      <c r="M144" s="113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ht="15.75" customHeight="1">
      <c r="A145" s="9"/>
      <c r="B145" s="9"/>
      <c r="C145" s="9"/>
      <c r="D145" s="9"/>
      <c r="E145" s="9"/>
      <c r="F145" s="9"/>
      <c r="G145" s="113"/>
      <c r="H145" s="9"/>
      <c r="I145" s="9"/>
      <c r="J145" s="9"/>
      <c r="K145" s="9"/>
      <c r="L145" s="113"/>
      <c r="M145" s="113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ht="15.75" customHeight="1">
      <c r="A146" s="9"/>
      <c r="B146" s="9"/>
      <c r="C146" s="9"/>
      <c r="D146" s="9"/>
      <c r="E146" s="9"/>
      <c r="F146" s="9"/>
      <c r="G146" s="113"/>
      <c r="H146" s="9"/>
      <c r="I146" s="9"/>
      <c r="J146" s="9"/>
      <c r="K146" s="9"/>
      <c r="L146" s="113"/>
      <c r="M146" s="113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ht="15.75" customHeight="1">
      <c r="A147" s="9"/>
      <c r="B147" s="9"/>
      <c r="C147" s="9"/>
      <c r="D147" s="9"/>
      <c r="E147" s="9"/>
      <c r="F147" s="9"/>
      <c r="G147" s="113"/>
      <c r="H147" s="9"/>
      <c r="I147" s="9"/>
      <c r="J147" s="9"/>
      <c r="K147" s="9"/>
      <c r="L147" s="113"/>
      <c r="M147" s="113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ht="15.75" customHeight="1">
      <c r="A148" s="9"/>
      <c r="B148" s="9"/>
      <c r="C148" s="9"/>
      <c r="D148" s="9"/>
      <c r="E148" s="9"/>
      <c r="F148" s="9"/>
      <c r="G148" s="113"/>
      <c r="H148" s="9"/>
      <c r="I148" s="9"/>
      <c r="J148" s="9"/>
      <c r="K148" s="9"/>
      <c r="L148" s="113"/>
      <c r="M148" s="113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ht="15.75" customHeight="1">
      <c r="A149" s="9"/>
      <c r="B149" s="9"/>
      <c r="C149" s="9"/>
      <c r="D149" s="9"/>
      <c r="E149" s="9"/>
      <c r="F149" s="9"/>
      <c r="G149" s="113"/>
      <c r="H149" s="9"/>
      <c r="I149" s="9"/>
      <c r="J149" s="9"/>
      <c r="K149" s="9"/>
      <c r="L149" s="113"/>
      <c r="M149" s="113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ht="15.75" customHeight="1">
      <c r="A150" s="9"/>
      <c r="B150" s="9"/>
      <c r="C150" s="9"/>
      <c r="D150" s="9"/>
      <c r="E150" s="9"/>
      <c r="F150" s="9"/>
      <c r="G150" s="113"/>
      <c r="H150" s="9"/>
      <c r="I150" s="9"/>
      <c r="J150" s="9"/>
      <c r="K150" s="9"/>
      <c r="L150" s="113"/>
      <c r="M150" s="113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ht="15.75" customHeight="1">
      <c r="A151" s="9"/>
      <c r="B151" s="9"/>
      <c r="C151" s="9"/>
      <c r="D151" s="9"/>
      <c r="E151" s="9"/>
      <c r="F151" s="9"/>
      <c r="G151" s="113"/>
      <c r="H151" s="9"/>
      <c r="I151" s="9"/>
      <c r="J151" s="9"/>
      <c r="K151" s="9"/>
      <c r="L151" s="113"/>
      <c r="M151" s="113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ht="15.75" customHeight="1">
      <c r="A152" s="9"/>
      <c r="B152" s="9"/>
      <c r="C152" s="9"/>
      <c r="D152" s="9"/>
      <c r="E152" s="9"/>
      <c r="F152" s="9"/>
      <c r="G152" s="113"/>
      <c r="H152" s="9"/>
      <c r="I152" s="9"/>
      <c r="J152" s="9"/>
      <c r="K152" s="9"/>
      <c r="L152" s="113"/>
      <c r="M152" s="113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ht="15.75" customHeight="1">
      <c r="A153" s="9"/>
      <c r="B153" s="9"/>
      <c r="C153" s="9"/>
      <c r="D153" s="9"/>
      <c r="E153" s="9"/>
      <c r="F153" s="9"/>
      <c r="G153" s="113"/>
      <c r="H153" s="9"/>
      <c r="I153" s="9"/>
      <c r="J153" s="9"/>
      <c r="K153" s="9"/>
      <c r="L153" s="113"/>
      <c r="M153" s="113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ht="15.75" customHeight="1">
      <c r="A154" s="9"/>
      <c r="B154" s="9"/>
      <c r="C154" s="9"/>
      <c r="D154" s="9"/>
      <c r="E154" s="9"/>
      <c r="F154" s="9"/>
      <c r="G154" s="113"/>
      <c r="H154" s="9"/>
      <c r="I154" s="9"/>
      <c r="J154" s="9"/>
      <c r="K154" s="9"/>
      <c r="L154" s="113"/>
      <c r="M154" s="113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ht="15.75" customHeight="1">
      <c r="A155" s="9"/>
      <c r="B155" s="9"/>
      <c r="C155" s="9"/>
      <c r="D155" s="9"/>
      <c r="E155" s="9"/>
      <c r="F155" s="9"/>
      <c r="G155" s="113"/>
      <c r="H155" s="9"/>
      <c r="I155" s="9"/>
      <c r="J155" s="9"/>
      <c r="K155" s="9"/>
      <c r="L155" s="113"/>
      <c r="M155" s="113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ht="15.75" customHeight="1">
      <c r="A156" s="9"/>
      <c r="B156" s="9"/>
      <c r="C156" s="9"/>
      <c r="D156" s="9"/>
      <c r="E156" s="9"/>
      <c r="F156" s="9"/>
      <c r="G156" s="113"/>
      <c r="H156" s="9"/>
      <c r="I156" s="9"/>
      <c r="J156" s="9"/>
      <c r="K156" s="9"/>
      <c r="L156" s="113"/>
      <c r="M156" s="113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ht="15.75" customHeight="1">
      <c r="A157" s="9"/>
      <c r="B157" s="9"/>
      <c r="C157" s="9"/>
      <c r="D157" s="9"/>
      <c r="E157" s="9"/>
      <c r="F157" s="9"/>
      <c r="G157" s="113"/>
      <c r="H157" s="9"/>
      <c r="I157" s="9"/>
      <c r="J157" s="9"/>
      <c r="K157" s="9"/>
      <c r="L157" s="113"/>
      <c r="M157" s="113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ht="15.75" customHeight="1">
      <c r="A158" s="9"/>
      <c r="B158" s="9"/>
      <c r="C158" s="9"/>
      <c r="D158" s="9"/>
      <c r="E158" s="9"/>
      <c r="F158" s="9"/>
      <c r="G158" s="113"/>
      <c r="H158" s="9"/>
      <c r="I158" s="9"/>
      <c r="J158" s="9"/>
      <c r="K158" s="9"/>
      <c r="L158" s="113"/>
      <c r="M158" s="113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ht="15.75" customHeight="1">
      <c r="A159" s="9"/>
      <c r="B159" s="9"/>
      <c r="C159" s="9"/>
      <c r="D159" s="9"/>
      <c r="E159" s="9"/>
      <c r="F159" s="9"/>
      <c r="G159" s="113"/>
      <c r="H159" s="9"/>
      <c r="I159" s="9"/>
      <c r="J159" s="9"/>
      <c r="K159" s="9"/>
      <c r="L159" s="113"/>
      <c r="M159" s="113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ht="15.75" customHeight="1">
      <c r="A160" s="9"/>
      <c r="B160" s="9"/>
      <c r="C160" s="9"/>
      <c r="D160" s="9"/>
      <c r="E160" s="9"/>
      <c r="F160" s="9"/>
      <c r="G160" s="113"/>
      <c r="H160" s="9"/>
      <c r="I160" s="9"/>
      <c r="J160" s="9"/>
      <c r="K160" s="9"/>
      <c r="L160" s="113"/>
      <c r="M160" s="113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ht="15.75" customHeight="1">
      <c r="A161" s="9"/>
      <c r="B161" s="9"/>
      <c r="C161" s="9"/>
      <c r="D161" s="9"/>
      <c r="E161" s="9"/>
      <c r="F161" s="9"/>
      <c r="G161" s="113"/>
      <c r="H161" s="9"/>
      <c r="I161" s="9"/>
      <c r="J161" s="9"/>
      <c r="K161" s="9"/>
      <c r="L161" s="113"/>
      <c r="M161" s="113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ht="15.75" customHeight="1">
      <c r="A162" s="9"/>
      <c r="B162" s="9"/>
      <c r="C162" s="9"/>
      <c r="D162" s="9"/>
      <c r="E162" s="9"/>
      <c r="F162" s="9"/>
      <c r="G162" s="113"/>
      <c r="H162" s="9"/>
      <c r="I162" s="9"/>
      <c r="J162" s="9"/>
      <c r="K162" s="9"/>
      <c r="L162" s="113"/>
      <c r="M162" s="113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ht="15.75" customHeight="1">
      <c r="A163" s="9"/>
      <c r="B163" s="9"/>
      <c r="C163" s="9"/>
      <c r="D163" s="9"/>
      <c r="E163" s="9"/>
      <c r="F163" s="9"/>
      <c r="G163" s="113"/>
      <c r="H163" s="9"/>
      <c r="I163" s="9"/>
      <c r="J163" s="9"/>
      <c r="K163" s="9"/>
      <c r="L163" s="113"/>
      <c r="M163" s="113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ht="15.75" customHeight="1">
      <c r="A164" s="9"/>
      <c r="B164" s="9"/>
      <c r="C164" s="9"/>
      <c r="D164" s="9"/>
      <c r="E164" s="9"/>
      <c r="F164" s="9"/>
      <c r="G164" s="113"/>
      <c r="H164" s="9"/>
      <c r="I164" s="9"/>
      <c r="J164" s="9"/>
      <c r="K164" s="9"/>
      <c r="L164" s="113"/>
      <c r="M164" s="113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ht="15.75" customHeight="1">
      <c r="A165" s="9"/>
      <c r="B165" s="9"/>
      <c r="C165" s="9"/>
      <c r="D165" s="9"/>
      <c r="E165" s="9"/>
      <c r="F165" s="9"/>
      <c r="G165" s="113"/>
      <c r="H165" s="9"/>
      <c r="I165" s="9"/>
      <c r="J165" s="9"/>
      <c r="K165" s="9"/>
      <c r="L165" s="113"/>
      <c r="M165" s="113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ht="15.75" customHeight="1">
      <c r="A166" s="9"/>
      <c r="B166" s="9"/>
      <c r="C166" s="9"/>
      <c r="D166" s="9"/>
      <c r="E166" s="9"/>
      <c r="F166" s="9"/>
      <c r="G166" s="113"/>
      <c r="H166" s="9"/>
      <c r="I166" s="9"/>
      <c r="J166" s="9"/>
      <c r="K166" s="9"/>
      <c r="L166" s="113"/>
      <c r="M166" s="113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ht="15.75" customHeight="1">
      <c r="A167" s="9"/>
      <c r="B167" s="9"/>
      <c r="C167" s="9"/>
      <c r="D167" s="9"/>
      <c r="E167" s="9"/>
      <c r="F167" s="9"/>
      <c r="G167" s="113"/>
      <c r="H167" s="9"/>
      <c r="I167" s="9"/>
      <c r="J167" s="9"/>
      <c r="K167" s="9"/>
      <c r="L167" s="113"/>
      <c r="M167" s="113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ht="15.75" customHeight="1">
      <c r="A168" s="9"/>
      <c r="B168" s="9"/>
      <c r="C168" s="9"/>
      <c r="D168" s="9"/>
      <c r="E168" s="9"/>
      <c r="F168" s="9"/>
      <c r="G168" s="113"/>
      <c r="H168" s="9"/>
      <c r="I168" s="9"/>
      <c r="J168" s="9"/>
      <c r="K168" s="9"/>
      <c r="L168" s="113"/>
      <c r="M168" s="113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ht="15.75" customHeight="1">
      <c r="A169" s="9"/>
      <c r="B169" s="9"/>
      <c r="C169" s="9"/>
      <c r="D169" s="9"/>
      <c r="E169" s="9"/>
      <c r="F169" s="9"/>
      <c r="G169" s="113"/>
      <c r="H169" s="9"/>
      <c r="I169" s="9"/>
      <c r="J169" s="9"/>
      <c r="K169" s="9"/>
      <c r="L169" s="113"/>
      <c r="M169" s="113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ht="15.75" customHeight="1">
      <c r="A170" s="9"/>
      <c r="B170" s="9"/>
      <c r="C170" s="9"/>
      <c r="D170" s="9"/>
      <c r="E170" s="9"/>
      <c r="F170" s="9"/>
      <c r="G170" s="113"/>
      <c r="H170" s="9"/>
      <c r="I170" s="9"/>
      <c r="J170" s="9"/>
      <c r="K170" s="9"/>
      <c r="L170" s="113"/>
      <c r="M170" s="113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ht="15.75" customHeight="1">
      <c r="A171" s="9"/>
      <c r="B171" s="9"/>
      <c r="C171" s="9"/>
      <c r="D171" s="9"/>
      <c r="E171" s="9"/>
      <c r="F171" s="9"/>
      <c r="G171" s="113"/>
      <c r="H171" s="9"/>
      <c r="I171" s="9"/>
      <c r="J171" s="9"/>
      <c r="K171" s="9"/>
      <c r="L171" s="113"/>
      <c r="M171" s="113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ht="15.75" customHeight="1">
      <c r="A172" s="9"/>
      <c r="B172" s="9"/>
      <c r="C172" s="9"/>
      <c r="D172" s="9"/>
      <c r="E172" s="9"/>
      <c r="F172" s="9"/>
      <c r="G172" s="113"/>
      <c r="H172" s="9"/>
      <c r="I172" s="9"/>
      <c r="J172" s="9"/>
      <c r="K172" s="9"/>
      <c r="L172" s="113"/>
      <c r="M172" s="113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ht="15.75" customHeight="1">
      <c r="A173" s="9"/>
      <c r="B173" s="9"/>
      <c r="C173" s="9"/>
      <c r="D173" s="9"/>
      <c r="E173" s="9"/>
      <c r="F173" s="9"/>
      <c r="G173" s="113"/>
      <c r="H173" s="9"/>
      <c r="I173" s="9"/>
      <c r="J173" s="9"/>
      <c r="K173" s="9"/>
      <c r="L173" s="113"/>
      <c r="M173" s="113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ht="15.75" customHeight="1">
      <c r="A174" s="9"/>
      <c r="B174" s="9"/>
      <c r="C174" s="9"/>
      <c r="D174" s="9"/>
      <c r="E174" s="9"/>
      <c r="F174" s="9"/>
      <c r="G174" s="113"/>
      <c r="H174" s="9"/>
      <c r="I174" s="9"/>
      <c r="J174" s="9"/>
      <c r="K174" s="9"/>
      <c r="L174" s="113"/>
      <c r="M174" s="113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ht="15.75" customHeight="1">
      <c r="A175" s="9"/>
      <c r="B175" s="9"/>
      <c r="C175" s="9"/>
      <c r="D175" s="9"/>
      <c r="E175" s="9"/>
      <c r="F175" s="9"/>
      <c r="G175" s="113"/>
      <c r="H175" s="9"/>
      <c r="I175" s="9"/>
      <c r="J175" s="9"/>
      <c r="K175" s="9"/>
      <c r="L175" s="113"/>
      <c r="M175" s="113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ht="15.75" customHeight="1">
      <c r="A176" s="9"/>
      <c r="B176" s="9"/>
      <c r="C176" s="9"/>
      <c r="D176" s="9"/>
      <c r="E176" s="9"/>
      <c r="F176" s="9"/>
      <c r="G176" s="113"/>
      <c r="H176" s="9"/>
      <c r="I176" s="9"/>
      <c r="J176" s="9"/>
      <c r="K176" s="9"/>
      <c r="L176" s="113"/>
      <c r="M176" s="113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ht="15.75" customHeight="1">
      <c r="A177" s="9"/>
      <c r="B177" s="9"/>
      <c r="C177" s="9"/>
      <c r="D177" s="9"/>
      <c r="E177" s="9"/>
      <c r="F177" s="9"/>
      <c r="G177" s="113"/>
      <c r="H177" s="9"/>
      <c r="I177" s="9"/>
      <c r="J177" s="9"/>
      <c r="K177" s="9"/>
      <c r="L177" s="113"/>
      <c r="M177" s="113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ht="15.75" customHeight="1">
      <c r="A178" s="9"/>
      <c r="B178" s="9"/>
      <c r="C178" s="9"/>
      <c r="D178" s="9"/>
      <c r="E178" s="9"/>
      <c r="F178" s="9"/>
      <c r="G178" s="113"/>
      <c r="H178" s="9"/>
      <c r="I178" s="9"/>
      <c r="J178" s="9"/>
      <c r="K178" s="9"/>
      <c r="L178" s="113"/>
      <c r="M178" s="113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ht="15.75" customHeight="1">
      <c r="A179" s="9"/>
      <c r="B179" s="9"/>
      <c r="C179" s="9"/>
      <c r="D179" s="9"/>
      <c r="E179" s="9"/>
      <c r="F179" s="9"/>
      <c r="G179" s="113"/>
      <c r="H179" s="9"/>
      <c r="I179" s="9"/>
      <c r="J179" s="9"/>
      <c r="K179" s="9"/>
      <c r="L179" s="113"/>
      <c r="M179" s="113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ht="15.75" customHeight="1">
      <c r="A180" s="9"/>
      <c r="B180" s="9"/>
      <c r="C180" s="9"/>
      <c r="D180" s="9"/>
      <c r="E180" s="9"/>
      <c r="F180" s="9"/>
      <c r="G180" s="113"/>
      <c r="H180" s="9"/>
      <c r="I180" s="9"/>
      <c r="J180" s="9"/>
      <c r="K180" s="9"/>
      <c r="L180" s="113"/>
      <c r="M180" s="113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ht="15.75" customHeight="1">
      <c r="A181" s="9"/>
      <c r="B181" s="9"/>
      <c r="C181" s="9"/>
      <c r="D181" s="9"/>
      <c r="E181" s="9"/>
      <c r="F181" s="9"/>
      <c r="G181" s="113"/>
      <c r="H181" s="9"/>
      <c r="I181" s="9"/>
      <c r="J181" s="9"/>
      <c r="K181" s="9"/>
      <c r="L181" s="113"/>
      <c r="M181" s="113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ht="15.75" customHeight="1">
      <c r="A182" s="9"/>
      <c r="B182" s="9"/>
      <c r="C182" s="9"/>
      <c r="D182" s="9"/>
      <c r="E182" s="9"/>
      <c r="F182" s="9"/>
      <c r="G182" s="113"/>
      <c r="H182" s="9"/>
      <c r="I182" s="9"/>
      <c r="J182" s="9"/>
      <c r="K182" s="9"/>
      <c r="L182" s="113"/>
      <c r="M182" s="113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ht="15.75" customHeight="1">
      <c r="A183" s="9"/>
      <c r="B183" s="9"/>
      <c r="C183" s="9"/>
      <c r="D183" s="9"/>
      <c r="E183" s="9"/>
      <c r="F183" s="9"/>
      <c r="G183" s="113"/>
      <c r="H183" s="9"/>
      <c r="I183" s="9"/>
      <c r="J183" s="9"/>
      <c r="K183" s="9"/>
      <c r="L183" s="113"/>
      <c r="M183" s="113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ht="15.75" customHeight="1">
      <c r="A184" s="9"/>
      <c r="B184" s="9"/>
      <c r="C184" s="9"/>
      <c r="D184" s="9"/>
      <c r="E184" s="9"/>
      <c r="F184" s="9"/>
      <c r="G184" s="113"/>
      <c r="H184" s="9"/>
      <c r="I184" s="9"/>
      <c r="J184" s="9"/>
      <c r="K184" s="9"/>
      <c r="L184" s="113"/>
      <c r="M184" s="113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ht="15.75" customHeight="1">
      <c r="A185" s="9"/>
      <c r="B185" s="9"/>
      <c r="C185" s="9"/>
      <c r="D185" s="9"/>
      <c r="E185" s="9"/>
      <c r="F185" s="9"/>
      <c r="G185" s="113"/>
      <c r="H185" s="9"/>
      <c r="I185" s="9"/>
      <c r="J185" s="9"/>
      <c r="K185" s="9"/>
      <c r="L185" s="113"/>
      <c r="M185" s="113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ht="15.75" customHeight="1">
      <c r="A186" s="9"/>
      <c r="B186" s="9"/>
      <c r="C186" s="9"/>
      <c r="D186" s="9"/>
      <c r="E186" s="9"/>
      <c r="F186" s="9"/>
      <c r="G186" s="113"/>
      <c r="H186" s="9"/>
      <c r="I186" s="9"/>
      <c r="J186" s="9"/>
      <c r="K186" s="9"/>
      <c r="L186" s="113"/>
      <c r="M186" s="113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ht="15.75" customHeight="1">
      <c r="A187" s="9"/>
      <c r="B187" s="9"/>
      <c r="C187" s="9"/>
      <c r="D187" s="9"/>
      <c r="E187" s="9"/>
      <c r="F187" s="9"/>
      <c r="G187" s="113"/>
      <c r="H187" s="9"/>
      <c r="I187" s="9"/>
      <c r="J187" s="9"/>
      <c r="K187" s="9"/>
      <c r="L187" s="113"/>
      <c r="M187" s="113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ht="15.75" customHeight="1">
      <c r="A188" s="9"/>
      <c r="B188" s="9"/>
      <c r="C188" s="9"/>
      <c r="D188" s="9"/>
      <c r="E188" s="9"/>
      <c r="F188" s="9"/>
      <c r="G188" s="113"/>
      <c r="H188" s="9"/>
      <c r="I188" s="9"/>
      <c r="J188" s="9"/>
      <c r="K188" s="9"/>
      <c r="L188" s="113"/>
      <c r="M188" s="113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ht="15.75" customHeight="1">
      <c r="A189" s="9"/>
      <c r="B189" s="9"/>
      <c r="C189" s="9"/>
      <c r="D189" s="9"/>
      <c r="E189" s="9"/>
      <c r="F189" s="9"/>
      <c r="G189" s="113"/>
      <c r="H189" s="9"/>
      <c r="I189" s="9"/>
      <c r="J189" s="9"/>
      <c r="K189" s="9"/>
      <c r="L189" s="113"/>
      <c r="M189" s="113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ht="15.75" customHeight="1">
      <c r="A190" s="9"/>
      <c r="B190" s="9"/>
      <c r="C190" s="9"/>
      <c r="D190" s="9"/>
      <c r="E190" s="9"/>
      <c r="F190" s="9"/>
      <c r="G190" s="113"/>
      <c r="H190" s="9"/>
      <c r="I190" s="9"/>
      <c r="J190" s="9"/>
      <c r="K190" s="9"/>
      <c r="L190" s="113"/>
      <c r="M190" s="113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ht="15.75" customHeight="1">
      <c r="A191" s="9"/>
      <c r="B191" s="9"/>
      <c r="C191" s="9"/>
      <c r="D191" s="9"/>
      <c r="E191" s="9"/>
      <c r="F191" s="9"/>
      <c r="G191" s="113"/>
      <c r="H191" s="9"/>
      <c r="I191" s="9"/>
      <c r="J191" s="9"/>
      <c r="K191" s="9"/>
      <c r="L191" s="113"/>
      <c r="M191" s="113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ht="15.75" customHeight="1">
      <c r="A192" s="9"/>
      <c r="B192" s="9"/>
      <c r="C192" s="9"/>
      <c r="D192" s="9"/>
      <c r="E192" s="9"/>
      <c r="F192" s="9"/>
      <c r="G192" s="113"/>
      <c r="H192" s="9"/>
      <c r="I192" s="9"/>
      <c r="J192" s="9"/>
      <c r="K192" s="9"/>
      <c r="L192" s="113"/>
      <c r="M192" s="113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ht="15.75" customHeight="1">
      <c r="A193" s="9"/>
      <c r="B193" s="9"/>
      <c r="C193" s="9"/>
      <c r="D193" s="9"/>
      <c r="E193" s="9"/>
      <c r="F193" s="9"/>
      <c r="G193" s="113"/>
      <c r="H193" s="9"/>
      <c r="I193" s="9"/>
      <c r="J193" s="9"/>
      <c r="K193" s="9"/>
      <c r="L193" s="113"/>
      <c r="M193" s="113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ht="15.75" customHeight="1">
      <c r="A194" s="9"/>
      <c r="B194" s="9"/>
      <c r="C194" s="9"/>
      <c r="D194" s="9"/>
      <c r="E194" s="9"/>
      <c r="F194" s="9"/>
      <c r="G194" s="113"/>
      <c r="H194" s="9"/>
      <c r="I194" s="9"/>
      <c r="J194" s="9"/>
      <c r="K194" s="9"/>
      <c r="L194" s="113"/>
      <c r="M194" s="113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ht="15.75" customHeight="1">
      <c r="A195" s="9"/>
      <c r="B195" s="9"/>
      <c r="C195" s="9"/>
      <c r="D195" s="9"/>
      <c r="E195" s="9"/>
      <c r="F195" s="9"/>
      <c r="G195" s="113"/>
      <c r="H195" s="9"/>
      <c r="I195" s="9"/>
      <c r="J195" s="9"/>
      <c r="K195" s="9"/>
      <c r="L195" s="113"/>
      <c r="M195" s="113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ht="15.75" customHeight="1">
      <c r="A196" s="9"/>
      <c r="B196" s="9"/>
      <c r="C196" s="9"/>
      <c r="D196" s="9"/>
      <c r="E196" s="9"/>
      <c r="F196" s="9"/>
      <c r="G196" s="113"/>
      <c r="H196" s="9"/>
      <c r="I196" s="9"/>
      <c r="J196" s="9"/>
      <c r="K196" s="9"/>
      <c r="L196" s="113"/>
      <c r="M196" s="113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ht="15.75" customHeight="1">
      <c r="A197" s="9"/>
      <c r="B197" s="9"/>
      <c r="C197" s="9"/>
      <c r="D197" s="9"/>
      <c r="E197" s="9"/>
      <c r="F197" s="9"/>
      <c r="G197" s="113"/>
      <c r="H197" s="9"/>
      <c r="I197" s="9"/>
      <c r="J197" s="9"/>
      <c r="K197" s="9"/>
      <c r="L197" s="113"/>
      <c r="M197" s="113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ht="15.75" customHeight="1">
      <c r="A198" s="9"/>
      <c r="B198" s="9"/>
      <c r="C198" s="9"/>
      <c r="D198" s="9"/>
      <c r="E198" s="9"/>
      <c r="F198" s="9"/>
      <c r="G198" s="113"/>
      <c r="H198" s="9"/>
      <c r="I198" s="9"/>
      <c r="J198" s="9"/>
      <c r="K198" s="9"/>
      <c r="L198" s="113"/>
      <c r="M198" s="113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ht="15.75" customHeight="1">
      <c r="A199" s="9"/>
      <c r="B199" s="9"/>
      <c r="C199" s="9"/>
      <c r="D199" s="9"/>
      <c r="E199" s="9"/>
      <c r="F199" s="9"/>
      <c r="G199" s="113"/>
      <c r="H199" s="9"/>
      <c r="I199" s="9"/>
      <c r="J199" s="9"/>
      <c r="K199" s="9"/>
      <c r="L199" s="113"/>
      <c r="M199" s="113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ht="15.75" customHeight="1">
      <c r="A200" s="9"/>
      <c r="B200" s="9"/>
      <c r="C200" s="9"/>
      <c r="D200" s="9"/>
      <c r="E200" s="9"/>
      <c r="F200" s="9"/>
      <c r="G200" s="113"/>
      <c r="H200" s="9"/>
      <c r="I200" s="9"/>
      <c r="J200" s="9"/>
      <c r="K200" s="9"/>
      <c r="L200" s="113"/>
      <c r="M200" s="113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ht="15.75" customHeight="1">
      <c r="A201" s="9"/>
      <c r="B201" s="9"/>
      <c r="C201" s="9"/>
      <c r="D201" s="9"/>
      <c r="E201" s="9"/>
      <c r="F201" s="9"/>
      <c r="G201" s="113"/>
      <c r="H201" s="9"/>
      <c r="I201" s="9"/>
      <c r="J201" s="9"/>
      <c r="K201" s="9"/>
      <c r="L201" s="113"/>
      <c r="M201" s="113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ht="15.75" customHeight="1">
      <c r="A202" s="9"/>
      <c r="B202" s="9"/>
      <c r="C202" s="9"/>
      <c r="D202" s="9"/>
      <c r="E202" s="9"/>
      <c r="F202" s="9"/>
      <c r="G202" s="113"/>
      <c r="H202" s="9"/>
      <c r="I202" s="9"/>
      <c r="J202" s="9"/>
      <c r="K202" s="9"/>
      <c r="L202" s="113"/>
      <c r="M202" s="113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ht="15.75" customHeight="1">
      <c r="A203" s="9"/>
      <c r="B203" s="9"/>
      <c r="C203" s="9"/>
      <c r="D203" s="9"/>
      <c r="E203" s="9"/>
      <c r="F203" s="9"/>
      <c r="G203" s="113"/>
      <c r="H203" s="9"/>
      <c r="I203" s="9"/>
      <c r="J203" s="9"/>
      <c r="K203" s="9"/>
      <c r="L203" s="113"/>
      <c r="M203" s="113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ht="15.75" customHeight="1">
      <c r="A204" s="9"/>
      <c r="B204" s="9"/>
      <c r="C204" s="9"/>
      <c r="D204" s="9"/>
      <c r="E204" s="9"/>
      <c r="F204" s="9"/>
      <c r="G204" s="113"/>
      <c r="H204" s="9"/>
      <c r="I204" s="9"/>
      <c r="J204" s="9"/>
      <c r="K204" s="9"/>
      <c r="L204" s="113"/>
      <c r="M204" s="113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ht="15.75" customHeight="1">
      <c r="A205" s="9"/>
      <c r="B205" s="9"/>
      <c r="C205" s="9"/>
      <c r="D205" s="9"/>
      <c r="E205" s="9"/>
      <c r="F205" s="9"/>
      <c r="G205" s="113"/>
      <c r="H205" s="9"/>
      <c r="I205" s="9"/>
      <c r="J205" s="9"/>
      <c r="K205" s="9"/>
      <c r="L205" s="113"/>
      <c r="M205" s="113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ht="15.75" customHeight="1">
      <c r="A206" s="9"/>
      <c r="B206" s="9"/>
      <c r="C206" s="9"/>
      <c r="D206" s="9"/>
      <c r="E206" s="9"/>
      <c r="F206" s="9"/>
      <c r="G206" s="113"/>
      <c r="H206" s="9"/>
      <c r="I206" s="9"/>
      <c r="J206" s="9"/>
      <c r="K206" s="9"/>
      <c r="L206" s="113"/>
      <c r="M206" s="113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ht="15.75" customHeight="1">
      <c r="A207" s="9"/>
      <c r="B207" s="9"/>
      <c r="C207" s="9"/>
      <c r="D207" s="9"/>
      <c r="E207" s="9"/>
      <c r="F207" s="9"/>
      <c r="G207" s="113"/>
      <c r="H207" s="9"/>
      <c r="I207" s="9"/>
      <c r="J207" s="9"/>
      <c r="K207" s="9"/>
      <c r="L207" s="113"/>
      <c r="M207" s="113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ht="15.75" customHeight="1">
      <c r="A208" s="9"/>
      <c r="B208" s="9"/>
      <c r="C208" s="9"/>
      <c r="D208" s="9"/>
      <c r="E208" s="9"/>
      <c r="F208" s="9"/>
      <c r="G208" s="113"/>
      <c r="H208" s="9"/>
      <c r="I208" s="9"/>
      <c r="J208" s="9"/>
      <c r="K208" s="9"/>
      <c r="L208" s="113"/>
      <c r="M208" s="113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ht="15.75" customHeight="1">
      <c r="A209" s="9"/>
      <c r="B209" s="9"/>
      <c r="C209" s="9"/>
      <c r="D209" s="9"/>
      <c r="E209" s="9"/>
      <c r="F209" s="9"/>
      <c r="G209" s="113"/>
      <c r="H209" s="9"/>
      <c r="I209" s="9"/>
      <c r="J209" s="9"/>
      <c r="K209" s="9"/>
      <c r="L209" s="113"/>
      <c r="M209" s="113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ht="15.75" customHeight="1">
      <c r="A210" s="9"/>
      <c r="B210" s="9"/>
      <c r="C210" s="9"/>
      <c r="D210" s="9"/>
      <c r="E210" s="9"/>
      <c r="F210" s="9"/>
      <c r="G210" s="113"/>
      <c r="H210" s="9"/>
      <c r="I210" s="9"/>
      <c r="J210" s="9"/>
      <c r="K210" s="9"/>
      <c r="L210" s="113"/>
      <c r="M210" s="113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ht="15.75" customHeight="1">
      <c r="A211" s="9"/>
      <c r="B211" s="9"/>
      <c r="C211" s="9"/>
      <c r="D211" s="9"/>
      <c r="E211" s="9"/>
      <c r="F211" s="9"/>
      <c r="G211" s="113"/>
      <c r="H211" s="9"/>
      <c r="I211" s="9"/>
      <c r="J211" s="9"/>
      <c r="K211" s="9"/>
      <c r="L211" s="113"/>
      <c r="M211" s="113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ht="15.75" customHeight="1">
      <c r="A212" s="9"/>
      <c r="B212" s="9"/>
      <c r="C212" s="9"/>
      <c r="D212" s="9"/>
      <c r="E212" s="9"/>
      <c r="F212" s="9"/>
      <c r="G212" s="113"/>
      <c r="H212" s="9"/>
      <c r="I212" s="9"/>
      <c r="J212" s="9"/>
      <c r="K212" s="9"/>
      <c r="L212" s="113"/>
      <c r="M212" s="113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ht="15.75" customHeight="1">
      <c r="A213" s="9"/>
      <c r="B213" s="9"/>
      <c r="C213" s="9"/>
      <c r="D213" s="9"/>
      <c r="E213" s="9"/>
      <c r="F213" s="9"/>
      <c r="G213" s="113"/>
      <c r="H213" s="9"/>
      <c r="I213" s="9"/>
      <c r="J213" s="9"/>
      <c r="K213" s="9"/>
      <c r="L213" s="113"/>
      <c r="M213" s="113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ht="15.75" customHeight="1">
      <c r="A214" s="9"/>
      <c r="B214" s="9"/>
      <c r="C214" s="9"/>
      <c r="D214" s="9"/>
      <c r="E214" s="9"/>
      <c r="F214" s="9"/>
      <c r="G214" s="113"/>
      <c r="H214" s="9"/>
      <c r="I214" s="9"/>
      <c r="J214" s="9"/>
      <c r="K214" s="9"/>
      <c r="L214" s="113"/>
      <c r="M214" s="113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ht="15.75" customHeight="1">
      <c r="A215" s="9"/>
      <c r="B215" s="9"/>
      <c r="C215" s="9"/>
      <c r="D215" s="9"/>
      <c r="E215" s="9"/>
      <c r="F215" s="9"/>
      <c r="G215" s="113"/>
      <c r="H215" s="9"/>
      <c r="I215" s="9"/>
      <c r="J215" s="9"/>
      <c r="K215" s="9"/>
      <c r="L215" s="113"/>
      <c r="M215" s="113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ht="15.75" customHeight="1">
      <c r="A216" s="9"/>
      <c r="B216" s="9"/>
      <c r="C216" s="9"/>
      <c r="D216" s="9"/>
      <c r="E216" s="9"/>
      <c r="F216" s="9"/>
      <c r="G216" s="113"/>
      <c r="H216" s="9"/>
      <c r="I216" s="9"/>
      <c r="J216" s="9"/>
      <c r="K216" s="9"/>
      <c r="L216" s="113"/>
      <c r="M216" s="113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ht="15.75" customHeight="1">
      <c r="A217" s="9"/>
      <c r="B217" s="9"/>
      <c r="C217" s="9"/>
      <c r="D217" s="9"/>
      <c r="E217" s="9"/>
      <c r="F217" s="9"/>
      <c r="G217" s="113"/>
      <c r="H217" s="9"/>
      <c r="I217" s="9"/>
      <c r="J217" s="9"/>
      <c r="K217" s="9"/>
      <c r="L217" s="113"/>
      <c r="M217" s="113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ht="15.75" customHeight="1">
      <c r="A218" s="9"/>
      <c r="B218" s="9"/>
      <c r="C218" s="9"/>
      <c r="D218" s="9"/>
      <c r="E218" s="9"/>
      <c r="F218" s="9"/>
      <c r="G218" s="113"/>
      <c r="H218" s="9"/>
      <c r="I218" s="9"/>
      <c r="J218" s="9"/>
      <c r="K218" s="9"/>
      <c r="L218" s="113"/>
      <c r="M218" s="113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ht="15.75" customHeight="1">
      <c r="A219" s="9"/>
      <c r="B219" s="9"/>
      <c r="C219" s="9"/>
      <c r="D219" s="9"/>
      <c r="E219" s="9"/>
      <c r="F219" s="9"/>
      <c r="G219" s="113"/>
      <c r="H219" s="9"/>
      <c r="I219" s="9"/>
      <c r="J219" s="9"/>
      <c r="K219" s="9"/>
      <c r="L219" s="113"/>
      <c r="M219" s="113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ht="15.75" customHeight="1">
      <c r="A220" s="9"/>
      <c r="B220" s="9"/>
      <c r="C220" s="9"/>
      <c r="D220" s="9"/>
      <c r="E220" s="9"/>
      <c r="F220" s="9"/>
      <c r="G220" s="113"/>
      <c r="H220" s="9"/>
      <c r="I220" s="9"/>
      <c r="J220" s="9"/>
      <c r="K220" s="9"/>
      <c r="L220" s="113"/>
      <c r="M220" s="113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ht="15.75" customHeight="1">
      <c r="A221" s="9"/>
      <c r="B221" s="9"/>
      <c r="C221" s="9"/>
      <c r="D221" s="9"/>
      <c r="E221" s="9"/>
      <c r="F221" s="9"/>
      <c r="G221" s="113"/>
      <c r="H221" s="9"/>
      <c r="I221" s="9"/>
      <c r="J221" s="9"/>
      <c r="K221" s="9"/>
      <c r="L221" s="113"/>
      <c r="M221" s="113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ht="15.75" customHeight="1">
      <c r="A222" s="9"/>
      <c r="B222" s="9"/>
      <c r="C222" s="9"/>
      <c r="D222" s="9"/>
      <c r="E222" s="9"/>
      <c r="F222" s="9"/>
      <c r="G222" s="113"/>
      <c r="H222" s="9"/>
      <c r="I222" s="9"/>
      <c r="J222" s="9"/>
      <c r="K222" s="9"/>
      <c r="L222" s="113"/>
      <c r="M222" s="113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ht="15.75" customHeight="1">
      <c r="A223" s="9"/>
      <c r="B223" s="9"/>
      <c r="C223" s="9"/>
      <c r="D223" s="9"/>
      <c r="E223" s="9"/>
      <c r="F223" s="9"/>
      <c r="G223" s="113"/>
      <c r="H223" s="9"/>
      <c r="I223" s="9"/>
      <c r="J223" s="9"/>
      <c r="K223" s="9"/>
      <c r="L223" s="113"/>
      <c r="M223" s="113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ht="15.75" customHeight="1">
      <c r="A224" s="9"/>
      <c r="B224" s="9"/>
      <c r="C224" s="9"/>
      <c r="D224" s="9"/>
      <c r="E224" s="9"/>
      <c r="F224" s="9"/>
      <c r="G224" s="113"/>
      <c r="H224" s="9"/>
      <c r="I224" s="9"/>
      <c r="J224" s="9"/>
      <c r="K224" s="9"/>
      <c r="L224" s="113"/>
      <c r="M224" s="113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ht="15.75" customHeight="1">
      <c r="A225" s="9"/>
      <c r="B225" s="9"/>
      <c r="C225" s="9"/>
      <c r="D225" s="9"/>
      <c r="E225" s="9"/>
      <c r="F225" s="9"/>
      <c r="G225" s="113"/>
      <c r="H225" s="9"/>
      <c r="I225" s="9"/>
      <c r="J225" s="9"/>
      <c r="K225" s="9"/>
      <c r="L225" s="113"/>
      <c r="M225" s="113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ht="15.75" customHeight="1">
      <c r="A226" s="9"/>
      <c r="B226" s="9"/>
      <c r="C226" s="9"/>
      <c r="D226" s="9"/>
      <c r="E226" s="9"/>
      <c r="F226" s="9"/>
      <c r="G226" s="113"/>
      <c r="H226" s="9"/>
      <c r="I226" s="9"/>
      <c r="J226" s="9"/>
      <c r="K226" s="9"/>
      <c r="L226" s="113"/>
      <c r="M226" s="113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ht="15.75" customHeight="1">
      <c r="A227" s="9"/>
      <c r="B227" s="9"/>
      <c r="C227" s="9"/>
      <c r="D227" s="9"/>
      <c r="E227" s="9"/>
      <c r="F227" s="9"/>
      <c r="G227" s="113"/>
      <c r="H227" s="9"/>
      <c r="I227" s="9"/>
      <c r="J227" s="9"/>
      <c r="K227" s="9"/>
      <c r="L227" s="113"/>
      <c r="M227" s="113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ht="15.75" customHeight="1">
      <c r="A228" s="9"/>
      <c r="B228" s="9"/>
      <c r="C228" s="9"/>
      <c r="D228" s="9"/>
      <c r="E228" s="9"/>
      <c r="F228" s="9"/>
      <c r="G228" s="113"/>
      <c r="H228" s="9"/>
      <c r="I228" s="9"/>
      <c r="J228" s="9"/>
      <c r="K228" s="9"/>
      <c r="L228" s="113"/>
      <c r="M228" s="113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ht="15.75" customHeight="1">
      <c r="A229" s="9"/>
      <c r="B229" s="9"/>
      <c r="C229" s="9"/>
      <c r="D229" s="9"/>
      <c r="E229" s="9"/>
      <c r="F229" s="9"/>
      <c r="G229" s="113"/>
      <c r="H229" s="9"/>
      <c r="I229" s="9"/>
      <c r="J229" s="9"/>
      <c r="K229" s="9"/>
      <c r="L229" s="113"/>
      <c r="M229" s="113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ht="15.75" customHeight="1">
      <c r="A230" s="9"/>
      <c r="B230" s="9"/>
      <c r="C230" s="9"/>
      <c r="D230" s="9"/>
      <c r="E230" s="9"/>
      <c r="F230" s="9"/>
      <c r="G230" s="113"/>
      <c r="H230" s="9"/>
      <c r="I230" s="9"/>
      <c r="J230" s="9"/>
      <c r="K230" s="9"/>
      <c r="L230" s="113"/>
      <c r="M230" s="113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ht="15.75" customHeight="1">
      <c r="A231" s="9"/>
      <c r="B231" s="9"/>
      <c r="C231" s="9"/>
      <c r="D231" s="9"/>
      <c r="E231" s="9"/>
      <c r="F231" s="9"/>
      <c r="G231" s="113"/>
      <c r="H231" s="9"/>
      <c r="I231" s="9"/>
      <c r="J231" s="9"/>
      <c r="K231" s="9"/>
      <c r="L231" s="113"/>
      <c r="M231" s="113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ht="15.75" customHeight="1">
      <c r="A232" s="9"/>
      <c r="B232" s="9"/>
      <c r="C232" s="9"/>
      <c r="D232" s="9"/>
      <c r="E232" s="9"/>
      <c r="F232" s="9"/>
      <c r="G232" s="113"/>
      <c r="H232" s="9"/>
      <c r="I232" s="9"/>
      <c r="J232" s="9"/>
      <c r="K232" s="9"/>
      <c r="L232" s="113"/>
      <c r="M232" s="113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ht="15.75" customHeight="1">
      <c r="A233" s="9"/>
      <c r="B233" s="9"/>
      <c r="C233" s="9"/>
      <c r="D233" s="9"/>
      <c r="E233" s="9"/>
      <c r="F233" s="9"/>
      <c r="G233" s="113"/>
      <c r="H233" s="9"/>
      <c r="I233" s="9"/>
      <c r="J233" s="9"/>
      <c r="K233" s="9"/>
      <c r="L233" s="113"/>
      <c r="M233" s="113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ht="15.75" customHeight="1">
      <c r="A234" s="9"/>
      <c r="B234" s="9"/>
      <c r="C234" s="9"/>
      <c r="D234" s="9"/>
      <c r="E234" s="9"/>
      <c r="F234" s="9"/>
      <c r="G234" s="113"/>
      <c r="H234" s="9"/>
      <c r="I234" s="9"/>
      <c r="J234" s="9"/>
      <c r="K234" s="9"/>
      <c r="L234" s="113"/>
      <c r="M234" s="113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ht="15.75" customHeight="1">
      <c r="A235" s="9"/>
      <c r="B235" s="9"/>
      <c r="C235" s="9"/>
      <c r="D235" s="9"/>
      <c r="E235" s="9"/>
      <c r="F235" s="9"/>
      <c r="G235" s="113"/>
      <c r="H235" s="9"/>
      <c r="I235" s="9"/>
      <c r="J235" s="9"/>
      <c r="K235" s="9"/>
      <c r="L235" s="113"/>
      <c r="M235" s="113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ht="15.75" customHeight="1">
      <c r="A236" s="9"/>
      <c r="B236" s="9"/>
      <c r="C236" s="9"/>
      <c r="D236" s="9"/>
      <c r="E236" s="9"/>
      <c r="F236" s="9"/>
      <c r="G236" s="113"/>
      <c r="H236" s="9"/>
      <c r="I236" s="9"/>
      <c r="J236" s="9"/>
      <c r="K236" s="9"/>
      <c r="L236" s="113"/>
      <c r="M236" s="113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ht="15.75" customHeight="1">
      <c r="A237" s="9"/>
      <c r="B237" s="9"/>
      <c r="C237" s="9"/>
      <c r="D237" s="9"/>
      <c r="E237" s="9"/>
      <c r="F237" s="9"/>
      <c r="G237" s="113"/>
      <c r="H237" s="9"/>
      <c r="I237" s="9"/>
      <c r="J237" s="9"/>
      <c r="K237" s="9"/>
      <c r="L237" s="113"/>
      <c r="M237" s="113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ht="15.75" customHeight="1">
      <c r="A238" s="9"/>
      <c r="B238" s="9"/>
      <c r="C238" s="9"/>
      <c r="D238" s="9"/>
      <c r="E238" s="9"/>
      <c r="F238" s="9"/>
      <c r="G238" s="113"/>
      <c r="H238" s="9"/>
      <c r="I238" s="9"/>
      <c r="J238" s="9"/>
      <c r="K238" s="9"/>
      <c r="L238" s="113"/>
      <c r="M238" s="113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ht="15.75" customHeight="1">
      <c r="A239" s="9"/>
      <c r="B239" s="9"/>
      <c r="C239" s="9"/>
      <c r="D239" s="9"/>
      <c r="E239" s="9"/>
      <c r="F239" s="9"/>
      <c r="G239" s="113"/>
      <c r="H239" s="9"/>
      <c r="I239" s="9"/>
      <c r="J239" s="9"/>
      <c r="K239" s="9"/>
      <c r="L239" s="113"/>
      <c r="M239" s="113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ht="15.75" customHeight="1">
      <c r="A240" s="9"/>
      <c r="B240" s="9"/>
      <c r="C240" s="9"/>
      <c r="D240" s="9"/>
      <c r="E240" s="9"/>
      <c r="F240" s="9"/>
      <c r="G240" s="113"/>
      <c r="H240" s="9"/>
      <c r="I240" s="9"/>
      <c r="J240" s="9"/>
      <c r="K240" s="9"/>
      <c r="L240" s="113"/>
      <c r="M240" s="113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5" t="s">
        <v>149</v>
      </c>
      <c r="B1" s="128" t="s">
        <v>7</v>
      </c>
      <c r="C1" s="18" t="s">
        <v>8</v>
      </c>
      <c r="D1" s="19" t="s">
        <v>9</v>
      </c>
      <c r="E1" s="19" t="s">
        <v>10</v>
      </c>
      <c r="F1" s="129" t="s">
        <v>111</v>
      </c>
      <c r="G1" s="21" t="s">
        <v>12</v>
      </c>
      <c r="H1" s="22" t="s">
        <v>13</v>
      </c>
      <c r="I1" s="22" t="s">
        <v>14</v>
      </c>
      <c r="J1" s="23" t="s">
        <v>15</v>
      </c>
      <c r="K1" s="24" t="s">
        <v>16</v>
      </c>
      <c r="L1" s="25" t="s">
        <v>17</v>
      </c>
      <c r="M1" s="26" t="s">
        <v>18</v>
      </c>
      <c r="N1" s="27" t="s">
        <v>19</v>
      </c>
      <c r="O1" s="28" t="s">
        <v>20</v>
      </c>
      <c r="P1" s="28" t="s">
        <v>21</v>
      </c>
      <c r="Q1" s="29" t="s">
        <v>22</v>
      </c>
      <c r="R1" s="30" t="s">
        <v>23</v>
      </c>
      <c r="X1" s="35" t="s">
        <v>29</v>
      </c>
      <c r="Y1" s="23" t="s">
        <v>30</v>
      </c>
      <c r="Z1" s="36" t="s">
        <v>31</v>
      </c>
      <c r="AA1" s="23" t="s">
        <v>32</v>
      </c>
      <c r="AB1" s="37" t="s">
        <v>33</v>
      </c>
      <c r="AC1" s="24" t="s">
        <v>34</v>
      </c>
      <c r="AD1" s="38" t="s">
        <v>35</v>
      </c>
      <c r="AE1" s="39" t="s">
        <v>36</v>
      </c>
      <c r="AF1" s="39" t="s">
        <v>37</v>
      </c>
      <c r="AG1" s="39" t="s">
        <v>38</v>
      </c>
      <c r="AH1" s="24" t="s">
        <v>39</v>
      </c>
      <c r="AI1" s="24" t="s">
        <v>40</v>
      </c>
      <c r="AJ1" s="24" t="s">
        <v>41</v>
      </c>
      <c r="AK1" s="24" t="s">
        <v>42</v>
      </c>
      <c r="AL1" s="40" t="s">
        <v>43</v>
      </c>
      <c r="AM1" s="41" t="s">
        <v>44</v>
      </c>
      <c r="AN1" s="35" t="s">
        <v>45</v>
      </c>
      <c r="AO1" s="41" t="s">
        <v>46</v>
      </c>
      <c r="AP1" s="41" t="s">
        <v>6</v>
      </c>
      <c r="AQ1" s="41" t="s">
        <v>47</v>
      </c>
      <c r="AR1" s="41" t="s">
        <v>48</v>
      </c>
    </row>
    <row r="2" ht="15.75" customHeight="1">
      <c r="A2" s="176"/>
      <c r="B2" s="16"/>
      <c r="C2" s="177"/>
      <c r="D2" s="177"/>
      <c r="E2" s="177"/>
      <c r="F2" s="177"/>
      <c r="G2" s="177"/>
      <c r="H2" s="177"/>
      <c r="I2" s="177"/>
      <c r="J2" s="16"/>
      <c r="K2" s="16"/>
      <c r="L2" s="177"/>
      <c r="M2" s="4" t="s">
        <v>1</v>
      </c>
      <c r="N2" s="178">
        <v>0.83</v>
      </c>
      <c r="O2" s="179"/>
      <c r="P2" s="179"/>
      <c r="Q2" s="179"/>
      <c r="R2" s="179"/>
      <c r="S2" s="7" t="s">
        <v>2</v>
      </c>
      <c r="T2" s="180"/>
      <c r="U2" s="7" t="s">
        <v>3</v>
      </c>
      <c r="V2" s="8">
        <v>6000.0</v>
      </c>
      <c r="W2" s="181"/>
      <c r="X2" s="181"/>
      <c r="Y2" s="181"/>
      <c r="Z2" s="181"/>
      <c r="AA2" s="181"/>
      <c r="AB2" s="181"/>
      <c r="AC2" s="10" t="s">
        <v>4</v>
      </c>
      <c r="AD2" s="182">
        <v>1728.0</v>
      </c>
      <c r="AE2" s="12"/>
      <c r="AF2" s="182">
        <v>2.54</v>
      </c>
      <c r="AG2" s="12"/>
      <c r="AH2" s="12"/>
      <c r="AI2" s="12"/>
      <c r="AJ2" s="12"/>
      <c r="AK2" s="12"/>
      <c r="AL2" s="183"/>
      <c r="AM2" s="13" t="s">
        <v>5</v>
      </c>
      <c r="AN2" s="13"/>
      <c r="AO2" s="14" t="s">
        <v>6</v>
      </c>
      <c r="AP2" s="184">
        <v>0.3</v>
      </c>
      <c r="AQ2" s="13"/>
      <c r="AR2" s="13"/>
    </row>
    <row r="3" ht="15.75" customHeight="1">
      <c r="A3" s="185"/>
      <c r="B3" s="128" t="s">
        <v>7</v>
      </c>
      <c r="C3" s="128" t="s">
        <v>8</v>
      </c>
      <c r="D3" s="186" t="s">
        <v>9</v>
      </c>
      <c r="E3" s="186" t="s">
        <v>10</v>
      </c>
      <c r="F3" s="21" t="s">
        <v>111</v>
      </c>
      <c r="G3" s="21" t="s">
        <v>12</v>
      </c>
      <c r="H3" s="22" t="s">
        <v>13</v>
      </c>
      <c r="I3" s="22" t="s">
        <v>14</v>
      </c>
      <c r="J3" s="23" t="s">
        <v>15</v>
      </c>
      <c r="K3" s="24" t="s">
        <v>16</v>
      </c>
      <c r="L3" s="25" t="s">
        <v>17</v>
      </c>
      <c r="M3" s="26" t="s">
        <v>18</v>
      </c>
      <c r="N3" s="27" t="s">
        <v>19</v>
      </c>
      <c r="O3" s="28" t="s">
        <v>20</v>
      </c>
      <c r="P3" s="28" t="s">
        <v>21</v>
      </c>
      <c r="Q3" s="29" t="s">
        <v>22</v>
      </c>
      <c r="R3" s="30" t="s">
        <v>23</v>
      </c>
      <c r="S3" s="31" t="s">
        <v>24</v>
      </c>
      <c r="T3" s="32" t="s">
        <v>25</v>
      </c>
      <c r="U3" s="33" t="s">
        <v>26</v>
      </c>
      <c r="V3" s="33" t="s">
        <v>27</v>
      </c>
      <c r="W3" s="34" t="s">
        <v>28</v>
      </c>
      <c r="X3" s="35" t="s">
        <v>29</v>
      </c>
      <c r="Y3" s="23" t="s">
        <v>30</v>
      </c>
      <c r="Z3" s="36" t="s">
        <v>31</v>
      </c>
      <c r="AA3" s="23" t="s">
        <v>32</v>
      </c>
      <c r="AB3" s="37" t="s">
        <v>33</v>
      </c>
      <c r="AC3" s="24" t="s">
        <v>34</v>
      </c>
      <c r="AD3" s="38" t="s">
        <v>35</v>
      </c>
      <c r="AE3" s="39" t="s">
        <v>36</v>
      </c>
      <c r="AF3" s="39" t="s">
        <v>37</v>
      </c>
      <c r="AG3" s="39" t="s">
        <v>38</v>
      </c>
      <c r="AH3" s="24" t="s">
        <v>39</v>
      </c>
      <c r="AI3" s="24" t="s">
        <v>40</v>
      </c>
      <c r="AJ3" s="24" t="s">
        <v>41</v>
      </c>
      <c r="AK3" s="24" t="s">
        <v>42</v>
      </c>
      <c r="AL3" s="40" t="s">
        <v>43</v>
      </c>
      <c r="AM3" s="41" t="s">
        <v>44</v>
      </c>
      <c r="AN3" s="35" t="s">
        <v>45</v>
      </c>
      <c r="AO3" s="41" t="s">
        <v>46</v>
      </c>
      <c r="AP3" s="41" t="s">
        <v>6</v>
      </c>
      <c r="AQ3" s="41" t="s">
        <v>47</v>
      </c>
      <c r="AR3" s="41" t="s">
        <v>48</v>
      </c>
    </row>
    <row r="4" ht="15.75" customHeight="1">
      <c r="A4" s="187"/>
      <c r="B4" s="188" t="s">
        <v>150</v>
      </c>
      <c r="C4" s="188" t="s">
        <v>83</v>
      </c>
      <c r="D4" s="101">
        <v>50.0</v>
      </c>
      <c r="E4" s="58" t="s">
        <v>80</v>
      </c>
      <c r="F4" s="102">
        <v>5.76</v>
      </c>
      <c r="G4" s="60">
        <v>1.0</v>
      </c>
      <c r="H4" s="61">
        <v>0.0</v>
      </c>
      <c r="I4" s="61">
        <f t="shared" ref="I4:I50" si="2">F4*G4</f>
        <v>5.76</v>
      </c>
      <c r="J4" s="62">
        <f t="shared" ref="J4:J50" si="3">AB4</f>
        <v>3.08693</v>
      </c>
      <c r="K4" s="63">
        <f t="shared" ref="K4:K50" si="4">AL4</f>
        <v>0</v>
      </c>
      <c r="L4" s="64">
        <f t="shared" ref="L4:L50" si="5">AR4</f>
        <v>0.5540132057</v>
      </c>
      <c r="M4" s="65">
        <f t="shared" ref="M4:M50" si="6">I4+J4+K4+L4</f>
        <v>9.400943206</v>
      </c>
      <c r="N4" s="66">
        <f t="shared" ref="N4:N5" si="7">M4/$N$2</f>
        <v>11.3264376</v>
      </c>
      <c r="O4" s="67">
        <v>1.0</v>
      </c>
      <c r="P4" s="68">
        <v>8.0</v>
      </c>
      <c r="Q4" s="67">
        <f t="shared" ref="Q4:Q50" si="8">O4*P4</f>
        <v>8</v>
      </c>
      <c r="R4" s="67">
        <f t="shared" ref="R4:R50" si="9">G4*Q4</f>
        <v>8</v>
      </c>
      <c r="S4" s="69">
        <v>90.0</v>
      </c>
      <c r="T4" s="69">
        <v>27.0</v>
      </c>
      <c r="U4" s="69">
        <v>16.0</v>
      </c>
      <c r="V4" s="70">
        <f t="shared" ref="V4:V50" si="10">(S4*T4*U4)/$V$2</f>
        <v>6.48</v>
      </c>
      <c r="W4" s="71">
        <f t="shared" ref="W4:W50" si="11">ROUNDUP(V4,0)</f>
        <v>7</v>
      </c>
      <c r="X4" s="94">
        <v>1.95</v>
      </c>
      <c r="Y4" s="73">
        <f t="shared" ref="Y4:Y50" si="12">(X4*W4)</f>
        <v>13.65</v>
      </c>
      <c r="Z4" s="73">
        <v>1.0</v>
      </c>
      <c r="AA4" s="104">
        <f t="shared" ref="AA4:AA50" si="13">(I4*P4)*0.218</f>
        <v>10.04544</v>
      </c>
      <c r="AB4" s="74">
        <f t="shared" ref="AB4:AB50" si="14">(Y4+AA4+Z4)/Q4</f>
        <v>3.08693</v>
      </c>
      <c r="AC4" s="75">
        <f t="shared" ref="AC4:AC5" si="15">P4</f>
        <v>8</v>
      </c>
      <c r="AD4" s="76" t="s">
        <v>113</v>
      </c>
      <c r="AE4" s="77">
        <f t="shared" ref="AE4:AG4" si="1">S4/$AF$2</f>
        <v>35.43307087</v>
      </c>
      <c r="AF4" s="77">
        <f t="shared" si="1"/>
        <v>10.62992126</v>
      </c>
      <c r="AG4" s="77">
        <f t="shared" si="1"/>
        <v>6.299212598</v>
      </c>
      <c r="AH4" s="78">
        <f t="shared" ref="AH4:AH50" si="17">(AE4*AF4*AG4)/$AD$2</f>
        <v>1.373034242</v>
      </c>
      <c r="AI4" s="78">
        <v>0.0</v>
      </c>
      <c r="AJ4" s="80">
        <f t="shared" ref="AJ4:AJ50" si="18">AI4/AC4</f>
        <v>0</v>
      </c>
      <c r="AK4" s="80">
        <v>0.0</v>
      </c>
      <c r="AL4" s="80">
        <f t="shared" ref="AL4:AL50" si="19">AJ4+AK4</f>
        <v>0</v>
      </c>
      <c r="AM4" s="82">
        <f t="shared" ref="AM4:AM50" si="20">AH4</f>
        <v>1.373034242</v>
      </c>
      <c r="AN4" s="95">
        <v>2.18</v>
      </c>
      <c r="AO4" s="85">
        <v>0.15</v>
      </c>
      <c r="AP4" s="85">
        <f t="shared" ref="AP4:AP50" si="21">(AN4*AM4)*$AP$2</f>
        <v>0.8979643944</v>
      </c>
      <c r="AQ4" s="85">
        <f t="shared" ref="AQ4:AQ5" si="22">AM4*(AN4+AO4+AP4)</f>
        <v>4.432105646</v>
      </c>
      <c r="AR4" s="85">
        <f t="shared" ref="AR4:AR5" si="23">AQ4/AC4</f>
        <v>0.5540132057</v>
      </c>
    </row>
    <row r="5" ht="15.75" customHeight="1">
      <c r="A5" s="187"/>
      <c r="B5" s="188" t="s">
        <v>151</v>
      </c>
      <c r="C5" s="188" t="s">
        <v>83</v>
      </c>
      <c r="D5" s="101">
        <v>50.0</v>
      </c>
      <c r="E5" s="58" t="s">
        <v>80</v>
      </c>
      <c r="F5" s="102">
        <v>8.75</v>
      </c>
      <c r="G5" s="60">
        <v>1.0</v>
      </c>
      <c r="H5" s="61">
        <v>0.0</v>
      </c>
      <c r="I5" s="61">
        <f t="shared" si="2"/>
        <v>8.75</v>
      </c>
      <c r="J5" s="62">
        <f t="shared" si="3"/>
        <v>4.000357143</v>
      </c>
      <c r="K5" s="63">
        <f t="shared" si="4"/>
        <v>0</v>
      </c>
      <c r="L5" s="64">
        <f t="shared" si="5"/>
        <v>0.6331579494</v>
      </c>
      <c r="M5" s="65">
        <f t="shared" si="6"/>
        <v>13.38351509</v>
      </c>
      <c r="N5" s="66">
        <f t="shared" si="7"/>
        <v>16.12471698</v>
      </c>
      <c r="O5" s="67">
        <v>1.0</v>
      </c>
      <c r="P5" s="68">
        <v>7.0</v>
      </c>
      <c r="Q5" s="67">
        <f t="shared" si="8"/>
        <v>7</v>
      </c>
      <c r="R5" s="67">
        <f t="shared" si="9"/>
        <v>7</v>
      </c>
      <c r="S5" s="189">
        <v>90.0</v>
      </c>
      <c r="T5" s="189">
        <v>27.0</v>
      </c>
      <c r="U5" s="189">
        <v>16.0</v>
      </c>
      <c r="V5" s="70">
        <f t="shared" si="10"/>
        <v>6.48</v>
      </c>
      <c r="W5" s="71">
        <f t="shared" si="11"/>
        <v>7</v>
      </c>
      <c r="X5" s="94">
        <v>1.95</v>
      </c>
      <c r="Y5" s="73">
        <f t="shared" si="12"/>
        <v>13.65</v>
      </c>
      <c r="Z5" s="73">
        <v>1.0</v>
      </c>
      <c r="AA5" s="104">
        <f t="shared" si="13"/>
        <v>13.3525</v>
      </c>
      <c r="AB5" s="74">
        <f t="shared" si="14"/>
        <v>4.000357143</v>
      </c>
      <c r="AC5" s="75">
        <f t="shared" si="15"/>
        <v>7</v>
      </c>
      <c r="AD5" s="76" t="s">
        <v>113</v>
      </c>
      <c r="AE5" s="77">
        <f t="shared" ref="AE5:AG5" si="16">S5/$AF$2</f>
        <v>35.43307087</v>
      </c>
      <c r="AF5" s="77">
        <f t="shared" si="16"/>
        <v>10.62992126</v>
      </c>
      <c r="AG5" s="77">
        <f t="shared" si="16"/>
        <v>6.299212598</v>
      </c>
      <c r="AH5" s="78">
        <f t="shared" si="17"/>
        <v>1.373034242</v>
      </c>
      <c r="AI5" s="78">
        <v>0.0</v>
      </c>
      <c r="AJ5" s="80">
        <f t="shared" si="18"/>
        <v>0</v>
      </c>
      <c r="AK5" s="80">
        <v>0.0</v>
      </c>
      <c r="AL5" s="80">
        <f t="shared" si="19"/>
        <v>0</v>
      </c>
      <c r="AM5" s="82">
        <f t="shared" si="20"/>
        <v>1.373034242</v>
      </c>
      <c r="AN5" s="95">
        <v>2.18</v>
      </c>
      <c r="AO5" s="85">
        <v>0.15</v>
      </c>
      <c r="AP5" s="85">
        <f t="shared" si="21"/>
        <v>0.8979643944</v>
      </c>
      <c r="AQ5" s="85">
        <f t="shared" si="22"/>
        <v>4.432105646</v>
      </c>
      <c r="AR5" s="85">
        <f t="shared" si="23"/>
        <v>0.6331579494</v>
      </c>
    </row>
    <row r="6" ht="15.75" customHeight="1">
      <c r="A6" s="187"/>
      <c r="B6" s="188" t="s">
        <v>152</v>
      </c>
      <c r="C6" s="188" t="s">
        <v>83</v>
      </c>
      <c r="D6" s="101">
        <v>70.0</v>
      </c>
      <c r="E6" s="58" t="s">
        <v>80</v>
      </c>
      <c r="F6" s="102">
        <v>0.22</v>
      </c>
      <c r="G6" s="60">
        <v>7.0</v>
      </c>
      <c r="H6" s="61">
        <v>0.0</v>
      </c>
      <c r="I6" s="61">
        <f t="shared" si="2"/>
        <v>1.54</v>
      </c>
      <c r="J6" s="62">
        <f t="shared" si="3"/>
        <v>1.197484706</v>
      </c>
      <c r="K6" s="63">
        <f t="shared" si="4"/>
        <v>0</v>
      </c>
      <c r="L6" s="64">
        <f t="shared" si="5"/>
        <v>0.2410078929</v>
      </c>
      <c r="M6" s="65">
        <f t="shared" si="6"/>
        <v>2.978492599</v>
      </c>
      <c r="N6" s="66">
        <f t="shared" ref="N6:N7" si="25">M6/0.9</f>
        <v>3.309436221</v>
      </c>
      <c r="O6" s="67">
        <v>1.0</v>
      </c>
      <c r="P6" s="68">
        <v>17.0</v>
      </c>
      <c r="Q6" s="67">
        <f t="shared" si="8"/>
        <v>17</v>
      </c>
      <c r="R6" s="67">
        <f t="shared" si="9"/>
        <v>119</v>
      </c>
      <c r="S6" s="189">
        <v>90.0</v>
      </c>
      <c r="T6" s="189">
        <v>27.0</v>
      </c>
      <c r="U6" s="189">
        <v>16.0</v>
      </c>
      <c r="V6" s="70">
        <f t="shared" si="10"/>
        <v>6.48</v>
      </c>
      <c r="W6" s="71">
        <f t="shared" si="11"/>
        <v>7</v>
      </c>
      <c r="X6" s="94">
        <v>1.95</v>
      </c>
      <c r="Y6" s="73">
        <f t="shared" si="12"/>
        <v>13.65</v>
      </c>
      <c r="Z6" s="73">
        <v>1.0</v>
      </c>
      <c r="AA6" s="104">
        <f t="shared" si="13"/>
        <v>5.70724</v>
      </c>
      <c r="AB6" s="104">
        <f t="shared" si="14"/>
        <v>1.197484706</v>
      </c>
      <c r="AC6" s="75">
        <v>1.0</v>
      </c>
      <c r="AD6" s="76" t="s">
        <v>113</v>
      </c>
      <c r="AE6" s="77">
        <f t="shared" ref="AE6:AG6" si="24">S6/$AF$2</f>
        <v>35.43307087</v>
      </c>
      <c r="AF6" s="77">
        <f t="shared" si="24"/>
        <v>10.62992126</v>
      </c>
      <c r="AG6" s="77">
        <f t="shared" si="24"/>
        <v>6.299212598</v>
      </c>
      <c r="AH6" s="78">
        <f t="shared" si="17"/>
        <v>1.373034242</v>
      </c>
      <c r="AI6" s="78">
        <v>0.0</v>
      </c>
      <c r="AJ6" s="80">
        <f t="shared" si="18"/>
        <v>0</v>
      </c>
      <c r="AK6" s="80">
        <v>0.0</v>
      </c>
      <c r="AL6" s="80">
        <f t="shared" si="19"/>
        <v>0</v>
      </c>
      <c r="AM6" s="82">
        <f t="shared" si="20"/>
        <v>1.373034242</v>
      </c>
      <c r="AN6" s="95">
        <v>2.18</v>
      </c>
      <c r="AO6" s="85">
        <v>0.15</v>
      </c>
      <c r="AP6" s="85">
        <f t="shared" si="21"/>
        <v>0.8979643944</v>
      </c>
      <c r="AQ6" s="85">
        <f t="shared" ref="AQ6:AQ7" si="27">(AM6*(AN6+AO6))+AP6</f>
        <v>4.097134179</v>
      </c>
      <c r="AR6" s="85">
        <f t="shared" ref="AR6:AR7" si="28">AQ6/P6</f>
        <v>0.2410078929</v>
      </c>
    </row>
    <row r="7" ht="15.75" customHeight="1">
      <c r="A7" s="187"/>
      <c r="B7" s="188" t="s">
        <v>152</v>
      </c>
      <c r="C7" s="188" t="s">
        <v>83</v>
      </c>
      <c r="D7" s="101">
        <v>80.0</v>
      </c>
      <c r="E7" s="58" t="s">
        <v>80</v>
      </c>
      <c r="F7" s="102">
        <v>0.3</v>
      </c>
      <c r="G7" s="60">
        <v>7.0</v>
      </c>
      <c r="H7" s="61">
        <v>0.0</v>
      </c>
      <c r="I7" s="61">
        <f t="shared" si="2"/>
        <v>2.1</v>
      </c>
      <c r="J7" s="62">
        <f t="shared" si="3"/>
        <v>1.434466667</v>
      </c>
      <c r="K7" s="63">
        <f t="shared" si="4"/>
        <v>0</v>
      </c>
      <c r="L7" s="64">
        <f t="shared" si="5"/>
        <v>0.2731422786</v>
      </c>
      <c r="M7" s="65">
        <f t="shared" si="6"/>
        <v>3.807608945</v>
      </c>
      <c r="N7" s="66">
        <f t="shared" si="25"/>
        <v>4.230676606</v>
      </c>
      <c r="O7" s="67">
        <v>1.0</v>
      </c>
      <c r="P7" s="68">
        <v>15.0</v>
      </c>
      <c r="Q7" s="67">
        <f t="shared" si="8"/>
        <v>15</v>
      </c>
      <c r="R7" s="67">
        <f t="shared" si="9"/>
        <v>105</v>
      </c>
      <c r="S7" s="189">
        <v>90.0</v>
      </c>
      <c r="T7" s="189">
        <v>27.0</v>
      </c>
      <c r="U7" s="189">
        <v>16.0</v>
      </c>
      <c r="V7" s="70">
        <f t="shared" si="10"/>
        <v>6.48</v>
      </c>
      <c r="W7" s="71">
        <f t="shared" si="11"/>
        <v>7</v>
      </c>
      <c r="X7" s="94">
        <v>1.95</v>
      </c>
      <c r="Y7" s="73">
        <f t="shared" si="12"/>
        <v>13.65</v>
      </c>
      <c r="Z7" s="73">
        <v>1.0</v>
      </c>
      <c r="AA7" s="104">
        <f t="shared" si="13"/>
        <v>6.867</v>
      </c>
      <c r="AB7" s="104">
        <f t="shared" si="14"/>
        <v>1.434466667</v>
      </c>
      <c r="AC7" s="75">
        <v>1.0</v>
      </c>
      <c r="AD7" s="76" t="s">
        <v>113</v>
      </c>
      <c r="AE7" s="77">
        <f t="shared" ref="AE7:AG7" si="26">S7/$AF$2</f>
        <v>35.43307087</v>
      </c>
      <c r="AF7" s="77">
        <f t="shared" si="26"/>
        <v>10.62992126</v>
      </c>
      <c r="AG7" s="77">
        <f t="shared" si="26"/>
        <v>6.299212598</v>
      </c>
      <c r="AH7" s="78">
        <f t="shared" si="17"/>
        <v>1.373034242</v>
      </c>
      <c r="AI7" s="78">
        <v>0.0</v>
      </c>
      <c r="AJ7" s="80">
        <f t="shared" si="18"/>
        <v>0</v>
      </c>
      <c r="AK7" s="80">
        <v>0.0</v>
      </c>
      <c r="AL7" s="80">
        <f t="shared" si="19"/>
        <v>0</v>
      </c>
      <c r="AM7" s="82">
        <f t="shared" si="20"/>
        <v>1.373034242</v>
      </c>
      <c r="AN7" s="95">
        <v>2.18</v>
      </c>
      <c r="AO7" s="85">
        <v>0.15</v>
      </c>
      <c r="AP7" s="85">
        <f t="shared" si="21"/>
        <v>0.8979643944</v>
      </c>
      <c r="AQ7" s="85">
        <f t="shared" si="27"/>
        <v>4.097134179</v>
      </c>
      <c r="AR7" s="85">
        <f t="shared" si="28"/>
        <v>0.2731422786</v>
      </c>
    </row>
    <row r="8" ht="15.75" customHeight="1">
      <c r="A8" s="187"/>
      <c r="B8" s="166" t="s">
        <v>153</v>
      </c>
      <c r="C8" s="99" t="s">
        <v>89</v>
      </c>
      <c r="D8" s="190">
        <v>50.0</v>
      </c>
      <c r="E8" s="58" t="s">
        <v>154</v>
      </c>
      <c r="F8" s="191">
        <f>(6*0.9)+0.15</f>
        <v>5.55</v>
      </c>
      <c r="G8" s="60">
        <v>1.0</v>
      </c>
      <c r="H8" s="61">
        <v>0.0</v>
      </c>
      <c r="I8" s="61">
        <f t="shared" si="2"/>
        <v>5.55</v>
      </c>
      <c r="J8" s="62">
        <f t="shared" si="3"/>
        <v>2.395614286</v>
      </c>
      <c r="K8" s="63">
        <f t="shared" si="4"/>
        <v>0</v>
      </c>
      <c r="L8" s="64">
        <f t="shared" si="5"/>
        <v>0.4077716439</v>
      </c>
      <c r="M8" s="65">
        <f t="shared" si="6"/>
        <v>8.35338593</v>
      </c>
      <c r="N8" s="66">
        <f t="shared" ref="N8:N10" si="30">M8/$N$2</f>
        <v>10.0643204</v>
      </c>
      <c r="O8" s="67">
        <v>1.0</v>
      </c>
      <c r="P8" s="68">
        <v>14.0</v>
      </c>
      <c r="Q8" s="67">
        <f t="shared" si="8"/>
        <v>14</v>
      </c>
      <c r="R8" s="67">
        <f t="shared" si="9"/>
        <v>14</v>
      </c>
      <c r="S8" s="189">
        <v>105.0</v>
      </c>
      <c r="T8" s="189">
        <v>30.0</v>
      </c>
      <c r="U8" s="189">
        <v>15.0</v>
      </c>
      <c r="V8" s="70">
        <f t="shared" si="10"/>
        <v>7.875</v>
      </c>
      <c r="W8" s="71">
        <f t="shared" si="11"/>
        <v>8</v>
      </c>
      <c r="X8" s="94">
        <v>1.95</v>
      </c>
      <c r="Y8" s="73">
        <f t="shared" si="12"/>
        <v>15.6</v>
      </c>
      <c r="Z8" s="73">
        <v>1.0</v>
      </c>
      <c r="AA8" s="104">
        <f t="shared" si="13"/>
        <v>16.9386</v>
      </c>
      <c r="AB8" s="74">
        <f t="shared" si="14"/>
        <v>2.395614286</v>
      </c>
      <c r="AC8" s="75">
        <f t="shared" ref="AC8:AC17" si="31">P8</f>
        <v>14</v>
      </c>
      <c r="AD8" s="76" t="s">
        <v>113</v>
      </c>
      <c r="AE8" s="77">
        <f t="shared" ref="AE8:AG8" si="29">S8/$AF$2</f>
        <v>41.33858268</v>
      </c>
      <c r="AF8" s="77">
        <f t="shared" si="29"/>
        <v>11.81102362</v>
      </c>
      <c r="AG8" s="77">
        <f t="shared" si="29"/>
        <v>5.905511811</v>
      </c>
      <c r="AH8" s="78">
        <f t="shared" si="17"/>
        <v>1.668618003</v>
      </c>
      <c r="AI8" s="78">
        <v>0.0</v>
      </c>
      <c r="AJ8" s="80">
        <f t="shared" si="18"/>
        <v>0</v>
      </c>
      <c r="AK8" s="80">
        <v>0.0</v>
      </c>
      <c r="AL8" s="80">
        <f t="shared" si="19"/>
        <v>0</v>
      </c>
      <c r="AM8" s="82">
        <f t="shared" si="20"/>
        <v>1.668618003</v>
      </c>
      <c r="AN8" s="95">
        <v>2.18</v>
      </c>
      <c r="AO8" s="85">
        <v>0.15</v>
      </c>
      <c r="AP8" s="85">
        <f t="shared" si="21"/>
        <v>1.091276174</v>
      </c>
      <c r="AQ8" s="85">
        <f t="shared" ref="AQ8:AQ17" si="33">AM8*(AN8+AO8+AP8)</f>
        <v>5.708803015</v>
      </c>
      <c r="AR8" s="85">
        <f t="shared" ref="AR8:AR17" si="34">AQ8/AC8</f>
        <v>0.4077716439</v>
      </c>
    </row>
    <row r="9" ht="15.75" customHeight="1">
      <c r="A9" s="187"/>
      <c r="B9" s="166" t="s">
        <v>155</v>
      </c>
      <c r="C9" s="99" t="s">
        <v>89</v>
      </c>
      <c r="D9" s="190">
        <v>50.0</v>
      </c>
      <c r="E9" s="58" t="s">
        <v>154</v>
      </c>
      <c r="F9" s="191">
        <v>0.38</v>
      </c>
      <c r="G9" s="60">
        <v>3.0</v>
      </c>
      <c r="H9" s="61">
        <v>0.0</v>
      </c>
      <c r="I9" s="61">
        <f t="shared" si="2"/>
        <v>1.14</v>
      </c>
      <c r="J9" s="62">
        <f t="shared" si="3"/>
        <v>0.98102</v>
      </c>
      <c r="K9" s="63">
        <f t="shared" si="4"/>
        <v>0</v>
      </c>
      <c r="L9" s="64">
        <f t="shared" si="5"/>
        <v>0.2216052823</v>
      </c>
      <c r="M9" s="65">
        <f t="shared" si="6"/>
        <v>2.342625282</v>
      </c>
      <c r="N9" s="66">
        <f t="shared" si="30"/>
        <v>2.822440099</v>
      </c>
      <c r="O9" s="67">
        <v>1.0</v>
      </c>
      <c r="P9" s="68">
        <v>20.0</v>
      </c>
      <c r="Q9" s="67">
        <f t="shared" si="8"/>
        <v>20</v>
      </c>
      <c r="R9" s="67">
        <f t="shared" si="9"/>
        <v>60</v>
      </c>
      <c r="S9" s="189">
        <v>90.0</v>
      </c>
      <c r="T9" s="189">
        <v>27.0</v>
      </c>
      <c r="U9" s="189">
        <v>16.0</v>
      </c>
      <c r="V9" s="70">
        <f t="shared" si="10"/>
        <v>6.48</v>
      </c>
      <c r="W9" s="71">
        <f t="shared" si="11"/>
        <v>7</v>
      </c>
      <c r="X9" s="94">
        <v>1.95</v>
      </c>
      <c r="Y9" s="73">
        <f t="shared" si="12"/>
        <v>13.65</v>
      </c>
      <c r="Z9" s="73">
        <v>1.0</v>
      </c>
      <c r="AA9" s="104">
        <f t="shared" si="13"/>
        <v>4.9704</v>
      </c>
      <c r="AB9" s="74">
        <f t="shared" si="14"/>
        <v>0.98102</v>
      </c>
      <c r="AC9" s="75">
        <f t="shared" si="31"/>
        <v>20</v>
      </c>
      <c r="AD9" s="76" t="s">
        <v>113</v>
      </c>
      <c r="AE9" s="77">
        <f t="shared" ref="AE9:AG9" si="32">S9/$AF$2</f>
        <v>35.43307087</v>
      </c>
      <c r="AF9" s="77">
        <f t="shared" si="32"/>
        <v>10.62992126</v>
      </c>
      <c r="AG9" s="77">
        <f t="shared" si="32"/>
        <v>6.299212598</v>
      </c>
      <c r="AH9" s="78">
        <f t="shared" si="17"/>
        <v>1.373034242</v>
      </c>
      <c r="AI9" s="78">
        <v>0.0</v>
      </c>
      <c r="AJ9" s="80">
        <f t="shared" si="18"/>
        <v>0</v>
      </c>
      <c r="AK9" s="80">
        <v>0.0</v>
      </c>
      <c r="AL9" s="80">
        <f t="shared" si="19"/>
        <v>0</v>
      </c>
      <c r="AM9" s="82">
        <f t="shared" si="20"/>
        <v>1.373034242</v>
      </c>
      <c r="AN9" s="95">
        <v>2.18</v>
      </c>
      <c r="AO9" s="85">
        <v>0.15</v>
      </c>
      <c r="AP9" s="85">
        <f t="shared" si="21"/>
        <v>0.8979643944</v>
      </c>
      <c r="AQ9" s="85">
        <f t="shared" si="33"/>
        <v>4.432105646</v>
      </c>
      <c r="AR9" s="85">
        <f t="shared" si="34"/>
        <v>0.2216052823</v>
      </c>
    </row>
    <row r="10" ht="15.75" customHeight="1">
      <c r="A10" s="187"/>
      <c r="B10" s="3" t="s">
        <v>156</v>
      </c>
      <c r="C10" s="101">
        <v>50.0</v>
      </c>
      <c r="D10" s="58" t="s">
        <v>80</v>
      </c>
      <c r="E10" s="58" t="s">
        <v>80</v>
      </c>
      <c r="F10" s="102">
        <v>0.34</v>
      </c>
      <c r="G10" s="60">
        <v>3.0</v>
      </c>
      <c r="H10" s="61">
        <v>0.0</v>
      </c>
      <c r="I10" s="61">
        <f t="shared" si="2"/>
        <v>1.02</v>
      </c>
      <c r="J10" s="62">
        <f t="shared" si="3"/>
        <v>0.6409314286</v>
      </c>
      <c r="K10" s="63">
        <f t="shared" si="4"/>
        <v>0</v>
      </c>
      <c r="L10" s="64">
        <f t="shared" si="5"/>
        <v>0.1266315899</v>
      </c>
      <c r="M10" s="65">
        <f t="shared" si="6"/>
        <v>1.787563018</v>
      </c>
      <c r="N10" s="66">
        <f t="shared" si="30"/>
        <v>2.153690384</v>
      </c>
      <c r="O10" s="67">
        <v>1.0</v>
      </c>
      <c r="P10" s="68">
        <v>35.0</v>
      </c>
      <c r="Q10" s="67">
        <f t="shared" si="8"/>
        <v>35</v>
      </c>
      <c r="R10" s="67">
        <f t="shared" si="9"/>
        <v>105</v>
      </c>
      <c r="S10" s="189">
        <v>90.0</v>
      </c>
      <c r="T10" s="189">
        <v>27.0</v>
      </c>
      <c r="U10" s="189">
        <v>16.0</v>
      </c>
      <c r="V10" s="70">
        <f t="shared" si="10"/>
        <v>6.48</v>
      </c>
      <c r="W10" s="71">
        <f t="shared" si="11"/>
        <v>7</v>
      </c>
      <c r="X10" s="94">
        <v>1.95</v>
      </c>
      <c r="Y10" s="73">
        <f t="shared" si="12"/>
        <v>13.65</v>
      </c>
      <c r="Z10" s="73">
        <v>1.0</v>
      </c>
      <c r="AA10" s="104">
        <f t="shared" si="13"/>
        <v>7.7826</v>
      </c>
      <c r="AB10" s="74">
        <f t="shared" si="14"/>
        <v>0.6409314286</v>
      </c>
      <c r="AC10" s="75">
        <f t="shared" si="31"/>
        <v>35</v>
      </c>
      <c r="AD10" s="76" t="s">
        <v>113</v>
      </c>
      <c r="AE10" s="77">
        <f t="shared" ref="AE10:AG10" si="35">S10/$AF$2</f>
        <v>35.43307087</v>
      </c>
      <c r="AF10" s="77">
        <f t="shared" si="35"/>
        <v>10.62992126</v>
      </c>
      <c r="AG10" s="77">
        <f t="shared" si="35"/>
        <v>6.299212598</v>
      </c>
      <c r="AH10" s="78">
        <f t="shared" si="17"/>
        <v>1.373034242</v>
      </c>
      <c r="AI10" s="78">
        <v>0.0</v>
      </c>
      <c r="AJ10" s="80">
        <f t="shared" si="18"/>
        <v>0</v>
      </c>
      <c r="AK10" s="80">
        <v>0.0</v>
      </c>
      <c r="AL10" s="80">
        <f t="shared" si="19"/>
        <v>0</v>
      </c>
      <c r="AM10" s="82">
        <f t="shared" si="20"/>
        <v>1.373034242</v>
      </c>
      <c r="AN10" s="95">
        <v>2.18</v>
      </c>
      <c r="AO10" s="85">
        <v>0.15</v>
      </c>
      <c r="AP10" s="85">
        <f t="shared" si="21"/>
        <v>0.8979643944</v>
      </c>
      <c r="AQ10" s="85">
        <f t="shared" si="33"/>
        <v>4.432105646</v>
      </c>
      <c r="AR10" s="85">
        <f t="shared" si="34"/>
        <v>0.1266315899</v>
      </c>
    </row>
    <row r="11" ht="15.75" customHeight="1">
      <c r="A11" s="192"/>
      <c r="B11" s="100" t="s">
        <v>157</v>
      </c>
      <c r="C11" s="188" t="s">
        <v>83</v>
      </c>
      <c r="D11" s="101">
        <v>60.0</v>
      </c>
      <c r="E11" s="58" t="s">
        <v>80</v>
      </c>
      <c r="F11" s="102">
        <v>0.35</v>
      </c>
      <c r="G11" s="60">
        <v>5.0</v>
      </c>
      <c r="H11" s="61">
        <v>0.0</v>
      </c>
      <c r="I11" s="61">
        <f t="shared" si="2"/>
        <v>1.75</v>
      </c>
      <c r="J11" s="62">
        <f t="shared" si="3"/>
        <v>0.9675</v>
      </c>
      <c r="K11" s="63">
        <f t="shared" si="4"/>
        <v>0</v>
      </c>
      <c r="L11" s="64">
        <f t="shared" si="5"/>
        <v>0.1772842258</v>
      </c>
      <c r="M11" s="65">
        <f t="shared" si="6"/>
        <v>2.894784226</v>
      </c>
      <c r="N11" s="66">
        <f t="shared" ref="N11:N17" si="37">M11/0.825</f>
        <v>3.508829365</v>
      </c>
      <c r="O11" s="67">
        <v>1.0</v>
      </c>
      <c r="P11" s="68">
        <v>25.0</v>
      </c>
      <c r="Q11" s="67">
        <f t="shared" si="8"/>
        <v>25</v>
      </c>
      <c r="R11" s="67">
        <f t="shared" si="9"/>
        <v>125</v>
      </c>
      <c r="S11" s="189">
        <v>90.0</v>
      </c>
      <c r="T11" s="189">
        <v>27.0</v>
      </c>
      <c r="U11" s="189">
        <v>16.0</v>
      </c>
      <c r="V11" s="70">
        <f t="shared" si="10"/>
        <v>6.48</v>
      </c>
      <c r="W11" s="71">
        <f t="shared" si="11"/>
        <v>7</v>
      </c>
      <c r="X11" s="94">
        <v>1.95</v>
      </c>
      <c r="Y11" s="73">
        <f t="shared" si="12"/>
        <v>13.65</v>
      </c>
      <c r="Z11" s="73">
        <v>1.0</v>
      </c>
      <c r="AA11" s="104">
        <f t="shared" si="13"/>
        <v>9.5375</v>
      </c>
      <c r="AB11" s="74">
        <f t="shared" si="14"/>
        <v>0.9675</v>
      </c>
      <c r="AC11" s="75">
        <f t="shared" si="31"/>
        <v>25</v>
      </c>
      <c r="AD11" s="76" t="s">
        <v>113</v>
      </c>
      <c r="AE11" s="77">
        <f t="shared" ref="AE11:AG11" si="36">S11/$AF$2</f>
        <v>35.43307087</v>
      </c>
      <c r="AF11" s="77">
        <f t="shared" si="36"/>
        <v>10.62992126</v>
      </c>
      <c r="AG11" s="77">
        <f t="shared" si="36"/>
        <v>6.299212598</v>
      </c>
      <c r="AH11" s="78">
        <f t="shared" si="17"/>
        <v>1.373034242</v>
      </c>
      <c r="AI11" s="78">
        <v>0.0</v>
      </c>
      <c r="AJ11" s="80">
        <f t="shared" si="18"/>
        <v>0</v>
      </c>
      <c r="AK11" s="80">
        <v>0.0</v>
      </c>
      <c r="AL11" s="80">
        <f t="shared" si="19"/>
        <v>0</v>
      </c>
      <c r="AM11" s="82">
        <f t="shared" si="20"/>
        <v>1.373034242</v>
      </c>
      <c r="AN11" s="95">
        <v>2.18</v>
      </c>
      <c r="AO11" s="85">
        <v>0.15</v>
      </c>
      <c r="AP11" s="85">
        <f t="shared" si="21"/>
        <v>0.8979643944</v>
      </c>
      <c r="AQ11" s="85">
        <f t="shared" si="33"/>
        <v>4.432105646</v>
      </c>
      <c r="AR11" s="85">
        <f t="shared" si="34"/>
        <v>0.1772842258</v>
      </c>
    </row>
    <row r="12" ht="15.75" customHeight="1">
      <c r="A12" s="166"/>
      <c r="B12" s="188" t="s">
        <v>158</v>
      </c>
      <c r="C12" s="188" t="s">
        <v>83</v>
      </c>
      <c r="D12" s="101">
        <v>60.0</v>
      </c>
      <c r="E12" s="58" t="s">
        <v>80</v>
      </c>
      <c r="F12" s="102">
        <v>0.3</v>
      </c>
      <c r="G12" s="60">
        <v>5.0</v>
      </c>
      <c r="H12" s="61">
        <v>0.0</v>
      </c>
      <c r="I12" s="61">
        <f t="shared" si="2"/>
        <v>1.5</v>
      </c>
      <c r="J12" s="62">
        <f t="shared" si="3"/>
        <v>0.913</v>
      </c>
      <c r="K12" s="63">
        <f t="shared" si="4"/>
        <v>0</v>
      </c>
      <c r="L12" s="64">
        <f t="shared" si="5"/>
        <v>0.1772842258</v>
      </c>
      <c r="M12" s="65">
        <f t="shared" si="6"/>
        <v>2.590284226</v>
      </c>
      <c r="N12" s="66">
        <f t="shared" si="37"/>
        <v>3.139738456</v>
      </c>
      <c r="O12" s="67">
        <v>1.0</v>
      </c>
      <c r="P12" s="68">
        <v>25.0</v>
      </c>
      <c r="Q12" s="67">
        <f t="shared" si="8"/>
        <v>25</v>
      </c>
      <c r="R12" s="67">
        <f t="shared" si="9"/>
        <v>125</v>
      </c>
      <c r="S12" s="189">
        <v>90.0</v>
      </c>
      <c r="T12" s="189">
        <v>27.0</v>
      </c>
      <c r="U12" s="189">
        <v>16.0</v>
      </c>
      <c r="V12" s="70">
        <f t="shared" si="10"/>
        <v>6.48</v>
      </c>
      <c r="W12" s="71">
        <f t="shared" si="11"/>
        <v>7</v>
      </c>
      <c r="X12" s="94">
        <v>1.95</v>
      </c>
      <c r="Y12" s="73">
        <f t="shared" si="12"/>
        <v>13.65</v>
      </c>
      <c r="Z12" s="73">
        <v>1.0</v>
      </c>
      <c r="AA12" s="104">
        <f t="shared" si="13"/>
        <v>8.175</v>
      </c>
      <c r="AB12" s="74">
        <f t="shared" si="14"/>
        <v>0.913</v>
      </c>
      <c r="AC12" s="75">
        <f t="shared" si="31"/>
        <v>25</v>
      </c>
      <c r="AD12" s="76" t="s">
        <v>113</v>
      </c>
      <c r="AE12" s="77">
        <f t="shared" ref="AE12:AG12" si="38">S12/$AF$2</f>
        <v>35.43307087</v>
      </c>
      <c r="AF12" s="77">
        <f t="shared" si="38"/>
        <v>10.62992126</v>
      </c>
      <c r="AG12" s="77">
        <f t="shared" si="38"/>
        <v>6.299212598</v>
      </c>
      <c r="AH12" s="78">
        <f t="shared" si="17"/>
        <v>1.373034242</v>
      </c>
      <c r="AI12" s="78">
        <v>0.0</v>
      </c>
      <c r="AJ12" s="80">
        <f t="shared" si="18"/>
        <v>0</v>
      </c>
      <c r="AK12" s="80">
        <v>0.0</v>
      </c>
      <c r="AL12" s="80">
        <f t="shared" si="19"/>
        <v>0</v>
      </c>
      <c r="AM12" s="82">
        <f t="shared" si="20"/>
        <v>1.373034242</v>
      </c>
      <c r="AN12" s="95">
        <v>2.18</v>
      </c>
      <c r="AO12" s="85">
        <v>0.15</v>
      </c>
      <c r="AP12" s="85">
        <f t="shared" si="21"/>
        <v>0.8979643944</v>
      </c>
      <c r="AQ12" s="85">
        <f t="shared" si="33"/>
        <v>4.432105646</v>
      </c>
      <c r="AR12" s="85">
        <f t="shared" si="34"/>
        <v>0.1772842258</v>
      </c>
    </row>
    <row r="13" ht="15.75" customHeight="1">
      <c r="A13" s="192"/>
      <c r="B13" s="188" t="s">
        <v>159</v>
      </c>
      <c r="C13" s="188" t="s">
        <v>83</v>
      </c>
      <c r="D13" s="101">
        <v>60.0</v>
      </c>
      <c r="E13" s="58" t="s">
        <v>80</v>
      </c>
      <c r="F13" s="102">
        <v>0.48</v>
      </c>
      <c r="G13" s="60">
        <v>3.0</v>
      </c>
      <c r="H13" s="61">
        <v>0.0</v>
      </c>
      <c r="I13" s="61">
        <f t="shared" si="2"/>
        <v>1.44</v>
      </c>
      <c r="J13" s="62">
        <f t="shared" si="3"/>
        <v>0.89992</v>
      </c>
      <c r="K13" s="63">
        <f t="shared" si="4"/>
        <v>0</v>
      </c>
      <c r="L13" s="64">
        <f t="shared" si="5"/>
        <v>0.1772842258</v>
      </c>
      <c r="M13" s="65">
        <f t="shared" si="6"/>
        <v>2.517204226</v>
      </c>
      <c r="N13" s="66">
        <f t="shared" si="37"/>
        <v>3.051156637</v>
      </c>
      <c r="O13" s="67">
        <v>1.0</v>
      </c>
      <c r="P13" s="68">
        <v>25.0</v>
      </c>
      <c r="Q13" s="67">
        <f t="shared" si="8"/>
        <v>25</v>
      </c>
      <c r="R13" s="67">
        <f t="shared" si="9"/>
        <v>75</v>
      </c>
      <c r="S13" s="189">
        <v>90.0</v>
      </c>
      <c r="T13" s="189">
        <v>27.0</v>
      </c>
      <c r="U13" s="189">
        <v>16.0</v>
      </c>
      <c r="V13" s="70">
        <f t="shared" si="10"/>
        <v>6.48</v>
      </c>
      <c r="W13" s="71">
        <f t="shared" si="11"/>
        <v>7</v>
      </c>
      <c r="X13" s="94">
        <v>1.95</v>
      </c>
      <c r="Y13" s="73">
        <f t="shared" si="12"/>
        <v>13.65</v>
      </c>
      <c r="Z13" s="73">
        <v>1.0</v>
      </c>
      <c r="AA13" s="104">
        <f t="shared" si="13"/>
        <v>7.848</v>
      </c>
      <c r="AB13" s="74">
        <f t="shared" si="14"/>
        <v>0.89992</v>
      </c>
      <c r="AC13" s="75">
        <f t="shared" si="31"/>
        <v>25</v>
      </c>
      <c r="AD13" s="76" t="s">
        <v>113</v>
      </c>
      <c r="AE13" s="77">
        <f t="shared" ref="AE13:AG13" si="39">S13/$AF$2</f>
        <v>35.43307087</v>
      </c>
      <c r="AF13" s="77">
        <f t="shared" si="39"/>
        <v>10.62992126</v>
      </c>
      <c r="AG13" s="77">
        <f t="shared" si="39"/>
        <v>6.299212598</v>
      </c>
      <c r="AH13" s="78">
        <f t="shared" si="17"/>
        <v>1.373034242</v>
      </c>
      <c r="AI13" s="78">
        <v>0.0</v>
      </c>
      <c r="AJ13" s="80">
        <f t="shared" si="18"/>
        <v>0</v>
      </c>
      <c r="AK13" s="80">
        <v>0.0</v>
      </c>
      <c r="AL13" s="80">
        <f t="shared" si="19"/>
        <v>0</v>
      </c>
      <c r="AM13" s="82">
        <f t="shared" si="20"/>
        <v>1.373034242</v>
      </c>
      <c r="AN13" s="95">
        <v>2.18</v>
      </c>
      <c r="AO13" s="85">
        <v>0.15</v>
      </c>
      <c r="AP13" s="85">
        <f t="shared" si="21"/>
        <v>0.8979643944</v>
      </c>
      <c r="AQ13" s="85">
        <f t="shared" si="33"/>
        <v>4.432105646</v>
      </c>
      <c r="AR13" s="85">
        <f t="shared" si="34"/>
        <v>0.1772842258</v>
      </c>
    </row>
    <row r="14" ht="15.75" customHeight="1">
      <c r="A14" s="192"/>
      <c r="B14" s="188" t="s">
        <v>160</v>
      </c>
      <c r="C14" s="188" t="s">
        <v>83</v>
      </c>
      <c r="D14" s="101">
        <v>60.0</v>
      </c>
      <c r="E14" s="58" t="s">
        <v>80</v>
      </c>
      <c r="F14" s="102">
        <v>0.38</v>
      </c>
      <c r="G14" s="60">
        <v>3.0</v>
      </c>
      <c r="H14" s="61">
        <v>0.0</v>
      </c>
      <c r="I14" s="61">
        <f t="shared" si="2"/>
        <v>1.14</v>
      </c>
      <c r="J14" s="62">
        <f t="shared" si="3"/>
        <v>0.83452</v>
      </c>
      <c r="K14" s="63">
        <f t="shared" si="4"/>
        <v>0</v>
      </c>
      <c r="L14" s="64">
        <f t="shared" si="5"/>
        <v>0.1772842258</v>
      </c>
      <c r="M14" s="65">
        <f t="shared" si="6"/>
        <v>2.151804226</v>
      </c>
      <c r="N14" s="66">
        <f t="shared" si="37"/>
        <v>2.608247546</v>
      </c>
      <c r="O14" s="67">
        <v>1.0</v>
      </c>
      <c r="P14" s="68">
        <v>25.0</v>
      </c>
      <c r="Q14" s="67">
        <f t="shared" si="8"/>
        <v>25</v>
      </c>
      <c r="R14" s="67">
        <f t="shared" si="9"/>
        <v>75</v>
      </c>
      <c r="S14" s="189">
        <v>90.0</v>
      </c>
      <c r="T14" s="189">
        <v>27.0</v>
      </c>
      <c r="U14" s="189">
        <v>16.0</v>
      </c>
      <c r="V14" s="70">
        <f t="shared" si="10"/>
        <v>6.48</v>
      </c>
      <c r="W14" s="71">
        <f t="shared" si="11"/>
        <v>7</v>
      </c>
      <c r="X14" s="94">
        <v>1.95</v>
      </c>
      <c r="Y14" s="73">
        <f t="shared" si="12"/>
        <v>13.65</v>
      </c>
      <c r="Z14" s="73">
        <v>1.0</v>
      </c>
      <c r="AA14" s="104">
        <f t="shared" si="13"/>
        <v>6.213</v>
      </c>
      <c r="AB14" s="74">
        <f t="shared" si="14"/>
        <v>0.83452</v>
      </c>
      <c r="AC14" s="75">
        <f t="shared" si="31"/>
        <v>25</v>
      </c>
      <c r="AD14" s="76" t="s">
        <v>113</v>
      </c>
      <c r="AE14" s="77">
        <f t="shared" ref="AE14:AG14" si="40">S14/$AF$2</f>
        <v>35.43307087</v>
      </c>
      <c r="AF14" s="77">
        <f t="shared" si="40"/>
        <v>10.62992126</v>
      </c>
      <c r="AG14" s="77">
        <f t="shared" si="40"/>
        <v>6.299212598</v>
      </c>
      <c r="AH14" s="78">
        <f t="shared" si="17"/>
        <v>1.373034242</v>
      </c>
      <c r="AI14" s="78">
        <v>0.0</v>
      </c>
      <c r="AJ14" s="80">
        <f t="shared" si="18"/>
        <v>0</v>
      </c>
      <c r="AK14" s="80">
        <v>0.0</v>
      </c>
      <c r="AL14" s="80">
        <f t="shared" si="19"/>
        <v>0</v>
      </c>
      <c r="AM14" s="82">
        <f t="shared" si="20"/>
        <v>1.373034242</v>
      </c>
      <c r="AN14" s="95">
        <v>2.18</v>
      </c>
      <c r="AO14" s="85">
        <v>0.15</v>
      </c>
      <c r="AP14" s="85">
        <f t="shared" si="21"/>
        <v>0.8979643944</v>
      </c>
      <c r="AQ14" s="85">
        <f t="shared" si="33"/>
        <v>4.432105646</v>
      </c>
      <c r="AR14" s="85">
        <f t="shared" si="34"/>
        <v>0.1772842258</v>
      </c>
    </row>
    <row r="15" ht="15.75" customHeight="1">
      <c r="A15" s="192"/>
      <c r="B15" s="188" t="s">
        <v>161</v>
      </c>
      <c r="C15" s="188" t="s">
        <v>83</v>
      </c>
      <c r="D15" s="101">
        <v>70.0</v>
      </c>
      <c r="E15" s="58" t="s">
        <v>80</v>
      </c>
      <c r="F15" s="102">
        <v>0.28</v>
      </c>
      <c r="G15" s="60">
        <v>3.0</v>
      </c>
      <c r="H15" s="61">
        <v>0.0</v>
      </c>
      <c r="I15" s="61">
        <f t="shared" si="2"/>
        <v>0.84</v>
      </c>
      <c r="J15" s="62">
        <f t="shared" si="3"/>
        <v>0.76912</v>
      </c>
      <c r="K15" s="63">
        <f t="shared" si="4"/>
        <v>0</v>
      </c>
      <c r="L15" s="64">
        <f t="shared" si="5"/>
        <v>0.1772842258</v>
      </c>
      <c r="M15" s="65">
        <f t="shared" si="6"/>
        <v>1.786404226</v>
      </c>
      <c r="N15" s="66">
        <f t="shared" si="37"/>
        <v>2.165338456</v>
      </c>
      <c r="O15" s="67">
        <v>1.0</v>
      </c>
      <c r="P15" s="68">
        <v>25.0</v>
      </c>
      <c r="Q15" s="67">
        <f t="shared" si="8"/>
        <v>25</v>
      </c>
      <c r="R15" s="67">
        <f t="shared" si="9"/>
        <v>75</v>
      </c>
      <c r="S15" s="189">
        <v>90.0</v>
      </c>
      <c r="T15" s="189">
        <v>27.0</v>
      </c>
      <c r="U15" s="189">
        <v>16.0</v>
      </c>
      <c r="V15" s="70">
        <f t="shared" si="10"/>
        <v>6.48</v>
      </c>
      <c r="W15" s="71">
        <f t="shared" si="11"/>
        <v>7</v>
      </c>
      <c r="X15" s="94">
        <v>1.95</v>
      </c>
      <c r="Y15" s="73">
        <f t="shared" si="12"/>
        <v>13.65</v>
      </c>
      <c r="Z15" s="73">
        <v>1.0</v>
      </c>
      <c r="AA15" s="104">
        <f t="shared" si="13"/>
        <v>4.578</v>
      </c>
      <c r="AB15" s="74">
        <f t="shared" si="14"/>
        <v>0.76912</v>
      </c>
      <c r="AC15" s="75">
        <f t="shared" si="31"/>
        <v>25</v>
      </c>
      <c r="AD15" s="76" t="s">
        <v>113</v>
      </c>
      <c r="AE15" s="77">
        <f t="shared" ref="AE15:AG15" si="41">S15/$AF$2</f>
        <v>35.43307087</v>
      </c>
      <c r="AF15" s="77">
        <f t="shared" si="41"/>
        <v>10.62992126</v>
      </c>
      <c r="AG15" s="77">
        <f t="shared" si="41"/>
        <v>6.299212598</v>
      </c>
      <c r="AH15" s="78">
        <f t="shared" si="17"/>
        <v>1.373034242</v>
      </c>
      <c r="AI15" s="78">
        <v>0.0</v>
      </c>
      <c r="AJ15" s="80">
        <f t="shared" si="18"/>
        <v>0</v>
      </c>
      <c r="AK15" s="80">
        <v>0.0</v>
      </c>
      <c r="AL15" s="80">
        <f t="shared" si="19"/>
        <v>0</v>
      </c>
      <c r="AM15" s="82">
        <f t="shared" si="20"/>
        <v>1.373034242</v>
      </c>
      <c r="AN15" s="95">
        <v>2.18</v>
      </c>
      <c r="AO15" s="85">
        <v>0.15</v>
      </c>
      <c r="AP15" s="85">
        <f t="shared" si="21"/>
        <v>0.8979643944</v>
      </c>
      <c r="AQ15" s="85">
        <f t="shared" si="33"/>
        <v>4.432105646</v>
      </c>
      <c r="AR15" s="85">
        <f t="shared" si="34"/>
        <v>0.1772842258</v>
      </c>
    </row>
    <row r="16" ht="15.75" customHeight="1">
      <c r="A16" s="192"/>
      <c r="B16" s="188" t="s">
        <v>162</v>
      </c>
      <c r="C16" s="188" t="s">
        <v>83</v>
      </c>
      <c r="D16" s="101">
        <v>70.0</v>
      </c>
      <c r="E16" s="58" t="s">
        <v>80</v>
      </c>
      <c r="F16" s="102">
        <v>0.35</v>
      </c>
      <c r="G16" s="60">
        <v>3.0</v>
      </c>
      <c r="H16" s="61">
        <v>0.0</v>
      </c>
      <c r="I16" s="61">
        <f t="shared" si="2"/>
        <v>1.05</v>
      </c>
      <c r="J16" s="62">
        <f t="shared" si="3"/>
        <v>0.5029</v>
      </c>
      <c r="K16" s="63">
        <f t="shared" si="4"/>
        <v>0</v>
      </c>
      <c r="L16" s="64">
        <f t="shared" si="5"/>
        <v>0.06821085563</v>
      </c>
      <c r="M16" s="65">
        <f t="shared" si="6"/>
        <v>1.621110856</v>
      </c>
      <c r="N16" s="66">
        <f t="shared" si="37"/>
        <v>1.964982855</v>
      </c>
      <c r="O16" s="67">
        <v>1.0</v>
      </c>
      <c r="P16" s="68">
        <v>25.0</v>
      </c>
      <c r="Q16" s="67">
        <f t="shared" si="8"/>
        <v>25</v>
      </c>
      <c r="R16" s="67">
        <f t="shared" si="9"/>
        <v>75</v>
      </c>
      <c r="S16" s="189">
        <v>105.0</v>
      </c>
      <c r="T16" s="189">
        <v>14.0</v>
      </c>
      <c r="U16" s="189">
        <v>12.0</v>
      </c>
      <c r="V16" s="70">
        <f t="shared" si="10"/>
        <v>2.94</v>
      </c>
      <c r="W16" s="71">
        <f t="shared" si="11"/>
        <v>3</v>
      </c>
      <c r="X16" s="94">
        <v>1.95</v>
      </c>
      <c r="Y16" s="73">
        <f t="shared" si="12"/>
        <v>5.85</v>
      </c>
      <c r="Z16" s="73">
        <v>1.0</v>
      </c>
      <c r="AA16" s="104">
        <f t="shared" si="13"/>
        <v>5.7225</v>
      </c>
      <c r="AB16" s="74">
        <f t="shared" si="14"/>
        <v>0.5029</v>
      </c>
      <c r="AC16" s="75">
        <f t="shared" si="31"/>
        <v>25</v>
      </c>
      <c r="AD16" s="76" t="s">
        <v>113</v>
      </c>
      <c r="AE16" s="77">
        <f t="shared" ref="AE16:AG16" si="42">S16/$AF$2</f>
        <v>41.33858268</v>
      </c>
      <c r="AF16" s="77">
        <f t="shared" si="42"/>
        <v>5.511811024</v>
      </c>
      <c r="AG16" s="77">
        <f t="shared" si="42"/>
        <v>4.724409449</v>
      </c>
      <c r="AH16" s="78">
        <f t="shared" si="17"/>
        <v>0.622950721</v>
      </c>
      <c r="AI16" s="78">
        <v>0.0</v>
      </c>
      <c r="AJ16" s="80">
        <f t="shared" si="18"/>
        <v>0</v>
      </c>
      <c r="AK16" s="80">
        <v>0.0</v>
      </c>
      <c r="AL16" s="80">
        <f t="shared" si="19"/>
        <v>0</v>
      </c>
      <c r="AM16" s="82">
        <f t="shared" si="20"/>
        <v>0.622950721</v>
      </c>
      <c r="AN16" s="95">
        <v>2.18</v>
      </c>
      <c r="AO16" s="85">
        <v>0.15</v>
      </c>
      <c r="AP16" s="85">
        <f t="shared" si="21"/>
        <v>0.4074097715</v>
      </c>
      <c r="AQ16" s="85">
        <f t="shared" si="33"/>
        <v>1.705271391</v>
      </c>
      <c r="AR16" s="85">
        <f t="shared" si="34"/>
        <v>0.06821085563</v>
      </c>
    </row>
    <row r="17" ht="15.75" customHeight="1">
      <c r="A17" s="192"/>
      <c r="B17" s="188" t="s">
        <v>163</v>
      </c>
      <c r="C17" s="188" t="s">
        <v>83</v>
      </c>
      <c r="D17" s="101">
        <v>70.0</v>
      </c>
      <c r="E17" s="58" t="s">
        <v>80</v>
      </c>
      <c r="F17" s="102">
        <v>1.33</v>
      </c>
      <c r="G17" s="60">
        <v>1.0</v>
      </c>
      <c r="H17" s="61">
        <v>0.0</v>
      </c>
      <c r="I17" s="61">
        <f t="shared" si="2"/>
        <v>1.33</v>
      </c>
      <c r="J17" s="62">
        <f t="shared" si="3"/>
        <v>0.56394</v>
      </c>
      <c r="K17" s="63">
        <f t="shared" si="4"/>
        <v>0</v>
      </c>
      <c r="L17" s="64">
        <f t="shared" si="5"/>
        <v>0.06821085563</v>
      </c>
      <c r="M17" s="65">
        <f t="shared" si="6"/>
        <v>1.962150856</v>
      </c>
      <c r="N17" s="66">
        <f t="shared" si="37"/>
        <v>2.378364673</v>
      </c>
      <c r="O17" s="67">
        <v>1.0</v>
      </c>
      <c r="P17" s="68">
        <v>25.0</v>
      </c>
      <c r="Q17" s="67">
        <f t="shared" si="8"/>
        <v>25</v>
      </c>
      <c r="R17" s="67">
        <f t="shared" si="9"/>
        <v>25</v>
      </c>
      <c r="S17" s="189">
        <v>105.0</v>
      </c>
      <c r="T17" s="189">
        <v>14.0</v>
      </c>
      <c r="U17" s="189">
        <v>12.0</v>
      </c>
      <c r="V17" s="70">
        <f t="shared" si="10"/>
        <v>2.94</v>
      </c>
      <c r="W17" s="71">
        <f t="shared" si="11"/>
        <v>3</v>
      </c>
      <c r="X17" s="94">
        <v>1.95</v>
      </c>
      <c r="Y17" s="73">
        <f t="shared" si="12"/>
        <v>5.85</v>
      </c>
      <c r="Z17" s="73">
        <v>1.0</v>
      </c>
      <c r="AA17" s="104">
        <f t="shared" si="13"/>
        <v>7.2485</v>
      </c>
      <c r="AB17" s="74">
        <f t="shared" si="14"/>
        <v>0.56394</v>
      </c>
      <c r="AC17" s="75">
        <f t="shared" si="31"/>
        <v>25</v>
      </c>
      <c r="AD17" s="76" t="s">
        <v>113</v>
      </c>
      <c r="AE17" s="77">
        <f t="shared" ref="AE17:AG17" si="43">S17/$AF$2</f>
        <v>41.33858268</v>
      </c>
      <c r="AF17" s="77">
        <f t="shared" si="43"/>
        <v>5.511811024</v>
      </c>
      <c r="AG17" s="77">
        <f t="shared" si="43"/>
        <v>4.724409449</v>
      </c>
      <c r="AH17" s="78">
        <f t="shared" si="17"/>
        <v>0.622950721</v>
      </c>
      <c r="AI17" s="78">
        <v>0.0</v>
      </c>
      <c r="AJ17" s="80">
        <f t="shared" si="18"/>
        <v>0</v>
      </c>
      <c r="AK17" s="80">
        <v>0.0</v>
      </c>
      <c r="AL17" s="80">
        <f t="shared" si="19"/>
        <v>0</v>
      </c>
      <c r="AM17" s="82">
        <f t="shared" si="20"/>
        <v>0.622950721</v>
      </c>
      <c r="AN17" s="95">
        <v>2.18</v>
      </c>
      <c r="AO17" s="85">
        <v>0.15</v>
      </c>
      <c r="AP17" s="85">
        <f t="shared" si="21"/>
        <v>0.4074097715</v>
      </c>
      <c r="AQ17" s="85">
        <f t="shared" si="33"/>
        <v>1.705271391</v>
      </c>
      <c r="AR17" s="85">
        <f t="shared" si="34"/>
        <v>0.06821085563</v>
      </c>
    </row>
    <row r="18" ht="15.75" customHeight="1">
      <c r="A18" s="192"/>
      <c r="B18" s="188" t="s">
        <v>152</v>
      </c>
      <c r="C18" s="188" t="s">
        <v>83</v>
      </c>
      <c r="D18" s="101">
        <v>70.0</v>
      </c>
      <c r="E18" s="58" t="s">
        <v>80</v>
      </c>
      <c r="F18" s="102">
        <v>0.23</v>
      </c>
      <c r="G18" s="60">
        <v>7.0</v>
      </c>
      <c r="H18" s="61">
        <v>0.0</v>
      </c>
      <c r="I18" s="61">
        <f t="shared" si="2"/>
        <v>1.61</v>
      </c>
      <c r="J18" s="62">
        <f t="shared" si="3"/>
        <v>1.212744706</v>
      </c>
      <c r="K18" s="63">
        <f t="shared" si="4"/>
        <v>0</v>
      </c>
      <c r="L18" s="64">
        <f t="shared" si="5"/>
        <v>0.2369695568</v>
      </c>
      <c r="M18" s="65">
        <f t="shared" si="6"/>
        <v>3.059714263</v>
      </c>
      <c r="N18" s="66">
        <f t="shared" ref="N18:N21" si="45">M18/0.9</f>
        <v>3.399682514</v>
      </c>
      <c r="O18" s="67">
        <v>1.0</v>
      </c>
      <c r="P18" s="68">
        <v>17.0</v>
      </c>
      <c r="Q18" s="67">
        <f t="shared" si="8"/>
        <v>17</v>
      </c>
      <c r="R18" s="67">
        <f t="shared" si="9"/>
        <v>119</v>
      </c>
      <c r="S18" s="189">
        <v>90.0</v>
      </c>
      <c r="T18" s="189">
        <v>27.0</v>
      </c>
      <c r="U18" s="189">
        <v>16.0</v>
      </c>
      <c r="V18" s="70">
        <f t="shared" si="10"/>
        <v>6.48</v>
      </c>
      <c r="W18" s="71">
        <f t="shared" si="11"/>
        <v>7</v>
      </c>
      <c r="X18" s="94">
        <v>1.95</v>
      </c>
      <c r="Y18" s="73">
        <f t="shared" si="12"/>
        <v>13.65</v>
      </c>
      <c r="Z18" s="73">
        <v>1.0</v>
      </c>
      <c r="AA18" s="104">
        <f t="shared" si="13"/>
        <v>5.96666</v>
      </c>
      <c r="AB18" s="104">
        <f t="shared" si="14"/>
        <v>1.212744706</v>
      </c>
      <c r="AC18" s="75">
        <v>1.0</v>
      </c>
      <c r="AD18" s="76" t="s">
        <v>113</v>
      </c>
      <c r="AE18" s="77">
        <f t="shared" ref="AE18:AG18" si="44">S18/$AF$2</f>
        <v>35.43307087</v>
      </c>
      <c r="AF18" s="77">
        <f t="shared" si="44"/>
        <v>10.62992126</v>
      </c>
      <c r="AG18" s="77">
        <f t="shared" si="44"/>
        <v>6.299212598</v>
      </c>
      <c r="AH18" s="78">
        <f t="shared" si="17"/>
        <v>1.373034242</v>
      </c>
      <c r="AI18" s="78">
        <v>0.0</v>
      </c>
      <c r="AJ18" s="80">
        <f t="shared" si="18"/>
        <v>0</v>
      </c>
      <c r="AK18" s="80">
        <v>0.0</v>
      </c>
      <c r="AL18" s="80">
        <f t="shared" si="19"/>
        <v>0</v>
      </c>
      <c r="AM18" s="82">
        <f t="shared" si="20"/>
        <v>1.373034242</v>
      </c>
      <c r="AN18" s="95">
        <v>2.18</v>
      </c>
      <c r="AO18" s="85">
        <v>0.1</v>
      </c>
      <c r="AP18" s="85">
        <f t="shared" si="21"/>
        <v>0.8979643944</v>
      </c>
      <c r="AQ18" s="85">
        <f t="shared" ref="AQ18:AQ21" si="47">(AM18*(AN18+AO18))+AP18</f>
        <v>4.028482466</v>
      </c>
      <c r="AR18" s="85">
        <f t="shared" ref="AR18:AR21" si="48">AQ18/P18</f>
        <v>0.2369695568</v>
      </c>
    </row>
    <row r="19" ht="15.75" customHeight="1">
      <c r="A19" s="192"/>
      <c r="B19" s="188" t="s">
        <v>152</v>
      </c>
      <c r="C19" s="188" t="s">
        <v>83</v>
      </c>
      <c r="D19" s="101">
        <v>80.0</v>
      </c>
      <c r="E19" s="58" t="s">
        <v>80</v>
      </c>
      <c r="F19" s="102">
        <v>0.27</v>
      </c>
      <c r="G19" s="60">
        <v>7.0</v>
      </c>
      <c r="H19" s="61">
        <v>0.0</v>
      </c>
      <c r="I19" s="61">
        <f t="shared" si="2"/>
        <v>1.89</v>
      </c>
      <c r="J19" s="62">
        <f t="shared" si="3"/>
        <v>1.273784706</v>
      </c>
      <c r="K19" s="63">
        <f t="shared" si="4"/>
        <v>0</v>
      </c>
      <c r="L19" s="64">
        <f t="shared" si="5"/>
        <v>0.2369695568</v>
      </c>
      <c r="M19" s="65">
        <f t="shared" si="6"/>
        <v>3.400754263</v>
      </c>
      <c r="N19" s="66">
        <f t="shared" si="45"/>
        <v>3.778615847</v>
      </c>
      <c r="O19" s="67">
        <v>1.0</v>
      </c>
      <c r="P19" s="68">
        <v>17.0</v>
      </c>
      <c r="Q19" s="67">
        <f t="shared" si="8"/>
        <v>17</v>
      </c>
      <c r="R19" s="67">
        <f t="shared" si="9"/>
        <v>119</v>
      </c>
      <c r="S19" s="189">
        <v>90.0</v>
      </c>
      <c r="T19" s="189">
        <v>27.0</v>
      </c>
      <c r="U19" s="189">
        <v>16.0</v>
      </c>
      <c r="V19" s="70">
        <f t="shared" si="10"/>
        <v>6.48</v>
      </c>
      <c r="W19" s="71">
        <f t="shared" si="11"/>
        <v>7</v>
      </c>
      <c r="X19" s="94">
        <v>1.95</v>
      </c>
      <c r="Y19" s="73">
        <f t="shared" si="12"/>
        <v>13.65</v>
      </c>
      <c r="Z19" s="73">
        <v>1.0</v>
      </c>
      <c r="AA19" s="104">
        <f t="shared" si="13"/>
        <v>7.00434</v>
      </c>
      <c r="AB19" s="104">
        <f t="shared" si="14"/>
        <v>1.273784706</v>
      </c>
      <c r="AC19" s="75">
        <v>1.0</v>
      </c>
      <c r="AD19" s="76" t="s">
        <v>113</v>
      </c>
      <c r="AE19" s="77">
        <f t="shared" ref="AE19:AG19" si="46">S19/$AF$2</f>
        <v>35.43307087</v>
      </c>
      <c r="AF19" s="77">
        <f t="shared" si="46"/>
        <v>10.62992126</v>
      </c>
      <c r="AG19" s="77">
        <f t="shared" si="46"/>
        <v>6.299212598</v>
      </c>
      <c r="AH19" s="78">
        <f t="shared" si="17"/>
        <v>1.373034242</v>
      </c>
      <c r="AI19" s="78">
        <v>0.0</v>
      </c>
      <c r="AJ19" s="80">
        <f t="shared" si="18"/>
        <v>0</v>
      </c>
      <c r="AK19" s="80">
        <v>0.0</v>
      </c>
      <c r="AL19" s="80">
        <f t="shared" si="19"/>
        <v>0</v>
      </c>
      <c r="AM19" s="82">
        <f t="shared" si="20"/>
        <v>1.373034242</v>
      </c>
      <c r="AN19" s="95">
        <v>2.18</v>
      </c>
      <c r="AO19" s="85">
        <v>0.1</v>
      </c>
      <c r="AP19" s="85">
        <f t="shared" si="21"/>
        <v>0.8979643944</v>
      </c>
      <c r="AQ19" s="85">
        <f t="shared" si="47"/>
        <v>4.028482466</v>
      </c>
      <c r="AR19" s="85">
        <f t="shared" si="48"/>
        <v>0.2369695568</v>
      </c>
    </row>
    <row r="20" ht="15.75" customHeight="1">
      <c r="A20" s="187"/>
      <c r="B20" s="188" t="s">
        <v>152</v>
      </c>
      <c r="C20" s="188" t="s">
        <v>83</v>
      </c>
      <c r="D20" s="101">
        <v>70.0</v>
      </c>
      <c r="E20" s="58" t="s">
        <v>80</v>
      </c>
      <c r="F20" s="102">
        <v>0.23</v>
      </c>
      <c r="G20" s="60">
        <v>15.0</v>
      </c>
      <c r="H20" s="61">
        <v>0.0</v>
      </c>
      <c r="I20" s="61">
        <f t="shared" si="2"/>
        <v>3.45</v>
      </c>
      <c r="J20" s="62">
        <f t="shared" si="3"/>
        <v>2.58335</v>
      </c>
      <c r="K20" s="63">
        <f t="shared" si="4"/>
        <v>0</v>
      </c>
      <c r="L20" s="64">
        <f t="shared" si="5"/>
        <v>0.5035603083</v>
      </c>
      <c r="M20" s="65">
        <f t="shared" si="6"/>
        <v>6.536910308</v>
      </c>
      <c r="N20" s="66">
        <f t="shared" si="45"/>
        <v>7.263233676</v>
      </c>
      <c r="O20" s="67">
        <v>1.0</v>
      </c>
      <c r="P20" s="68">
        <v>8.0</v>
      </c>
      <c r="Q20" s="67">
        <f t="shared" si="8"/>
        <v>8</v>
      </c>
      <c r="R20" s="67">
        <f t="shared" si="9"/>
        <v>120</v>
      </c>
      <c r="S20" s="189">
        <v>90.0</v>
      </c>
      <c r="T20" s="189">
        <v>27.0</v>
      </c>
      <c r="U20" s="189">
        <v>16.0</v>
      </c>
      <c r="V20" s="70">
        <f t="shared" si="10"/>
        <v>6.48</v>
      </c>
      <c r="W20" s="71">
        <f t="shared" si="11"/>
        <v>7</v>
      </c>
      <c r="X20" s="94">
        <v>1.95</v>
      </c>
      <c r="Y20" s="73">
        <f t="shared" si="12"/>
        <v>13.65</v>
      </c>
      <c r="Z20" s="73">
        <v>1.0</v>
      </c>
      <c r="AA20" s="104">
        <f t="shared" si="13"/>
        <v>6.0168</v>
      </c>
      <c r="AB20" s="104">
        <f t="shared" si="14"/>
        <v>2.58335</v>
      </c>
      <c r="AC20" s="75">
        <v>1.0</v>
      </c>
      <c r="AD20" s="76" t="s">
        <v>113</v>
      </c>
      <c r="AE20" s="77">
        <f t="shared" ref="AE20:AG20" si="49">S20/$AF$2</f>
        <v>35.43307087</v>
      </c>
      <c r="AF20" s="77">
        <f t="shared" si="49"/>
        <v>10.62992126</v>
      </c>
      <c r="AG20" s="77">
        <f t="shared" si="49"/>
        <v>6.299212598</v>
      </c>
      <c r="AH20" s="78">
        <f t="shared" si="17"/>
        <v>1.373034242</v>
      </c>
      <c r="AI20" s="78">
        <v>0.0</v>
      </c>
      <c r="AJ20" s="80">
        <f t="shared" si="18"/>
        <v>0</v>
      </c>
      <c r="AK20" s="80">
        <v>0.0</v>
      </c>
      <c r="AL20" s="80">
        <f t="shared" si="19"/>
        <v>0</v>
      </c>
      <c r="AM20" s="82">
        <f t="shared" si="20"/>
        <v>1.373034242</v>
      </c>
      <c r="AN20" s="95">
        <v>2.18</v>
      </c>
      <c r="AO20" s="85">
        <v>0.1</v>
      </c>
      <c r="AP20" s="85">
        <f t="shared" si="21"/>
        <v>0.8979643944</v>
      </c>
      <c r="AQ20" s="85">
        <f t="shared" si="47"/>
        <v>4.028482466</v>
      </c>
      <c r="AR20" s="85">
        <f t="shared" si="48"/>
        <v>0.5035603083</v>
      </c>
    </row>
    <row r="21" ht="15.75" customHeight="1">
      <c r="A21" s="187"/>
      <c r="B21" s="188" t="s">
        <v>152</v>
      </c>
      <c r="C21" s="188" t="s">
        <v>83</v>
      </c>
      <c r="D21" s="101">
        <v>80.0</v>
      </c>
      <c r="E21" s="58" t="s">
        <v>80</v>
      </c>
      <c r="F21" s="102">
        <v>0.27</v>
      </c>
      <c r="G21" s="60">
        <v>15.0</v>
      </c>
      <c r="H21" s="61">
        <v>0.0</v>
      </c>
      <c r="I21" s="61">
        <f t="shared" si="2"/>
        <v>4.05</v>
      </c>
      <c r="J21" s="62">
        <f t="shared" si="3"/>
        <v>2.71415</v>
      </c>
      <c r="K21" s="63">
        <f t="shared" si="4"/>
        <v>0</v>
      </c>
      <c r="L21" s="64">
        <f t="shared" si="5"/>
        <v>0.5035603083</v>
      </c>
      <c r="M21" s="65">
        <f t="shared" si="6"/>
        <v>7.267710308</v>
      </c>
      <c r="N21" s="66">
        <f t="shared" si="45"/>
        <v>8.075233676</v>
      </c>
      <c r="O21" s="67">
        <v>1.0</v>
      </c>
      <c r="P21" s="68">
        <v>8.0</v>
      </c>
      <c r="Q21" s="67">
        <f t="shared" si="8"/>
        <v>8</v>
      </c>
      <c r="R21" s="67">
        <f t="shared" si="9"/>
        <v>120</v>
      </c>
      <c r="S21" s="189">
        <v>90.0</v>
      </c>
      <c r="T21" s="189">
        <v>27.0</v>
      </c>
      <c r="U21" s="189">
        <v>16.0</v>
      </c>
      <c r="V21" s="70">
        <f t="shared" si="10"/>
        <v>6.48</v>
      </c>
      <c r="W21" s="71">
        <f t="shared" si="11"/>
        <v>7</v>
      </c>
      <c r="X21" s="94">
        <v>1.95</v>
      </c>
      <c r="Y21" s="73">
        <f t="shared" si="12"/>
        <v>13.65</v>
      </c>
      <c r="Z21" s="73">
        <v>1.0</v>
      </c>
      <c r="AA21" s="104">
        <f t="shared" si="13"/>
        <v>7.0632</v>
      </c>
      <c r="AB21" s="104">
        <f t="shared" si="14"/>
        <v>2.71415</v>
      </c>
      <c r="AC21" s="75">
        <v>1.0</v>
      </c>
      <c r="AD21" s="76" t="s">
        <v>113</v>
      </c>
      <c r="AE21" s="77">
        <f t="shared" ref="AE21:AG21" si="50">S21/$AF$2</f>
        <v>35.43307087</v>
      </c>
      <c r="AF21" s="77">
        <f t="shared" si="50"/>
        <v>10.62992126</v>
      </c>
      <c r="AG21" s="77">
        <f t="shared" si="50"/>
        <v>6.299212598</v>
      </c>
      <c r="AH21" s="78">
        <f t="shared" si="17"/>
        <v>1.373034242</v>
      </c>
      <c r="AI21" s="78">
        <v>0.0</v>
      </c>
      <c r="AJ21" s="80">
        <f t="shared" si="18"/>
        <v>0</v>
      </c>
      <c r="AK21" s="80">
        <v>0.0</v>
      </c>
      <c r="AL21" s="80">
        <f t="shared" si="19"/>
        <v>0</v>
      </c>
      <c r="AM21" s="82">
        <f t="shared" si="20"/>
        <v>1.373034242</v>
      </c>
      <c r="AN21" s="95">
        <v>2.18</v>
      </c>
      <c r="AO21" s="85">
        <v>0.1</v>
      </c>
      <c r="AP21" s="85">
        <f t="shared" si="21"/>
        <v>0.8979643944</v>
      </c>
      <c r="AQ21" s="85">
        <f t="shared" si="47"/>
        <v>4.028482466</v>
      </c>
      <c r="AR21" s="85">
        <f t="shared" si="48"/>
        <v>0.5035603083</v>
      </c>
    </row>
    <row r="22" ht="15.75" customHeight="1">
      <c r="A22" s="187"/>
      <c r="B22" s="166" t="s">
        <v>164</v>
      </c>
      <c r="C22" s="99" t="s">
        <v>89</v>
      </c>
      <c r="D22" s="190">
        <v>50.0</v>
      </c>
      <c r="E22" s="58" t="s">
        <v>154</v>
      </c>
      <c r="F22" s="191">
        <v>0.33</v>
      </c>
      <c r="G22" s="60">
        <v>1.0</v>
      </c>
      <c r="H22" s="61">
        <v>0.0</v>
      </c>
      <c r="I22" s="61">
        <f t="shared" si="2"/>
        <v>0.33</v>
      </c>
      <c r="J22" s="62">
        <f t="shared" si="3"/>
        <v>0.21844</v>
      </c>
      <c r="K22" s="63">
        <f t="shared" si="4"/>
        <v>0</v>
      </c>
      <c r="L22" s="64">
        <f t="shared" si="5"/>
        <v>0.04449602087</v>
      </c>
      <c r="M22" s="65">
        <f t="shared" si="6"/>
        <v>0.5929360209</v>
      </c>
      <c r="N22" s="66">
        <f t="shared" ref="N22:N50" si="52">M22/$N$2</f>
        <v>0.714380748</v>
      </c>
      <c r="O22" s="67">
        <v>1.0</v>
      </c>
      <c r="P22" s="68">
        <v>100.0</v>
      </c>
      <c r="Q22" s="67">
        <f t="shared" si="8"/>
        <v>100</v>
      </c>
      <c r="R22" s="67">
        <f t="shared" si="9"/>
        <v>100</v>
      </c>
      <c r="S22" s="189">
        <v>104.0</v>
      </c>
      <c r="T22" s="189">
        <v>25.0</v>
      </c>
      <c r="U22" s="189">
        <v>15.0</v>
      </c>
      <c r="V22" s="70">
        <f t="shared" si="10"/>
        <v>6.5</v>
      </c>
      <c r="W22" s="71">
        <f t="shared" si="11"/>
        <v>7</v>
      </c>
      <c r="X22" s="94">
        <v>1.95</v>
      </c>
      <c r="Y22" s="73">
        <f t="shared" si="12"/>
        <v>13.65</v>
      </c>
      <c r="Z22" s="73">
        <v>1.0</v>
      </c>
      <c r="AA22" s="104">
        <f t="shared" si="13"/>
        <v>7.194</v>
      </c>
      <c r="AB22" s="74">
        <f t="shared" si="14"/>
        <v>0.21844</v>
      </c>
      <c r="AC22" s="75">
        <f t="shared" ref="AC22:AC23" si="53">P22</f>
        <v>100</v>
      </c>
      <c r="AD22" s="76" t="s">
        <v>113</v>
      </c>
      <c r="AE22" s="77">
        <f t="shared" ref="AE22:AG22" si="51">S22/$AF$2</f>
        <v>40.94488189</v>
      </c>
      <c r="AF22" s="77">
        <f t="shared" si="51"/>
        <v>9.842519685</v>
      </c>
      <c r="AG22" s="77">
        <f t="shared" si="51"/>
        <v>5.905511811</v>
      </c>
      <c r="AH22" s="78">
        <f t="shared" si="17"/>
        <v>1.377272002</v>
      </c>
      <c r="AI22" s="78">
        <v>0.0</v>
      </c>
      <c r="AJ22" s="80">
        <f t="shared" si="18"/>
        <v>0</v>
      </c>
      <c r="AK22" s="80">
        <v>0.0</v>
      </c>
      <c r="AL22" s="80">
        <f t="shared" si="19"/>
        <v>0</v>
      </c>
      <c r="AM22" s="82">
        <f t="shared" si="20"/>
        <v>1.377272002</v>
      </c>
      <c r="AN22" s="95">
        <v>2.18</v>
      </c>
      <c r="AO22" s="85">
        <v>0.15</v>
      </c>
      <c r="AP22" s="85">
        <f t="shared" si="21"/>
        <v>0.9007358894</v>
      </c>
      <c r="AQ22" s="85">
        <f t="shared" ref="AQ22:AQ23" si="55">AM22*(AN22+AO22+AP22)</f>
        <v>4.449602087</v>
      </c>
      <c r="AR22" s="85">
        <f t="shared" ref="AR22:AR23" si="56">AQ22/AC22</f>
        <v>0.04449602087</v>
      </c>
    </row>
    <row r="23" ht="15.75" customHeight="1">
      <c r="A23" s="187"/>
      <c r="B23" s="193" t="s">
        <v>165</v>
      </c>
      <c r="C23" s="99" t="s">
        <v>89</v>
      </c>
      <c r="D23" s="190">
        <v>50.0</v>
      </c>
      <c r="E23" s="58" t="s">
        <v>154</v>
      </c>
      <c r="F23" s="191">
        <v>0.35</v>
      </c>
      <c r="G23" s="60">
        <v>5.0</v>
      </c>
      <c r="H23" s="61">
        <v>0.0</v>
      </c>
      <c r="I23" s="61">
        <f t="shared" si="2"/>
        <v>1.75</v>
      </c>
      <c r="J23" s="62">
        <f t="shared" si="3"/>
        <v>1.427928571</v>
      </c>
      <c r="K23" s="63">
        <f t="shared" si="4"/>
        <v>0</v>
      </c>
      <c r="L23" s="64">
        <f t="shared" si="5"/>
        <v>0.3178287205</v>
      </c>
      <c r="M23" s="65">
        <f t="shared" si="6"/>
        <v>3.495757292</v>
      </c>
      <c r="N23" s="66">
        <f t="shared" si="52"/>
        <v>4.211755773</v>
      </c>
      <c r="O23" s="67">
        <v>1.0</v>
      </c>
      <c r="P23" s="68">
        <v>14.0</v>
      </c>
      <c r="Q23" s="67">
        <f t="shared" si="8"/>
        <v>14</v>
      </c>
      <c r="R23" s="67">
        <f t="shared" si="9"/>
        <v>70</v>
      </c>
      <c r="S23" s="189">
        <v>104.0</v>
      </c>
      <c r="T23" s="189">
        <v>25.0</v>
      </c>
      <c r="U23" s="189">
        <v>15.0</v>
      </c>
      <c r="V23" s="70">
        <f t="shared" si="10"/>
        <v>6.5</v>
      </c>
      <c r="W23" s="71">
        <f t="shared" si="11"/>
        <v>7</v>
      </c>
      <c r="X23" s="94">
        <v>1.95</v>
      </c>
      <c r="Y23" s="73">
        <f t="shared" si="12"/>
        <v>13.65</v>
      </c>
      <c r="Z23" s="73">
        <v>1.0</v>
      </c>
      <c r="AA23" s="104">
        <f t="shared" si="13"/>
        <v>5.341</v>
      </c>
      <c r="AB23" s="74">
        <f t="shared" si="14"/>
        <v>1.427928571</v>
      </c>
      <c r="AC23" s="75">
        <f t="shared" si="53"/>
        <v>14</v>
      </c>
      <c r="AD23" s="76" t="s">
        <v>113</v>
      </c>
      <c r="AE23" s="77">
        <f t="shared" ref="AE23:AG23" si="54">S23/$AF$2</f>
        <v>40.94488189</v>
      </c>
      <c r="AF23" s="77">
        <f t="shared" si="54"/>
        <v>9.842519685</v>
      </c>
      <c r="AG23" s="77">
        <f t="shared" si="54"/>
        <v>5.905511811</v>
      </c>
      <c r="AH23" s="78">
        <f t="shared" si="17"/>
        <v>1.377272002</v>
      </c>
      <c r="AI23" s="78">
        <v>0.0</v>
      </c>
      <c r="AJ23" s="80">
        <f t="shared" si="18"/>
        <v>0</v>
      </c>
      <c r="AK23" s="80">
        <v>0.0</v>
      </c>
      <c r="AL23" s="80">
        <f t="shared" si="19"/>
        <v>0</v>
      </c>
      <c r="AM23" s="82">
        <f t="shared" si="20"/>
        <v>1.377272002</v>
      </c>
      <c r="AN23" s="95">
        <v>2.18</v>
      </c>
      <c r="AO23" s="85">
        <v>0.15</v>
      </c>
      <c r="AP23" s="85">
        <f t="shared" si="21"/>
        <v>0.9007358894</v>
      </c>
      <c r="AQ23" s="85">
        <f t="shared" si="55"/>
        <v>4.449602087</v>
      </c>
      <c r="AR23" s="85">
        <f t="shared" si="56"/>
        <v>0.3178287205</v>
      </c>
    </row>
    <row r="24" ht="15.75" customHeight="1">
      <c r="A24" s="187"/>
      <c r="B24" s="188" t="s">
        <v>166</v>
      </c>
      <c r="C24" s="188" t="s">
        <v>83</v>
      </c>
      <c r="D24" s="101">
        <v>60.0</v>
      </c>
      <c r="E24" s="58" t="s">
        <v>80</v>
      </c>
      <c r="F24" s="102">
        <v>0.28</v>
      </c>
      <c r="G24" s="60">
        <v>5.0</v>
      </c>
      <c r="H24" s="61">
        <v>0.0</v>
      </c>
      <c r="I24" s="61">
        <f t="shared" si="2"/>
        <v>1.4</v>
      </c>
      <c r="J24" s="62">
        <f t="shared" si="3"/>
        <v>0.9156166667</v>
      </c>
      <c r="K24" s="63">
        <f t="shared" si="4"/>
        <v>0</v>
      </c>
      <c r="L24" s="64">
        <f t="shared" si="5"/>
        <v>0.1678534361</v>
      </c>
      <c r="M24" s="65">
        <f t="shared" si="6"/>
        <v>2.483470103</v>
      </c>
      <c r="N24" s="66">
        <f t="shared" si="52"/>
        <v>2.992132654</v>
      </c>
      <c r="O24" s="67">
        <v>1.0</v>
      </c>
      <c r="P24" s="68">
        <v>24.0</v>
      </c>
      <c r="Q24" s="67">
        <f t="shared" si="8"/>
        <v>24</v>
      </c>
      <c r="R24" s="67">
        <f t="shared" si="9"/>
        <v>120</v>
      </c>
      <c r="S24" s="189">
        <v>90.0</v>
      </c>
      <c r="T24" s="189">
        <v>27.0</v>
      </c>
      <c r="U24" s="189">
        <v>16.0</v>
      </c>
      <c r="V24" s="70">
        <f t="shared" si="10"/>
        <v>6.48</v>
      </c>
      <c r="W24" s="71">
        <f t="shared" si="11"/>
        <v>7</v>
      </c>
      <c r="X24" s="94">
        <v>1.95</v>
      </c>
      <c r="Y24" s="73">
        <f t="shared" si="12"/>
        <v>13.65</v>
      </c>
      <c r="Z24" s="73">
        <v>1.0</v>
      </c>
      <c r="AA24" s="104">
        <f t="shared" si="13"/>
        <v>7.3248</v>
      </c>
      <c r="AB24" s="104">
        <f t="shared" si="14"/>
        <v>0.9156166667</v>
      </c>
      <c r="AC24" s="75">
        <v>1.0</v>
      </c>
      <c r="AD24" s="76" t="s">
        <v>113</v>
      </c>
      <c r="AE24" s="77">
        <f t="shared" ref="AE24:AG24" si="57">S24/$AF$2</f>
        <v>35.43307087</v>
      </c>
      <c r="AF24" s="77">
        <f t="shared" si="57"/>
        <v>10.62992126</v>
      </c>
      <c r="AG24" s="77">
        <f t="shared" si="57"/>
        <v>6.299212598</v>
      </c>
      <c r="AH24" s="78">
        <f t="shared" si="17"/>
        <v>1.373034242</v>
      </c>
      <c r="AI24" s="78">
        <v>0.0</v>
      </c>
      <c r="AJ24" s="80">
        <f t="shared" si="18"/>
        <v>0</v>
      </c>
      <c r="AK24" s="80">
        <v>0.0</v>
      </c>
      <c r="AL24" s="80">
        <f t="shared" si="19"/>
        <v>0</v>
      </c>
      <c r="AM24" s="82">
        <f t="shared" si="20"/>
        <v>1.373034242</v>
      </c>
      <c r="AN24" s="95">
        <v>2.18</v>
      </c>
      <c r="AO24" s="85">
        <v>0.1</v>
      </c>
      <c r="AP24" s="85">
        <f t="shared" si="21"/>
        <v>0.8979643944</v>
      </c>
      <c r="AQ24" s="85">
        <f>(AM24*(AN24+AO24))+AP24</f>
        <v>4.028482466</v>
      </c>
      <c r="AR24" s="85">
        <f>AQ24/P24</f>
        <v>0.1678534361</v>
      </c>
    </row>
    <row r="25" ht="15.75" customHeight="1">
      <c r="A25" s="187"/>
      <c r="B25" s="3" t="s">
        <v>167</v>
      </c>
      <c r="C25" s="188" t="s">
        <v>83</v>
      </c>
      <c r="D25" s="101">
        <v>25.0</v>
      </c>
      <c r="E25" s="58" t="s">
        <v>80</v>
      </c>
      <c r="F25" s="102">
        <v>0.4</v>
      </c>
      <c r="G25" s="60">
        <v>3.0</v>
      </c>
      <c r="H25" s="61">
        <v>0.0</v>
      </c>
      <c r="I25" s="61">
        <f t="shared" si="2"/>
        <v>1.2</v>
      </c>
      <c r="J25" s="62">
        <f t="shared" si="3"/>
        <v>0.6801714286</v>
      </c>
      <c r="K25" s="63">
        <f t="shared" si="4"/>
        <v>0</v>
      </c>
      <c r="L25" s="64">
        <f t="shared" si="5"/>
        <v>0.1266315899</v>
      </c>
      <c r="M25" s="65">
        <f t="shared" si="6"/>
        <v>2.006803018</v>
      </c>
      <c r="N25" s="66">
        <f t="shared" si="52"/>
        <v>2.417834962</v>
      </c>
      <c r="O25" s="67">
        <v>1.0</v>
      </c>
      <c r="P25" s="68">
        <v>35.0</v>
      </c>
      <c r="Q25" s="67">
        <f t="shared" si="8"/>
        <v>35</v>
      </c>
      <c r="R25" s="67">
        <f t="shared" si="9"/>
        <v>105</v>
      </c>
      <c r="S25" s="189">
        <v>90.0</v>
      </c>
      <c r="T25" s="189">
        <v>27.0</v>
      </c>
      <c r="U25" s="189">
        <v>16.0</v>
      </c>
      <c r="V25" s="70">
        <f t="shared" si="10"/>
        <v>6.48</v>
      </c>
      <c r="W25" s="71">
        <f t="shared" si="11"/>
        <v>7</v>
      </c>
      <c r="X25" s="94">
        <v>1.95</v>
      </c>
      <c r="Y25" s="73">
        <f t="shared" si="12"/>
        <v>13.65</v>
      </c>
      <c r="Z25" s="73">
        <v>1.0</v>
      </c>
      <c r="AA25" s="104">
        <f t="shared" si="13"/>
        <v>9.156</v>
      </c>
      <c r="AB25" s="74">
        <f t="shared" si="14"/>
        <v>0.6801714286</v>
      </c>
      <c r="AC25" s="75">
        <f t="shared" ref="AC25:AC39" si="59">P25</f>
        <v>35</v>
      </c>
      <c r="AD25" s="76" t="s">
        <v>113</v>
      </c>
      <c r="AE25" s="77">
        <f t="shared" ref="AE25:AG25" si="58">S25/$AF$2</f>
        <v>35.43307087</v>
      </c>
      <c r="AF25" s="77">
        <f t="shared" si="58"/>
        <v>10.62992126</v>
      </c>
      <c r="AG25" s="77">
        <f t="shared" si="58"/>
        <v>6.299212598</v>
      </c>
      <c r="AH25" s="78">
        <f t="shared" si="17"/>
        <v>1.373034242</v>
      </c>
      <c r="AI25" s="78">
        <v>0.0</v>
      </c>
      <c r="AJ25" s="80">
        <f t="shared" si="18"/>
        <v>0</v>
      </c>
      <c r="AK25" s="80">
        <v>0.0</v>
      </c>
      <c r="AL25" s="80">
        <f t="shared" si="19"/>
        <v>0</v>
      </c>
      <c r="AM25" s="82">
        <f t="shared" si="20"/>
        <v>1.373034242</v>
      </c>
      <c r="AN25" s="95">
        <v>2.18</v>
      </c>
      <c r="AO25" s="85">
        <v>0.15</v>
      </c>
      <c r="AP25" s="85">
        <f t="shared" si="21"/>
        <v>0.8979643944</v>
      </c>
      <c r="AQ25" s="85">
        <f t="shared" ref="AQ25:AQ36" si="61">AM25*(AN25+AO25+AP25)</f>
        <v>4.432105646</v>
      </c>
      <c r="AR25" s="85">
        <f t="shared" ref="AR25:AR39" si="62">AQ25/AC25</f>
        <v>0.1266315899</v>
      </c>
    </row>
    <row r="26" ht="15.75" customHeight="1">
      <c r="A26" s="187"/>
      <c r="B26" s="3" t="s">
        <v>168</v>
      </c>
      <c r="C26" s="188" t="s">
        <v>83</v>
      </c>
      <c r="D26" s="101">
        <v>50.0</v>
      </c>
      <c r="E26" s="58" t="s">
        <v>80</v>
      </c>
      <c r="F26" s="102">
        <v>0.5</v>
      </c>
      <c r="G26" s="60">
        <v>3.0</v>
      </c>
      <c r="H26" s="61">
        <v>0.0</v>
      </c>
      <c r="I26" s="61">
        <f t="shared" si="2"/>
        <v>1.5</v>
      </c>
      <c r="J26" s="62">
        <f t="shared" si="3"/>
        <v>0.5072631579</v>
      </c>
      <c r="K26" s="63">
        <f t="shared" si="4"/>
        <v>0</v>
      </c>
      <c r="L26" s="64">
        <f t="shared" si="5"/>
        <v>0.04487556291</v>
      </c>
      <c r="M26" s="65">
        <f t="shared" si="6"/>
        <v>2.052138721</v>
      </c>
      <c r="N26" s="66">
        <f t="shared" si="52"/>
        <v>2.47245629</v>
      </c>
      <c r="O26" s="67">
        <v>1.0</v>
      </c>
      <c r="P26" s="68">
        <v>38.0</v>
      </c>
      <c r="Q26" s="67">
        <f t="shared" si="8"/>
        <v>38</v>
      </c>
      <c r="R26" s="67">
        <f t="shared" si="9"/>
        <v>114</v>
      </c>
      <c r="S26" s="189">
        <v>105.0</v>
      </c>
      <c r="T26" s="189">
        <v>14.0</v>
      </c>
      <c r="U26" s="189">
        <v>12.0</v>
      </c>
      <c r="V26" s="70">
        <f t="shared" si="10"/>
        <v>2.94</v>
      </c>
      <c r="W26" s="71">
        <f t="shared" si="11"/>
        <v>3</v>
      </c>
      <c r="X26" s="94">
        <v>1.95</v>
      </c>
      <c r="Y26" s="73">
        <f t="shared" si="12"/>
        <v>5.85</v>
      </c>
      <c r="Z26" s="73">
        <v>1.0</v>
      </c>
      <c r="AA26" s="104">
        <f t="shared" si="13"/>
        <v>12.426</v>
      </c>
      <c r="AB26" s="74">
        <f t="shared" si="14"/>
        <v>0.5072631579</v>
      </c>
      <c r="AC26" s="75">
        <f t="shared" si="59"/>
        <v>38</v>
      </c>
      <c r="AD26" s="76" t="s">
        <v>113</v>
      </c>
      <c r="AE26" s="77">
        <f t="shared" ref="AE26:AG26" si="60">S26/$AF$2</f>
        <v>41.33858268</v>
      </c>
      <c r="AF26" s="77">
        <f t="shared" si="60"/>
        <v>5.511811024</v>
      </c>
      <c r="AG26" s="77">
        <f t="shared" si="60"/>
        <v>4.724409449</v>
      </c>
      <c r="AH26" s="78">
        <f t="shared" si="17"/>
        <v>0.622950721</v>
      </c>
      <c r="AI26" s="78">
        <v>0.0</v>
      </c>
      <c r="AJ26" s="80">
        <f t="shared" si="18"/>
        <v>0</v>
      </c>
      <c r="AK26" s="80">
        <v>0.0</v>
      </c>
      <c r="AL26" s="80">
        <f t="shared" si="19"/>
        <v>0</v>
      </c>
      <c r="AM26" s="82">
        <f t="shared" si="20"/>
        <v>0.622950721</v>
      </c>
      <c r="AN26" s="95">
        <v>2.18</v>
      </c>
      <c r="AO26" s="85">
        <v>0.15</v>
      </c>
      <c r="AP26" s="85">
        <f t="shared" si="21"/>
        <v>0.4074097715</v>
      </c>
      <c r="AQ26" s="85">
        <f t="shared" si="61"/>
        <v>1.705271391</v>
      </c>
      <c r="AR26" s="85">
        <f t="shared" si="62"/>
        <v>0.04487556291</v>
      </c>
    </row>
    <row r="27" ht="15.75" customHeight="1">
      <c r="A27" s="187"/>
      <c r="B27" s="188" t="s">
        <v>169</v>
      </c>
      <c r="C27" s="188" t="s">
        <v>83</v>
      </c>
      <c r="D27" s="101">
        <v>25.0</v>
      </c>
      <c r="E27" s="58" t="s">
        <v>80</v>
      </c>
      <c r="F27" s="102">
        <v>0.45</v>
      </c>
      <c r="G27" s="60">
        <v>3.0</v>
      </c>
      <c r="H27" s="61">
        <v>0.0</v>
      </c>
      <c r="I27" s="61">
        <f t="shared" si="2"/>
        <v>1.35</v>
      </c>
      <c r="J27" s="62">
        <f t="shared" si="3"/>
        <v>0.4745631579</v>
      </c>
      <c r="K27" s="63">
        <f t="shared" si="4"/>
        <v>0</v>
      </c>
      <c r="L27" s="64">
        <f t="shared" si="5"/>
        <v>0.04487556291</v>
      </c>
      <c r="M27" s="65">
        <f t="shared" si="6"/>
        <v>1.869438721</v>
      </c>
      <c r="N27" s="66">
        <f t="shared" si="52"/>
        <v>2.252335808</v>
      </c>
      <c r="O27" s="67">
        <v>1.0</v>
      </c>
      <c r="P27" s="68">
        <v>38.0</v>
      </c>
      <c r="Q27" s="67">
        <f t="shared" si="8"/>
        <v>38</v>
      </c>
      <c r="R27" s="67">
        <f t="shared" si="9"/>
        <v>114</v>
      </c>
      <c r="S27" s="189">
        <v>105.0</v>
      </c>
      <c r="T27" s="189">
        <v>14.0</v>
      </c>
      <c r="U27" s="189">
        <v>12.0</v>
      </c>
      <c r="V27" s="70">
        <f t="shared" si="10"/>
        <v>2.94</v>
      </c>
      <c r="W27" s="71">
        <f t="shared" si="11"/>
        <v>3</v>
      </c>
      <c r="X27" s="94">
        <v>1.95</v>
      </c>
      <c r="Y27" s="73">
        <f t="shared" si="12"/>
        <v>5.85</v>
      </c>
      <c r="Z27" s="73">
        <v>1.0</v>
      </c>
      <c r="AA27" s="104">
        <f t="shared" si="13"/>
        <v>11.1834</v>
      </c>
      <c r="AB27" s="74">
        <f t="shared" si="14"/>
        <v>0.4745631579</v>
      </c>
      <c r="AC27" s="75">
        <f t="shared" si="59"/>
        <v>38</v>
      </c>
      <c r="AD27" s="76" t="s">
        <v>113</v>
      </c>
      <c r="AE27" s="77">
        <f t="shared" ref="AE27:AG27" si="63">S27/$AF$2</f>
        <v>41.33858268</v>
      </c>
      <c r="AF27" s="77">
        <f t="shared" si="63"/>
        <v>5.511811024</v>
      </c>
      <c r="AG27" s="77">
        <f t="shared" si="63"/>
        <v>4.724409449</v>
      </c>
      <c r="AH27" s="78">
        <f t="shared" si="17"/>
        <v>0.622950721</v>
      </c>
      <c r="AI27" s="78">
        <v>0.0</v>
      </c>
      <c r="AJ27" s="80">
        <f t="shared" si="18"/>
        <v>0</v>
      </c>
      <c r="AK27" s="80">
        <v>0.0</v>
      </c>
      <c r="AL27" s="80">
        <f t="shared" si="19"/>
        <v>0</v>
      </c>
      <c r="AM27" s="82">
        <f t="shared" si="20"/>
        <v>0.622950721</v>
      </c>
      <c r="AN27" s="95">
        <v>2.18</v>
      </c>
      <c r="AO27" s="85">
        <v>0.15</v>
      </c>
      <c r="AP27" s="85">
        <f t="shared" si="21"/>
        <v>0.4074097715</v>
      </c>
      <c r="AQ27" s="85">
        <f t="shared" si="61"/>
        <v>1.705271391</v>
      </c>
      <c r="AR27" s="85">
        <f t="shared" si="62"/>
        <v>0.04487556291</v>
      </c>
    </row>
    <row r="28" ht="15.75" customHeight="1">
      <c r="A28" s="187"/>
      <c r="B28" s="188" t="s">
        <v>170</v>
      </c>
      <c r="C28" s="188" t="s">
        <v>83</v>
      </c>
      <c r="D28" s="101">
        <v>50.0</v>
      </c>
      <c r="E28" s="58" t="s">
        <v>80</v>
      </c>
      <c r="F28" s="102">
        <v>0.5</v>
      </c>
      <c r="G28" s="60">
        <v>3.0</v>
      </c>
      <c r="H28" s="61">
        <v>0.0</v>
      </c>
      <c r="I28" s="61">
        <f t="shared" si="2"/>
        <v>1.5</v>
      </c>
      <c r="J28" s="62">
        <f t="shared" si="3"/>
        <v>0.5553333333</v>
      </c>
      <c r="K28" s="63">
        <f t="shared" si="4"/>
        <v>0</v>
      </c>
      <c r="L28" s="64">
        <f t="shared" si="5"/>
        <v>0.05684237969</v>
      </c>
      <c r="M28" s="65">
        <f t="shared" si="6"/>
        <v>2.112175713</v>
      </c>
      <c r="N28" s="66">
        <f t="shared" si="52"/>
        <v>2.544790016</v>
      </c>
      <c r="O28" s="67">
        <v>1.0</v>
      </c>
      <c r="P28" s="68">
        <v>30.0</v>
      </c>
      <c r="Q28" s="67">
        <f t="shared" si="8"/>
        <v>30</v>
      </c>
      <c r="R28" s="67">
        <f t="shared" si="9"/>
        <v>90</v>
      </c>
      <c r="S28" s="189">
        <v>105.0</v>
      </c>
      <c r="T28" s="189">
        <v>14.0</v>
      </c>
      <c r="U28" s="189">
        <v>12.0</v>
      </c>
      <c r="V28" s="70">
        <f t="shared" si="10"/>
        <v>2.94</v>
      </c>
      <c r="W28" s="71">
        <f t="shared" si="11"/>
        <v>3</v>
      </c>
      <c r="X28" s="94">
        <v>1.95</v>
      </c>
      <c r="Y28" s="73">
        <f t="shared" si="12"/>
        <v>5.85</v>
      </c>
      <c r="Z28" s="73">
        <v>1.0</v>
      </c>
      <c r="AA28" s="104">
        <f t="shared" si="13"/>
        <v>9.81</v>
      </c>
      <c r="AB28" s="74">
        <f t="shared" si="14"/>
        <v>0.5553333333</v>
      </c>
      <c r="AC28" s="75">
        <f t="shared" si="59"/>
        <v>30</v>
      </c>
      <c r="AD28" s="76" t="s">
        <v>113</v>
      </c>
      <c r="AE28" s="77">
        <f t="shared" ref="AE28:AG28" si="64">S28/$AF$2</f>
        <v>41.33858268</v>
      </c>
      <c r="AF28" s="77">
        <f t="shared" si="64"/>
        <v>5.511811024</v>
      </c>
      <c r="AG28" s="77">
        <f t="shared" si="64"/>
        <v>4.724409449</v>
      </c>
      <c r="AH28" s="78">
        <f t="shared" si="17"/>
        <v>0.622950721</v>
      </c>
      <c r="AI28" s="78">
        <v>0.0</v>
      </c>
      <c r="AJ28" s="80">
        <f t="shared" si="18"/>
        <v>0</v>
      </c>
      <c r="AK28" s="80">
        <v>0.0</v>
      </c>
      <c r="AL28" s="80">
        <f t="shared" si="19"/>
        <v>0</v>
      </c>
      <c r="AM28" s="82">
        <f t="shared" si="20"/>
        <v>0.622950721</v>
      </c>
      <c r="AN28" s="95">
        <v>2.18</v>
      </c>
      <c r="AO28" s="85">
        <v>0.15</v>
      </c>
      <c r="AP28" s="85">
        <f t="shared" si="21"/>
        <v>0.4074097715</v>
      </c>
      <c r="AQ28" s="85">
        <f t="shared" si="61"/>
        <v>1.705271391</v>
      </c>
      <c r="AR28" s="85">
        <f t="shared" si="62"/>
        <v>0.05684237969</v>
      </c>
    </row>
    <row r="29" ht="15.75" customHeight="1">
      <c r="A29" s="187"/>
      <c r="B29" s="188" t="s">
        <v>171</v>
      </c>
      <c r="C29" s="188" t="s">
        <v>83</v>
      </c>
      <c r="D29" s="101">
        <v>70.0</v>
      </c>
      <c r="E29" s="58" t="s">
        <v>80</v>
      </c>
      <c r="F29" s="102">
        <v>0.26</v>
      </c>
      <c r="G29" s="60">
        <v>5.0</v>
      </c>
      <c r="H29" s="61">
        <v>0.0</v>
      </c>
      <c r="I29" s="61">
        <f t="shared" si="2"/>
        <v>1.3</v>
      </c>
      <c r="J29" s="62">
        <f t="shared" si="3"/>
        <v>0.8938166667</v>
      </c>
      <c r="K29" s="63">
        <f t="shared" si="4"/>
        <v>0</v>
      </c>
      <c r="L29" s="64">
        <f t="shared" si="5"/>
        <v>0.1846710686</v>
      </c>
      <c r="M29" s="65">
        <f t="shared" si="6"/>
        <v>2.378487735</v>
      </c>
      <c r="N29" s="66">
        <f t="shared" si="52"/>
        <v>2.865647874</v>
      </c>
      <c r="O29" s="67">
        <v>1.0</v>
      </c>
      <c r="P29" s="68">
        <v>24.0</v>
      </c>
      <c r="Q29" s="67">
        <f t="shared" si="8"/>
        <v>24</v>
      </c>
      <c r="R29" s="67">
        <f t="shared" si="9"/>
        <v>120</v>
      </c>
      <c r="S29" s="189">
        <v>90.0</v>
      </c>
      <c r="T29" s="189">
        <v>27.0</v>
      </c>
      <c r="U29" s="189">
        <v>16.0</v>
      </c>
      <c r="V29" s="70">
        <f t="shared" si="10"/>
        <v>6.48</v>
      </c>
      <c r="W29" s="71">
        <f t="shared" si="11"/>
        <v>7</v>
      </c>
      <c r="X29" s="94">
        <v>1.95</v>
      </c>
      <c r="Y29" s="73">
        <f t="shared" si="12"/>
        <v>13.65</v>
      </c>
      <c r="Z29" s="73">
        <v>1.0</v>
      </c>
      <c r="AA29" s="104">
        <f t="shared" si="13"/>
        <v>6.8016</v>
      </c>
      <c r="AB29" s="74">
        <f t="shared" si="14"/>
        <v>0.8938166667</v>
      </c>
      <c r="AC29" s="75">
        <f t="shared" si="59"/>
        <v>24</v>
      </c>
      <c r="AD29" s="76" t="s">
        <v>113</v>
      </c>
      <c r="AE29" s="77">
        <f t="shared" ref="AE29:AG29" si="65">S29/$AF$2</f>
        <v>35.43307087</v>
      </c>
      <c r="AF29" s="77">
        <f t="shared" si="65"/>
        <v>10.62992126</v>
      </c>
      <c r="AG29" s="77">
        <f t="shared" si="65"/>
        <v>6.299212598</v>
      </c>
      <c r="AH29" s="78">
        <f t="shared" si="17"/>
        <v>1.373034242</v>
      </c>
      <c r="AI29" s="78">
        <v>0.0</v>
      </c>
      <c r="AJ29" s="80">
        <f t="shared" si="18"/>
        <v>0</v>
      </c>
      <c r="AK29" s="80">
        <v>0.0</v>
      </c>
      <c r="AL29" s="80">
        <f t="shared" si="19"/>
        <v>0</v>
      </c>
      <c r="AM29" s="82">
        <f t="shared" si="20"/>
        <v>1.373034242</v>
      </c>
      <c r="AN29" s="95">
        <v>2.18</v>
      </c>
      <c r="AO29" s="85">
        <v>0.15</v>
      </c>
      <c r="AP29" s="85">
        <f t="shared" si="21"/>
        <v>0.8979643944</v>
      </c>
      <c r="AQ29" s="85">
        <f t="shared" si="61"/>
        <v>4.432105646</v>
      </c>
      <c r="AR29" s="85">
        <f t="shared" si="62"/>
        <v>0.1846710686</v>
      </c>
    </row>
    <row r="30" ht="15.75" customHeight="1">
      <c r="A30" s="187"/>
      <c r="B30" s="188" t="s">
        <v>162</v>
      </c>
      <c r="C30" s="188" t="s">
        <v>83</v>
      </c>
      <c r="D30" s="101">
        <v>70.0</v>
      </c>
      <c r="E30" s="58" t="s">
        <v>80</v>
      </c>
      <c r="F30" s="102">
        <v>0.35</v>
      </c>
      <c r="G30" s="60">
        <v>3.0</v>
      </c>
      <c r="H30" s="61">
        <v>0.0</v>
      </c>
      <c r="I30" s="61">
        <f t="shared" si="2"/>
        <v>1.05</v>
      </c>
      <c r="J30" s="62">
        <f t="shared" si="3"/>
        <v>0.5143166667</v>
      </c>
      <c r="K30" s="63">
        <f t="shared" si="4"/>
        <v>0</v>
      </c>
      <c r="L30" s="64">
        <f t="shared" si="5"/>
        <v>0.07105297461</v>
      </c>
      <c r="M30" s="65">
        <f t="shared" si="6"/>
        <v>1.635369641</v>
      </c>
      <c r="N30" s="66">
        <f t="shared" si="52"/>
        <v>1.970324869</v>
      </c>
      <c r="O30" s="67">
        <v>1.0</v>
      </c>
      <c r="P30" s="68">
        <v>24.0</v>
      </c>
      <c r="Q30" s="67">
        <f t="shared" si="8"/>
        <v>24</v>
      </c>
      <c r="R30" s="67">
        <f t="shared" si="9"/>
        <v>72</v>
      </c>
      <c r="S30" s="189">
        <v>105.0</v>
      </c>
      <c r="T30" s="189">
        <v>14.0</v>
      </c>
      <c r="U30" s="189">
        <v>12.0</v>
      </c>
      <c r="V30" s="70">
        <f t="shared" si="10"/>
        <v>2.94</v>
      </c>
      <c r="W30" s="71">
        <f t="shared" si="11"/>
        <v>3</v>
      </c>
      <c r="X30" s="94">
        <v>1.95</v>
      </c>
      <c r="Y30" s="73">
        <f t="shared" si="12"/>
        <v>5.85</v>
      </c>
      <c r="Z30" s="73">
        <v>1.0</v>
      </c>
      <c r="AA30" s="104">
        <f t="shared" si="13"/>
        <v>5.4936</v>
      </c>
      <c r="AB30" s="74">
        <f t="shared" si="14"/>
        <v>0.5143166667</v>
      </c>
      <c r="AC30" s="75">
        <f t="shared" si="59"/>
        <v>24</v>
      </c>
      <c r="AD30" s="76" t="s">
        <v>113</v>
      </c>
      <c r="AE30" s="77">
        <f t="shared" ref="AE30:AG30" si="66">S30/$AF$2</f>
        <v>41.33858268</v>
      </c>
      <c r="AF30" s="77">
        <f t="shared" si="66"/>
        <v>5.511811024</v>
      </c>
      <c r="AG30" s="77">
        <f t="shared" si="66"/>
        <v>4.724409449</v>
      </c>
      <c r="AH30" s="78">
        <f t="shared" si="17"/>
        <v>0.622950721</v>
      </c>
      <c r="AI30" s="78">
        <v>0.0</v>
      </c>
      <c r="AJ30" s="80">
        <f t="shared" si="18"/>
        <v>0</v>
      </c>
      <c r="AK30" s="80">
        <v>0.0</v>
      </c>
      <c r="AL30" s="80">
        <f t="shared" si="19"/>
        <v>0</v>
      </c>
      <c r="AM30" s="82">
        <f t="shared" si="20"/>
        <v>0.622950721</v>
      </c>
      <c r="AN30" s="95">
        <v>2.18</v>
      </c>
      <c r="AO30" s="85">
        <v>0.15</v>
      </c>
      <c r="AP30" s="85">
        <f t="shared" si="21"/>
        <v>0.4074097715</v>
      </c>
      <c r="AQ30" s="85">
        <f t="shared" si="61"/>
        <v>1.705271391</v>
      </c>
      <c r="AR30" s="85">
        <f t="shared" si="62"/>
        <v>0.07105297461</v>
      </c>
    </row>
    <row r="31" ht="15.75" customHeight="1">
      <c r="A31" s="187"/>
      <c r="B31" s="188" t="s">
        <v>172</v>
      </c>
      <c r="C31" s="188" t="s">
        <v>83</v>
      </c>
      <c r="D31" s="101">
        <v>50.0</v>
      </c>
      <c r="E31" s="58" t="s">
        <v>80</v>
      </c>
      <c r="F31" s="102">
        <f>(0.45*3)+(0.6*3)+0.15</f>
        <v>3.3</v>
      </c>
      <c r="G31" s="60">
        <v>1.0</v>
      </c>
      <c r="H31" s="61">
        <v>0.0</v>
      </c>
      <c r="I31" s="61">
        <f t="shared" si="2"/>
        <v>3.3</v>
      </c>
      <c r="J31" s="62">
        <f t="shared" si="3"/>
        <v>1.765828571</v>
      </c>
      <c r="K31" s="63">
        <f t="shared" si="4"/>
        <v>0</v>
      </c>
      <c r="L31" s="64">
        <f t="shared" si="5"/>
        <v>0.3165789747</v>
      </c>
      <c r="M31" s="65">
        <f t="shared" si="6"/>
        <v>5.382407546</v>
      </c>
      <c r="N31" s="66">
        <f t="shared" si="52"/>
        <v>6.484828369</v>
      </c>
      <c r="O31" s="67">
        <v>1.0</v>
      </c>
      <c r="P31" s="68">
        <v>14.0</v>
      </c>
      <c r="Q31" s="67">
        <f t="shared" si="8"/>
        <v>14</v>
      </c>
      <c r="R31" s="67">
        <f t="shared" si="9"/>
        <v>14</v>
      </c>
      <c r="S31" s="189">
        <v>90.0</v>
      </c>
      <c r="T31" s="189">
        <v>27.0</v>
      </c>
      <c r="U31" s="189">
        <v>16.0</v>
      </c>
      <c r="V31" s="70">
        <f t="shared" si="10"/>
        <v>6.48</v>
      </c>
      <c r="W31" s="71">
        <f t="shared" si="11"/>
        <v>7</v>
      </c>
      <c r="X31" s="94">
        <v>1.95</v>
      </c>
      <c r="Y31" s="73">
        <f t="shared" si="12"/>
        <v>13.65</v>
      </c>
      <c r="Z31" s="73">
        <v>1.0</v>
      </c>
      <c r="AA31" s="104">
        <f t="shared" si="13"/>
        <v>10.0716</v>
      </c>
      <c r="AB31" s="74">
        <f t="shared" si="14"/>
        <v>1.765828571</v>
      </c>
      <c r="AC31" s="75">
        <f t="shared" si="59"/>
        <v>14</v>
      </c>
      <c r="AD31" s="76" t="s">
        <v>113</v>
      </c>
      <c r="AE31" s="77">
        <f t="shared" ref="AE31:AG31" si="67">S31/$AF$2</f>
        <v>35.43307087</v>
      </c>
      <c r="AF31" s="77">
        <f t="shared" si="67"/>
        <v>10.62992126</v>
      </c>
      <c r="AG31" s="77">
        <f t="shared" si="67"/>
        <v>6.299212598</v>
      </c>
      <c r="AH31" s="78">
        <f t="shared" si="17"/>
        <v>1.373034242</v>
      </c>
      <c r="AI31" s="78">
        <v>0.0</v>
      </c>
      <c r="AJ31" s="80">
        <f t="shared" si="18"/>
        <v>0</v>
      </c>
      <c r="AK31" s="80">
        <v>0.0</v>
      </c>
      <c r="AL31" s="80">
        <f t="shared" si="19"/>
        <v>0</v>
      </c>
      <c r="AM31" s="82">
        <f t="shared" si="20"/>
        <v>1.373034242</v>
      </c>
      <c r="AN31" s="95">
        <v>2.18</v>
      </c>
      <c r="AO31" s="85">
        <v>0.15</v>
      </c>
      <c r="AP31" s="85">
        <f t="shared" si="21"/>
        <v>0.8979643944</v>
      </c>
      <c r="AQ31" s="85">
        <f t="shared" si="61"/>
        <v>4.432105646</v>
      </c>
      <c r="AR31" s="85">
        <f t="shared" si="62"/>
        <v>0.3165789747</v>
      </c>
    </row>
    <row r="32" ht="15.75" customHeight="1">
      <c r="A32" s="187"/>
      <c r="B32" s="188" t="s">
        <v>173</v>
      </c>
      <c r="C32" s="188" t="s">
        <v>83</v>
      </c>
      <c r="D32" s="101">
        <v>50.0</v>
      </c>
      <c r="E32" s="58" t="s">
        <v>80</v>
      </c>
      <c r="F32" s="102">
        <v>4.65</v>
      </c>
      <c r="G32" s="60">
        <v>1.0</v>
      </c>
      <c r="H32" s="61">
        <v>0.0</v>
      </c>
      <c r="I32" s="61">
        <f t="shared" si="2"/>
        <v>4.65</v>
      </c>
      <c r="J32" s="62">
        <f t="shared" si="3"/>
        <v>2.234533333</v>
      </c>
      <c r="K32" s="63">
        <f t="shared" si="4"/>
        <v>0</v>
      </c>
      <c r="L32" s="64">
        <f t="shared" si="5"/>
        <v>0.3693421372</v>
      </c>
      <c r="M32" s="65">
        <f t="shared" si="6"/>
        <v>7.25387547</v>
      </c>
      <c r="N32" s="66">
        <f t="shared" si="52"/>
        <v>8.739609001</v>
      </c>
      <c r="O32" s="67">
        <v>1.0</v>
      </c>
      <c r="P32" s="68">
        <v>12.0</v>
      </c>
      <c r="Q32" s="67">
        <f t="shared" si="8"/>
        <v>12</v>
      </c>
      <c r="R32" s="67">
        <f t="shared" si="9"/>
        <v>12</v>
      </c>
      <c r="S32" s="189">
        <v>90.0</v>
      </c>
      <c r="T32" s="189">
        <v>27.0</v>
      </c>
      <c r="U32" s="189">
        <v>16.0</v>
      </c>
      <c r="V32" s="70">
        <f t="shared" si="10"/>
        <v>6.48</v>
      </c>
      <c r="W32" s="71">
        <f t="shared" si="11"/>
        <v>7</v>
      </c>
      <c r="X32" s="94">
        <v>1.95</v>
      </c>
      <c r="Y32" s="73">
        <f t="shared" si="12"/>
        <v>13.65</v>
      </c>
      <c r="Z32" s="73">
        <v>1.0</v>
      </c>
      <c r="AA32" s="104">
        <f t="shared" si="13"/>
        <v>12.1644</v>
      </c>
      <c r="AB32" s="74">
        <f t="shared" si="14"/>
        <v>2.234533333</v>
      </c>
      <c r="AC32" s="75">
        <f t="shared" si="59"/>
        <v>12</v>
      </c>
      <c r="AD32" s="76" t="s">
        <v>113</v>
      </c>
      <c r="AE32" s="77">
        <f t="shared" ref="AE32:AG32" si="68">S32/$AF$2</f>
        <v>35.43307087</v>
      </c>
      <c r="AF32" s="77">
        <f t="shared" si="68"/>
        <v>10.62992126</v>
      </c>
      <c r="AG32" s="77">
        <f t="shared" si="68"/>
        <v>6.299212598</v>
      </c>
      <c r="AH32" s="78">
        <f t="shared" si="17"/>
        <v>1.373034242</v>
      </c>
      <c r="AI32" s="78">
        <v>0.0</v>
      </c>
      <c r="AJ32" s="80">
        <f t="shared" si="18"/>
        <v>0</v>
      </c>
      <c r="AK32" s="80">
        <v>0.0</v>
      </c>
      <c r="AL32" s="80">
        <f t="shared" si="19"/>
        <v>0</v>
      </c>
      <c r="AM32" s="82">
        <f t="shared" si="20"/>
        <v>1.373034242</v>
      </c>
      <c r="AN32" s="95">
        <v>2.18</v>
      </c>
      <c r="AO32" s="85">
        <v>0.15</v>
      </c>
      <c r="AP32" s="85">
        <f t="shared" si="21"/>
        <v>0.8979643944</v>
      </c>
      <c r="AQ32" s="85">
        <f t="shared" si="61"/>
        <v>4.432105646</v>
      </c>
      <c r="AR32" s="85">
        <f t="shared" si="62"/>
        <v>0.3693421372</v>
      </c>
    </row>
    <row r="33" ht="15.75" customHeight="1">
      <c r="A33" s="187"/>
      <c r="B33" s="188" t="s">
        <v>174</v>
      </c>
      <c r="C33" s="188" t="s">
        <v>83</v>
      </c>
      <c r="D33" s="101">
        <v>50.0</v>
      </c>
      <c r="E33" s="58" t="s">
        <v>80</v>
      </c>
      <c r="F33" s="102">
        <v>7.0</v>
      </c>
      <c r="G33" s="60">
        <v>1.0</v>
      </c>
      <c r="H33" s="61">
        <v>0.0</v>
      </c>
      <c r="I33" s="61">
        <f t="shared" si="2"/>
        <v>7</v>
      </c>
      <c r="J33" s="62">
        <f t="shared" si="3"/>
        <v>3.35725</v>
      </c>
      <c r="K33" s="63">
        <f t="shared" si="4"/>
        <v>0</v>
      </c>
      <c r="L33" s="64">
        <f t="shared" si="5"/>
        <v>0.5540132057</v>
      </c>
      <c r="M33" s="65">
        <f t="shared" si="6"/>
        <v>10.91126321</v>
      </c>
      <c r="N33" s="66">
        <f t="shared" si="52"/>
        <v>13.14610025</v>
      </c>
      <c r="O33" s="67">
        <v>1.0</v>
      </c>
      <c r="P33" s="68">
        <v>8.0</v>
      </c>
      <c r="Q33" s="67">
        <f t="shared" si="8"/>
        <v>8</v>
      </c>
      <c r="R33" s="67">
        <f t="shared" si="9"/>
        <v>8</v>
      </c>
      <c r="S33" s="189">
        <v>90.0</v>
      </c>
      <c r="T33" s="189">
        <v>27.0</v>
      </c>
      <c r="U33" s="189">
        <v>16.0</v>
      </c>
      <c r="V33" s="70">
        <f t="shared" si="10"/>
        <v>6.48</v>
      </c>
      <c r="W33" s="71">
        <f t="shared" si="11"/>
        <v>7</v>
      </c>
      <c r="X33" s="94">
        <v>1.95</v>
      </c>
      <c r="Y33" s="73">
        <f t="shared" si="12"/>
        <v>13.65</v>
      </c>
      <c r="Z33" s="73">
        <v>1.0</v>
      </c>
      <c r="AA33" s="104">
        <f t="shared" si="13"/>
        <v>12.208</v>
      </c>
      <c r="AB33" s="74">
        <f t="shared" si="14"/>
        <v>3.35725</v>
      </c>
      <c r="AC33" s="75">
        <f t="shared" si="59"/>
        <v>8</v>
      </c>
      <c r="AD33" s="76" t="s">
        <v>113</v>
      </c>
      <c r="AE33" s="77">
        <f t="shared" ref="AE33:AG33" si="69">S33/$AF$2</f>
        <v>35.43307087</v>
      </c>
      <c r="AF33" s="77">
        <f t="shared" si="69"/>
        <v>10.62992126</v>
      </c>
      <c r="AG33" s="77">
        <f t="shared" si="69"/>
        <v>6.299212598</v>
      </c>
      <c r="AH33" s="78">
        <f t="shared" si="17"/>
        <v>1.373034242</v>
      </c>
      <c r="AI33" s="78">
        <v>0.0</v>
      </c>
      <c r="AJ33" s="80">
        <f t="shared" si="18"/>
        <v>0</v>
      </c>
      <c r="AK33" s="80">
        <v>0.0</v>
      </c>
      <c r="AL33" s="80">
        <f t="shared" si="19"/>
        <v>0</v>
      </c>
      <c r="AM33" s="82">
        <f t="shared" si="20"/>
        <v>1.373034242</v>
      </c>
      <c r="AN33" s="95">
        <v>2.18</v>
      </c>
      <c r="AO33" s="85">
        <v>0.15</v>
      </c>
      <c r="AP33" s="85">
        <f t="shared" si="21"/>
        <v>0.8979643944</v>
      </c>
      <c r="AQ33" s="85">
        <f t="shared" si="61"/>
        <v>4.432105646</v>
      </c>
      <c r="AR33" s="85">
        <f t="shared" si="62"/>
        <v>0.5540132057</v>
      </c>
    </row>
    <row r="34" ht="15.75" customHeight="1">
      <c r="A34" s="187"/>
      <c r="B34" s="188" t="s">
        <v>175</v>
      </c>
      <c r="C34" s="188" t="s">
        <v>83</v>
      </c>
      <c r="D34" s="101">
        <v>50.0</v>
      </c>
      <c r="E34" s="58" t="s">
        <v>80</v>
      </c>
      <c r="F34" s="102">
        <v>5.1</v>
      </c>
      <c r="G34" s="60">
        <v>1.0</v>
      </c>
      <c r="H34" s="61">
        <v>0.0</v>
      </c>
      <c r="I34" s="61">
        <f t="shared" si="2"/>
        <v>5.1</v>
      </c>
      <c r="J34" s="62">
        <f t="shared" si="3"/>
        <v>2.332633333</v>
      </c>
      <c r="K34" s="63">
        <f t="shared" si="4"/>
        <v>0</v>
      </c>
      <c r="L34" s="64">
        <f t="shared" si="5"/>
        <v>0.3693421372</v>
      </c>
      <c r="M34" s="65">
        <f t="shared" si="6"/>
        <v>7.80197547</v>
      </c>
      <c r="N34" s="66">
        <f t="shared" si="52"/>
        <v>9.399970446</v>
      </c>
      <c r="O34" s="67">
        <v>1.0</v>
      </c>
      <c r="P34" s="68">
        <v>12.0</v>
      </c>
      <c r="Q34" s="67">
        <f t="shared" si="8"/>
        <v>12</v>
      </c>
      <c r="R34" s="67">
        <f t="shared" si="9"/>
        <v>12</v>
      </c>
      <c r="S34" s="189">
        <v>90.0</v>
      </c>
      <c r="T34" s="189">
        <v>27.0</v>
      </c>
      <c r="U34" s="189">
        <v>16.0</v>
      </c>
      <c r="V34" s="70">
        <f t="shared" si="10"/>
        <v>6.48</v>
      </c>
      <c r="W34" s="71">
        <f t="shared" si="11"/>
        <v>7</v>
      </c>
      <c r="X34" s="94">
        <v>1.95</v>
      </c>
      <c r="Y34" s="73">
        <f t="shared" si="12"/>
        <v>13.65</v>
      </c>
      <c r="Z34" s="73">
        <v>1.0</v>
      </c>
      <c r="AA34" s="104">
        <f t="shared" si="13"/>
        <v>13.3416</v>
      </c>
      <c r="AB34" s="74">
        <f t="shared" si="14"/>
        <v>2.332633333</v>
      </c>
      <c r="AC34" s="75">
        <f t="shared" si="59"/>
        <v>12</v>
      </c>
      <c r="AD34" s="76" t="s">
        <v>113</v>
      </c>
      <c r="AE34" s="77">
        <f t="shared" ref="AE34:AG34" si="70">S34/$AF$2</f>
        <v>35.43307087</v>
      </c>
      <c r="AF34" s="77">
        <f t="shared" si="70"/>
        <v>10.62992126</v>
      </c>
      <c r="AG34" s="77">
        <f t="shared" si="70"/>
        <v>6.299212598</v>
      </c>
      <c r="AH34" s="78">
        <f t="shared" si="17"/>
        <v>1.373034242</v>
      </c>
      <c r="AI34" s="78">
        <v>0.0</v>
      </c>
      <c r="AJ34" s="80">
        <f t="shared" si="18"/>
        <v>0</v>
      </c>
      <c r="AK34" s="80">
        <v>0.0</v>
      </c>
      <c r="AL34" s="80">
        <f t="shared" si="19"/>
        <v>0</v>
      </c>
      <c r="AM34" s="82">
        <f t="shared" si="20"/>
        <v>1.373034242</v>
      </c>
      <c r="AN34" s="95">
        <v>2.18</v>
      </c>
      <c r="AO34" s="85">
        <v>0.15</v>
      </c>
      <c r="AP34" s="85">
        <f t="shared" si="21"/>
        <v>0.8979643944</v>
      </c>
      <c r="AQ34" s="85">
        <f t="shared" si="61"/>
        <v>4.432105646</v>
      </c>
      <c r="AR34" s="85">
        <f t="shared" si="62"/>
        <v>0.3693421372</v>
      </c>
    </row>
    <row r="35" ht="15.75" customHeight="1">
      <c r="A35" s="187"/>
      <c r="B35" s="188" t="s">
        <v>176</v>
      </c>
      <c r="C35" s="188" t="s">
        <v>83</v>
      </c>
      <c r="D35" s="101">
        <v>25.0</v>
      </c>
      <c r="E35" s="58" t="s">
        <v>80</v>
      </c>
      <c r="F35" s="102">
        <v>4.5</v>
      </c>
      <c r="G35" s="60">
        <v>1.0</v>
      </c>
      <c r="H35" s="61">
        <v>0.0</v>
      </c>
      <c r="I35" s="61">
        <f t="shared" si="2"/>
        <v>4.5</v>
      </c>
      <c r="J35" s="62">
        <f t="shared" si="3"/>
        <v>1.794888889</v>
      </c>
      <c r="K35" s="63">
        <f t="shared" si="4"/>
        <v>0</v>
      </c>
      <c r="L35" s="64">
        <f t="shared" si="5"/>
        <v>0.2462280914</v>
      </c>
      <c r="M35" s="65">
        <f t="shared" si="6"/>
        <v>6.54111698</v>
      </c>
      <c r="N35" s="66">
        <f t="shared" si="52"/>
        <v>7.880863832</v>
      </c>
      <c r="O35" s="67">
        <v>1.0</v>
      </c>
      <c r="P35" s="68">
        <v>18.0</v>
      </c>
      <c r="Q35" s="67">
        <f t="shared" si="8"/>
        <v>18</v>
      </c>
      <c r="R35" s="67">
        <f t="shared" si="9"/>
        <v>18</v>
      </c>
      <c r="S35" s="189">
        <v>90.0</v>
      </c>
      <c r="T35" s="189">
        <v>27.0</v>
      </c>
      <c r="U35" s="189">
        <v>16.0</v>
      </c>
      <c r="V35" s="70">
        <f t="shared" si="10"/>
        <v>6.48</v>
      </c>
      <c r="W35" s="71">
        <f t="shared" si="11"/>
        <v>7</v>
      </c>
      <c r="X35" s="94">
        <v>1.95</v>
      </c>
      <c r="Y35" s="73">
        <f t="shared" si="12"/>
        <v>13.65</v>
      </c>
      <c r="Z35" s="73">
        <v>1.0</v>
      </c>
      <c r="AA35" s="104">
        <f t="shared" si="13"/>
        <v>17.658</v>
      </c>
      <c r="AB35" s="74">
        <f t="shared" si="14"/>
        <v>1.794888889</v>
      </c>
      <c r="AC35" s="75">
        <f t="shared" si="59"/>
        <v>18</v>
      </c>
      <c r="AD35" s="76" t="s">
        <v>113</v>
      </c>
      <c r="AE35" s="77">
        <f t="shared" ref="AE35:AG35" si="71">S35/$AF$2</f>
        <v>35.43307087</v>
      </c>
      <c r="AF35" s="77">
        <f t="shared" si="71"/>
        <v>10.62992126</v>
      </c>
      <c r="AG35" s="77">
        <f t="shared" si="71"/>
        <v>6.299212598</v>
      </c>
      <c r="AH35" s="78">
        <f t="shared" si="17"/>
        <v>1.373034242</v>
      </c>
      <c r="AI35" s="78">
        <v>0.0</v>
      </c>
      <c r="AJ35" s="80">
        <f t="shared" si="18"/>
        <v>0</v>
      </c>
      <c r="AK35" s="80">
        <v>0.0</v>
      </c>
      <c r="AL35" s="80">
        <f t="shared" si="19"/>
        <v>0</v>
      </c>
      <c r="AM35" s="82">
        <f t="shared" si="20"/>
        <v>1.373034242</v>
      </c>
      <c r="AN35" s="95">
        <v>2.18</v>
      </c>
      <c r="AO35" s="85">
        <v>0.15</v>
      </c>
      <c r="AP35" s="85">
        <f t="shared" si="21"/>
        <v>0.8979643944</v>
      </c>
      <c r="AQ35" s="85">
        <f t="shared" si="61"/>
        <v>4.432105646</v>
      </c>
      <c r="AR35" s="85">
        <f t="shared" si="62"/>
        <v>0.2462280914</v>
      </c>
    </row>
    <row r="36" ht="15.75" customHeight="1">
      <c r="A36" s="187"/>
      <c r="B36" s="188" t="s">
        <v>177</v>
      </c>
      <c r="C36" s="188" t="s">
        <v>83</v>
      </c>
      <c r="D36" s="101">
        <v>25.0</v>
      </c>
      <c r="E36" s="58" t="s">
        <v>80</v>
      </c>
      <c r="F36" s="102">
        <v>3.42</v>
      </c>
      <c r="G36" s="60">
        <v>1.0</v>
      </c>
      <c r="H36" s="61">
        <v>0.0</v>
      </c>
      <c r="I36" s="61">
        <f t="shared" si="2"/>
        <v>3.42</v>
      </c>
      <c r="J36" s="62">
        <f t="shared" si="3"/>
        <v>1.559448889</v>
      </c>
      <c r="K36" s="63">
        <f t="shared" si="4"/>
        <v>0</v>
      </c>
      <c r="L36" s="64">
        <f t="shared" si="5"/>
        <v>0.2462280914</v>
      </c>
      <c r="M36" s="65">
        <f t="shared" si="6"/>
        <v>5.22567698</v>
      </c>
      <c r="N36" s="66">
        <f t="shared" si="52"/>
        <v>6.295996362</v>
      </c>
      <c r="O36" s="67">
        <v>1.0</v>
      </c>
      <c r="P36" s="68">
        <v>18.0</v>
      </c>
      <c r="Q36" s="67">
        <f t="shared" si="8"/>
        <v>18</v>
      </c>
      <c r="R36" s="67">
        <f t="shared" si="9"/>
        <v>18</v>
      </c>
      <c r="S36" s="189">
        <v>90.0</v>
      </c>
      <c r="T36" s="189">
        <v>27.0</v>
      </c>
      <c r="U36" s="189">
        <v>16.0</v>
      </c>
      <c r="V36" s="70">
        <f t="shared" si="10"/>
        <v>6.48</v>
      </c>
      <c r="W36" s="71">
        <f t="shared" si="11"/>
        <v>7</v>
      </c>
      <c r="X36" s="94">
        <v>1.95</v>
      </c>
      <c r="Y36" s="73">
        <f t="shared" si="12"/>
        <v>13.65</v>
      </c>
      <c r="Z36" s="73">
        <v>1.0</v>
      </c>
      <c r="AA36" s="104">
        <f t="shared" si="13"/>
        <v>13.42008</v>
      </c>
      <c r="AB36" s="74">
        <f t="shared" si="14"/>
        <v>1.559448889</v>
      </c>
      <c r="AC36" s="75">
        <f t="shared" si="59"/>
        <v>18</v>
      </c>
      <c r="AD36" s="76" t="s">
        <v>113</v>
      </c>
      <c r="AE36" s="77">
        <f t="shared" ref="AE36:AG36" si="72">S36/$AF$2</f>
        <v>35.43307087</v>
      </c>
      <c r="AF36" s="77">
        <f t="shared" si="72"/>
        <v>10.62992126</v>
      </c>
      <c r="AG36" s="77">
        <f t="shared" si="72"/>
        <v>6.299212598</v>
      </c>
      <c r="AH36" s="78">
        <f t="shared" si="17"/>
        <v>1.373034242</v>
      </c>
      <c r="AI36" s="78">
        <v>0.0</v>
      </c>
      <c r="AJ36" s="80">
        <f t="shared" si="18"/>
        <v>0</v>
      </c>
      <c r="AK36" s="80">
        <v>0.0</v>
      </c>
      <c r="AL36" s="80">
        <f t="shared" si="19"/>
        <v>0</v>
      </c>
      <c r="AM36" s="82">
        <f t="shared" si="20"/>
        <v>1.373034242</v>
      </c>
      <c r="AN36" s="95">
        <v>2.18</v>
      </c>
      <c r="AO36" s="85">
        <v>0.15</v>
      </c>
      <c r="AP36" s="85">
        <f t="shared" si="21"/>
        <v>0.8979643944</v>
      </c>
      <c r="AQ36" s="85">
        <f t="shared" si="61"/>
        <v>4.432105646</v>
      </c>
      <c r="AR36" s="85">
        <f t="shared" si="62"/>
        <v>0.2462280914</v>
      </c>
    </row>
    <row r="37" ht="15.75" customHeight="1">
      <c r="A37" s="187"/>
      <c r="B37" s="188" t="s">
        <v>178</v>
      </c>
      <c r="C37" s="188" t="s">
        <v>83</v>
      </c>
      <c r="D37" s="101">
        <v>25.0</v>
      </c>
      <c r="E37" s="58" t="s">
        <v>80</v>
      </c>
      <c r="F37" s="102">
        <v>4.5</v>
      </c>
      <c r="G37" s="60">
        <v>1.0</v>
      </c>
      <c r="H37" s="61">
        <v>0.0</v>
      </c>
      <c r="I37" s="61">
        <f t="shared" si="2"/>
        <v>4.5</v>
      </c>
      <c r="J37" s="62">
        <f t="shared" si="3"/>
        <v>1.794888889</v>
      </c>
      <c r="K37" s="63">
        <f t="shared" si="4"/>
        <v>0</v>
      </c>
      <c r="L37" s="64">
        <f t="shared" si="5"/>
        <v>0.2462280914</v>
      </c>
      <c r="M37" s="65">
        <f t="shared" si="6"/>
        <v>6.54111698</v>
      </c>
      <c r="N37" s="66">
        <f t="shared" si="52"/>
        <v>7.880863832</v>
      </c>
      <c r="O37" s="67">
        <v>1.0</v>
      </c>
      <c r="P37" s="68">
        <v>18.0</v>
      </c>
      <c r="Q37" s="67">
        <f t="shared" si="8"/>
        <v>18</v>
      </c>
      <c r="R37" s="67">
        <f t="shared" si="9"/>
        <v>18</v>
      </c>
      <c r="S37" s="189">
        <v>90.0</v>
      </c>
      <c r="T37" s="189">
        <v>27.0</v>
      </c>
      <c r="U37" s="189">
        <v>16.0</v>
      </c>
      <c r="V37" s="70">
        <f t="shared" si="10"/>
        <v>6.48</v>
      </c>
      <c r="W37" s="71">
        <f t="shared" si="11"/>
        <v>7</v>
      </c>
      <c r="X37" s="94">
        <v>1.95</v>
      </c>
      <c r="Y37" s="73">
        <f t="shared" si="12"/>
        <v>13.65</v>
      </c>
      <c r="Z37" s="73">
        <v>1.0</v>
      </c>
      <c r="AA37" s="104">
        <f t="shared" si="13"/>
        <v>17.658</v>
      </c>
      <c r="AB37" s="74">
        <f t="shared" si="14"/>
        <v>1.794888889</v>
      </c>
      <c r="AC37" s="75">
        <f t="shared" si="59"/>
        <v>18</v>
      </c>
      <c r="AD37" s="76" t="s">
        <v>113</v>
      </c>
      <c r="AE37" s="77">
        <f t="shared" ref="AE37:AG37" si="73">S37/$AF$2</f>
        <v>35.43307087</v>
      </c>
      <c r="AF37" s="77">
        <f t="shared" si="73"/>
        <v>10.62992126</v>
      </c>
      <c r="AG37" s="77">
        <f t="shared" si="73"/>
        <v>6.299212598</v>
      </c>
      <c r="AH37" s="78">
        <f t="shared" si="17"/>
        <v>1.373034242</v>
      </c>
      <c r="AI37" s="78">
        <v>0.0</v>
      </c>
      <c r="AJ37" s="80">
        <f t="shared" si="18"/>
        <v>0</v>
      </c>
      <c r="AK37" s="80">
        <v>0.0</v>
      </c>
      <c r="AL37" s="80">
        <f t="shared" si="19"/>
        <v>0</v>
      </c>
      <c r="AM37" s="82">
        <f t="shared" si="20"/>
        <v>1.373034242</v>
      </c>
      <c r="AN37" s="95">
        <v>2.18</v>
      </c>
      <c r="AO37" s="85">
        <v>0.15</v>
      </c>
      <c r="AP37" s="85">
        <f t="shared" si="21"/>
        <v>0.8979643944</v>
      </c>
      <c r="AQ37" s="85">
        <f>AM37*(AN37+AO37+AP36)</f>
        <v>4.432105646</v>
      </c>
      <c r="AR37" s="85">
        <f t="shared" si="62"/>
        <v>0.2462280914</v>
      </c>
    </row>
    <row r="38" ht="15.75" customHeight="1">
      <c r="A38" s="187"/>
      <c r="B38" s="166" t="s">
        <v>179</v>
      </c>
      <c r="C38" s="99" t="s">
        <v>89</v>
      </c>
      <c r="D38" s="190">
        <v>50.0</v>
      </c>
      <c r="E38" s="58" t="s">
        <v>154</v>
      </c>
      <c r="F38" s="191">
        <v>0.32</v>
      </c>
      <c r="G38" s="60">
        <v>12.0</v>
      </c>
      <c r="H38" s="61">
        <v>0.0</v>
      </c>
      <c r="I38" s="61">
        <f t="shared" si="2"/>
        <v>3.84</v>
      </c>
      <c r="J38" s="62">
        <f t="shared" si="3"/>
        <v>3.845453333</v>
      </c>
      <c r="K38" s="63">
        <f t="shared" si="4"/>
        <v>0</v>
      </c>
      <c r="L38" s="64">
        <f t="shared" si="5"/>
        <v>1.533331394</v>
      </c>
      <c r="M38" s="65">
        <f t="shared" si="6"/>
        <v>9.218784727</v>
      </c>
      <c r="N38" s="66">
        <f t="shared" si="52"/>
        <v>11.10696955</v>
      </c>
      <c r="O38" s="67">
        <v>1.0</v>
      </c>
      <c r="P38" s="68">
        <v>12.0</v>
      </c>
      <c r="Q38" s="67">
        <f t="shared" si="8"/>
        <v>12</v>
      </c>
      <c r="R38" s="67">
        <f t="shared" si="9"/>
        <v>144</v>
      </c>
      <c r="S38" s="189">
        <v>120.0</v>
      </c>
      <c r="T38" s="189">
        <v>30.0</v>
      </c>
      <c r="U38" s="189">
        <v>30.0</v>
      </c>
      <c r="V38" s="70">
        <f t="shared" si="10"/>
        <v>18</v>
      </c>
      <c r="W38" s="71">
        <f t="shared" si="11"/>
        <v>18</v>
      </c>
      <c r="X38" s="94">
        <v>1.95</v>
      </c>
      <c r="Y38" s="73">
        <f t="shared" si="12"/>
        <v>35.1</v>
      </c>
      <c r="Z38" s="73">
        <v>1.0</v>
      </c>
      <c r="AA38" s="104">
        <f t="shared" si="13"/>
        <v>10.04544</v>
      </c>
      <c r="AB38" s="74">
        <f t="shared" si="14"/>
        <v>3.845453333</v>
      </c>
      <c r="AC38" s="75">
        <f t="shared" si="59"/>
        <v>12</v>
      </c>
      <c r="AD38" s="76" t="s">
        <v>113</v>
      </c>
      <c r="AE38" s="77">
        <f t="shared" ref="AE38:AG38" si="74">S38/$AF$2</f>
        <v>47.24409449</v>
      </c>
      <c r="AF38" s="77">
        <f t="shared" si="74"/>
        <v>11.81102362</v>
      </c>
      <c r="AG38" s="77">
        <f t="shared" si="74"/>
        <v>11.81102362</v>
      </c>
      <c r="AH38" s="78">
        <f t="shared" si="17"/>
        <v>3.813984006</v>
      </c>
      <c r="AI38" s="78">
        <v>0.0</v>
      </c>
      <c r="AJ38" s="80">
        <f t="shared" si="18"/>
        <v>0</v>
      </c>
      <c r="AK38" s="80">
        <v>0.0</v>
      </c>
      <c r="AL38" s="80">
        <f t="shared" si="19"/>
        <v>0</v>
      </c>
      <c r="AM38" s="82">
        <f t="shared" si="20"/>
        <v>3.813984006</v>
      </c>
      <c r="AN38" s="95">
        <v>2.18</v>
      </c>
      <c r="AO38" s="85">
        <v>0.15</v>
      </c>
      <c r="AP38" s="85">
        <f t="shared" si="21"/>
        <v>2.49434554</v>
      </c>
      <c r="AQ38" s="85">
        <f t="shared" ref="AQ38:AQ39" si="76">AM38*(AN38+AO38+AP38)</f>
        <v>18.39997673</v>
      </c>
      <c r="AR38" s="85">
        <f t="shared" si="62"/>
        <v>1.533331394</v>
      </c>
    </row>
    <row r="39" ht="15.75" customHeight="1">
      <c r="A39" s="187"/>
      <c r="B39" s="166" t="s">
        <v>155</v>
      </c>
      <c r="C39" s="99" t="s">
        <v>89</v>
      </c>
      <c r="D39" s="190">
        <v>50.0</v>
      </c>
      <c r="E39" s="58" t="s">
        <v>154</v>
      </c>
      <c r="F39" s="191">
        <v>0.38</v>
      </c>
      <c r="G39" s="60">
        <v>3.0</v>
      </c>
      <c r="H39" s="61">
        <v>0.0</v>
      </c>
      <c r="I39" s="61">
        <f t="shared" si="2"/>
        <v>1.14</v>
      </c>
      <c r="J39" s="62">
        <f t="shared" si="3"/>
        <v>0.6670914286</v>
      </c>
      <c r="K39" s="63">
        <f t="shared" si="4"/>
        <v>0</v>
      </c>
      <c r="L39" s="64">
        <f t="shared" si="5"/>
        <v>0.1582030943</v>
      </c>
      <c r="M39" s="65">
        <f t="shared" si="6"/>
        <v>1.965294523</v>
      </c>
      <c r="N39" s="66">
        <f t="shared" si="52"/>
        <v>2.367824726</v>
      </c>
      <c r="O39" s="67">
        <v>1.0</v>
      </c>
      <c r="P39" s="68">
        <v>35.0</v>
      </c>
      <c r="Q39" s="67">
        <f t="shared" si="8"/>
        <v>35</v>
      </c>
      <c r="R39" s="67">
        <f t="shared" si="9"/>
        <v>105</v>
      </c>
      <c r="S39" s="189">
        <v>90.0</v>
      </c>
      <c r="T39" s="189">
        <v>27.0</v>
      </c>
      <c r="U39" s="189">
        <v>16.0</v>
      </c>
      <c r="V39" s="70">
        <f t="shared" si="10"/>
        <v>6.48</v>
      </c>
      <c r="W39" s="71">
        <f t="shared" si="11"/>
        <v>7</v>
      </c>
      <c r="X39" s="94">
        <v>1.95</v>
      </c>
      <c r="Y39" s="73">
        <f t="shared" si="12"/>
        <v>13.65</v>
      </c>
      <c r="Z39" s="73">
        <v>1.0</v>
      </c>
      <c r="AA39" s="104">
        <f t="shared" si="13"/>
        <v>8.6982</v>
      </c>
      <c r="AB39" s="74">
        <f t="shared" si="14"/>
        <v>0.6670914286</v>
      </c>
      <c r="AC39" s="75">
        <f t="shared" si="59"/>
        <v>35</v>
      </c>
      <c r="AD39" s="76" t="s">
        <v>113</v>
      </c>
      <c r="AE39" s="77">
        <f t="shared" ref="AE39:AG39" si="75">S39/$AF$2</f>
        <v>35.43307087</v>
      </c>
      <c r="AF39" s="77">
        <f t="shared" si="75"/>
        <v>10.62992126</v>
      </c>
      <c r="AG39" s="77">
        <f t="shared" si="75"/>
        <v>6.299212598</v>
      </c>
      <c r="AH39" s="78">
        <f t="shared" si="17"/>
        <v>1.373034242</v>
      </c>
      <c r="AI39" s="78">
        <v>0.0</v>
      </c>
      <c r="AJ39" s="80">
        <f t="shared" si="18"/>
        <v>0</v>
      </c>
      <c r="AK39" s="80">
        <v>0.0</v>
      </c>
      <c r="AL39" s="80">
        <f t="shared" si="19"/>
        <v>0</v>
      </c>
      <c r="AM39" s="82">
        <f t="shared" si="20"/>
        <v>1.373034242</v>
      </c>
      <c r="AN39" s="95">
        <v>2.75</v>
      </c>
      <c r="AO39" s="85">
        <v>0.15</v>
      </c>
      <c r="AP39" s="85">
        <f t="shared" si="21"/>
        <v>1.13275325</v>
      </c>
      <c r="AQ39" s="85">
        <f t="shared" si="76"/>
        <v>5.537108302</v>
      </c>
      <c r="AR39" s="85">
        <f t="shared" si="62"/>
        <v>0.1582030943</v>
      </c>
    </row>
    <row r="40" ht="15.75" customHeight="1">
      <c r="A40" s="187"/>
      <c r="B40" s="188" t="s">
        <v>166</v>
      </c>
      <c r="C40" s="188" t="s">
        <v>83</v>
      </c>
      <c r="D40" s="101">
        <v>60.0</v>
      </c>
      <c r="E40" s="58" t="s">
        <v>80</v>
      </c>
      <c r="F40" s="102">
        <v>0.28</v>
      </c>
      <c r="G40" s="60">
        <v>5.0</v>
      </c>
      <c r="H40" s="61">
        <v>0.0</v>
      </c>
      <c r="I40" s="61">
        <f t="shared" si="2"/>
        <v>1.4</v>
      </c>
      <c r="J40" s="62">
        <f t="shared" si="3"/>
        <v>0.9156166667</v>
      </c>
      <c r="K40" s="63">
        <f t="shared" si="4"/>
        <v>0</v>
      </c>
      <c r="L40" s="64">
        <f t="shared" si="5"/>
        <v>0.2102458683</v>
      </c>
      <c r="M40" s="65">
        <f t="shared" si="6"/>
        <v>2.525862535</v>
      </c>
      <c r="N40" s="66">
        <f t="shared" si="52"/>
        <v>3.043207873</v>
      </c>
      <c r="O40" s="67">
        <v>1.0</v>
      </c>
      <c r="P40" s="68">
        <v>24.0</v>
      </c>
      <c r="Q40" s="67">
        <f t="shared" si="8"/>
        <v>24</v>
      </c>
      <c r="R40" s="67">
        <f t="shared" si="9"/>
        <v>120</v>
      </c>
      <c r="S40" s="189">
        <v>90.0</v>
      </c>
      <c r="T40" s="189">
        <v>27.0</v>
      </c>
      <c r="U40" s="189">
        <v>16.0</v>
      </c>
      <c r="V40" s="70">
        <f t="shared" si="10"/>
        <v>6.48</v>
      </c>
      <c r="W40" s="71">
        <f t="shared" si="11"/>
        <v>7</v>
      </c>
      <c r="X40" s="94">
        <v>1.95</v>
      </c>
      <c r="Y40" s="73">
        <f t="shared" si="12"/>
        <v>13.65</v>
      </c>
      <c r="Z40" s="73">
        <v>1.0</v>
      </c>
      <c r="AA40" s="104">
        <f t="shared" si="13"/>
        <v>7.3248</v>
      </c>
      <c r="AB40" s="104">
        <f t="shared" si="14"/>
        <v>0.9156166667</v>
      </c>
      <c r="AC40" s="75">
        <v>1.0</v>
      </c>
      <c r="AD40" s="76" t="s">
        <v>113</v>
      </c>
      <c r="AE40" s="77">
        <f t="shared" ref="AE40:AG40" si="77">S40/$AF$2</f>
        <v>35.43307087</v>
      </c>
      <c r="AF40" s="77">
        <f t="shared" si="77"/>
        <v>10.62992126</v>
      </c>
      <c r="AG40" s="77">
        <f t="shared" si="77"/>
        <v>6.299212598</v>
      </c>
      <c r="AH40" s="78">
        <f t="shared" si="17"/>
        <v>1.373034242</v>
      </c>
      <c r="AI40" s="78">
        <v>0.0</v>
      </c>
      <c r="AJ40" s="80">
        <f t="shared" si="18"/>
        <v>0</v>
      </c>
      <c r="AK40" s="80">
        <v>0.0</v>
      </c>
      <c r="AL40" s="80">
        <f t="shared" si="19"/>
        <v>0</v>
      </c>
      <c r="AM40" s="82">
        <f t="shared" si="20"/>
        <v>1.373034242</v>
      </c>
      <c r="AN40" s="95">
        <v>2.75</v>
      </c>
      <c r="AO40" s="85">
        <v>0.1</v>
      </c>
      <c r="AP40" s="85">
        <f t="shared" si="21"/>
        <v>1.13275325</v>
      </c>
      <c r="AQ40" s="85">
        <f>(AM40*(AN40+AO40))+AP40</f>
        <v>5.04590084</v>
      </c>
      <c r="AR40" s="85">
        <f>AQ40/P40</f>
        <v>0.2102458683</v>
      </c>
    </row>
    <row r="41" ht="15.75" customHeight="1">
      <c r="A41" s="187"/>
      <c r="B41" s="3" t="s">
        <v>156</v>
      </c>
      <c r="C41" s="101">
        <v>50.0</v>
      </c>
      <c r="D41" s="58" t="s">
        <v>80</v>
      </c>
      <c r="E41" s="58" t="s">
        <v>80</v>
      </c>
      <c r="F41" s="102">
        <v>0.34</v>
      </c>
      <c r="G41" s="60">
        <v>3.0</v>
      </c>
      <c r="H41" s="61">
        <v>0.0</v>
      </c>
      <c r="I41" s="61">
        <f t="shared" si="2"/>
        <v>1.02</v>
      </c>
      <c r="J41" s="62">
        <f t="shared" si="3"/>
        <v>0.6409314286</v>
      </c>
      <c r="K41" s="63">
        <f t="shared" si="4"/>
        <v>0</v>
      </c>
      <c r="L41" s="64">
        <f t="shared" si="5"/>
        <v>0.1582030943</v>
      </c>
      <c r="M41" s="65">
        <f t="shared" si="6"/>
        <v>1.819134523</v>
      </c>
      <c r="N41" s="66">
        <f t="shared" si="52"/>
        <v>2.191728341</v>
      </c>
      <c r="O41" s="67">
        <v>1.0</v>
      </c>
      <c r="P41" s="68">
        <v>35.0</v>
      </c>
      <c r="Q41" s="67">
        <f t="shared" si="8"/>
        <v>35</v>
      </c>
      <c r="R41" s="67">
        <f t="shared" si="9"/>
        <v>105</v>
      </c>
      <c r="S41" s="189">
        <v>90.0</v>
      </c>
      <c r="T41" s="189">
        <v>27.0</v>
      </c>
      <c r="U41" s="189">
        <v>16.0</v>
      </c>
      <c r="V41" s="70">
        <f t="shared" si="10"/>
        <v>6.48</v>
      </c>
      <c r="W41" s="71">
        <f t="shared" si="11"/>
        <v>7</v>
      </c>
      <c r="X41" s="94">
        <v>1.95</v>
      </c>
      <c r="Y41" s="73">
        <f t="shared" si="12"/>
        <v>13.65</v>
      </c>
      <c r="Z41" s="73">
        <v>1.0</v>
      </c>
      <c r="AA41" s="104">
        <f t="shared" si="13"/>
        <v>7.7826</v>
      </c>
      <c r="AB41" s="74">
        <f t="shared" si="14"/>
        <v>0.6409314286</v>
      </c>
      <c r="AC41" s="75">
        <f t="shared" ref="AC41:AC45" si="79">P41</f>
        <v>35</v>
      </c>
      <c r="AD41" s="76" t="s">
        <v>113</v>
      </c>
      <c r="AE41" s="77">
        <f t="shared" ref="AE41:AG41" si="78">S41/$AF$2</f>
        <v>35.43307087</v>
      </c>
      <c r="AF41" s="77">
        <f t="shared" si="78"/>
        <v>10.62992126</v>
      </c>
      <c r="AG41" s="77">
        <f t="shared" si="78"/>
        <v>6.299212598</v>
      </c>
      <c r="AH41" s="78">
        <f t="shared" si="17"/>
        <v>1.373034242</v>
      </c>
      <c r="AI41" s="78">
        <v>0.0</v>
      </c>
      <c r="AJ41" s="80">
        <f t="shared" si="18"/>
        <v>0</v>
      </c>
      <c r="AK41" s="80">
        <v>0.0</v>
      </c>
      <c r="AL41" s="80">
        <f t="shared" si="19"/>
        <v>0</v>
      </c>
      <c r="AM41" s="82">
        <f t="shared" si="20"/>
        <v>1.373034242</v>
      </c>
      <c r="AN41" s="95">
        <v>2.75</v>
      </c>
      <c r="AO41" s="85">
        <v>0.15</v>
      </c>
      <c r="AP41" s="85">
        <f t="shared" si="21"/>
        <v>1.13275325</v>
      </c>
      <c r="AQ41" s="85">
        <f t="shared" ref="AQ41:AQ46" si="81">AM41*(AN41+AO41+AP41)</f>
        <v>5.537108302</v>
      </c>
      <c r="AR41" s="85">
        <f t="shared" ref="AR41:AR46" si="82">AQ41/AC41</f>
        <v>0.1582030943</v>
      </c>
    </row>
    <row r="42" ht="15.75" customHeight="1">
      <c r="A42" s="187"/>
      <c r="B42" s="188" t="s">
        <v>170</v>
      </c>
      <c r="C42" s="188" t="s">
        <v>83</v>
      </c>
      <c r="D42" s="101">
        <v>50.0</v>
      </c>
      <c r="E42" s="58" t="s">
        <v>80</v>
      </c>
      <c r="F42" s="102">
        <v>0.5</v>
      </c>
      <c r="G42" s="60">
        <v>3.0</v>
      </c>
      <c r="H42" s="61">
        <v>0.0</v>
      </c>
      <c r="I42" s="61">
        <f t="shared" si="2"/>
        <v>1.5</v>
      </c>
      <c r="J42" s="62">
        <f t="shared" si="3"/>
        <v>0.5553333333</v>
      </c>
      <c r="K42" s="63">
        <f t="shared" si="4"/>
        <v>0</v>
      </c>
      <c r="L42" s="64">
        <f t="shared" si="5"/>
        <v>0.07089042871</v>
      </c>
      <c r="M42" s="65">
        <f t="shared" si="6"/>
        <v>2.126223762</v>
      </c>
      <c r="N42" s="66">
        <f t="shared" si="52"/>
        <v>2.561715376</v>
      </c>
      <c r="O42" s="67">
        <v>1.0</v>
      </c>
      <c r="P42" s="68">
        <v>30.0</v>
      </c>
      <c r="Q42" s="67">
        <f t="shared" si="8"/>
        <v>30</v>
      </c>
      <c r="R42" s="67">
        <f t="shared" si="9"/>
        <v>90</v>
      </c>
      <c r="S42" s="189">
        <v>105.0</v>
      </c>
      <c r="T42" s="189">
        <v>14.0</v>
      </c>
      <c r="U42" s="189">
        <v>12.0</v>
      </c>
      <c r="V42" s="70">
        <f t="shared" si="10"/>
        <v>2.94</v>
      </c>
      <c r="W42" s="71">
        <f t="shared" si="11"/>
        <v>3</v>
      </c>
      <c r="X42" s="94">
        <v>1.95</v>
      </c>
      <c r="Y42" s="73">
        <f t="shared" si="12"/>
        <v>5.85</v>
      </c>
      <c r="Z42" s="73">
        <v>1.0</v>
      </c>
      <c r="AA42" s="104">
        <f t="shared" si="13"/>
        <v>9.81</v>
      </c>
      <c r="AB42" s="74">
        <f t="shared" si="14"/>
        <v>0.5553333333</v>
      </c>
      <c r="AC42" s="75">
        <f t="shared" si="79"/>
        <v>30</v>
      </c>
      <c r="AD42" s="76" t="s">
        <v>113</v>
      </c>
      <c r="AE42" s="77">
        <f t="shared" ref="AE42:AG42" si="80">S42/$AF$2</f>
        <v>41.33858268</v>
      </c>
      <c r="AF42" s="77">
        <f t="shared" si="80"/>
        <v>5.511811024</v>
      </c>
      <c r="AG42" s="77">
        <f t="shared" si="80"/>
        <v>4.724409449</v>
      </c>
      <c r="AH42" s="78">
        <f t="shared" si="17"/>
        <v>0.622950721</v>
      </c>
      <c r="AI42" s="78">
        <v>0.0</v>
      </c>
      <c r="AJ42" s="80">
        <f t="shared" si="18"/>
        <v>0</v>
      </c>
      <c r="AK42" s="80">
        <v>0.0</v>
      </c>
      <c r="AL42" s="80">
        <f t="shared" si="19"/>
        <v>0</v>
      </c>
      <c r="AM42" s="82">
        <f t="shared" si="20"/>
        <v>0.622950721</v>
      </c>
      <c r="AN42" s="95">
        <v>2.75</v>
      </c>
      <c r="AO42" s="85">
        <v>0.15</v>
      </c>
      <c r="AP42" s="85">
        <f t="shared" si="21"/>
        <v>0.5139343448</v>
      </c>
      <c r="AQ42" s="85">
        <f t="shared" si="81"/>
        <v>2.126712861</v>
      </c>
      <c r="AR42" s="85">
        <f t="shared" si="82"/>
        <v>0.07089042871</v>
      </c>
    </row>
    <row r="43" ht="15.75" customHeight="1">
      <c r="A43" s="187"/>
      <c r="B43" s="188" t="s">
        <v>162</v>
      </c>
      <c r="C43" s="188" t="s">
        <v>83</v>
      </c>
      <c r="D43" s="101">
        <v>70.0</v>
      </c>
      <c r="E43" s="58" t="s">
        <v>80</v>
      </c>
      <c r="F43" s="102">
        <v>0.35</v>
      </c>
      <c r="G43" s="60">
        <v>3.0</v>
      </c>
      <c r="H43" s="61">
        <v>0.0</v>
      </c>
      <c r="I43" s="61">
        <f t="shared" si="2"/>
        <v>1.05</v>
      </c>
      <c r="J43" s="62">
        <f t="shared" si="3"/>
        <v>0.5143166667</v>
      </c>
      <c r="K43" s="63">
        <f t="shared" si="4"/>
        <v>0</v>
      </c>
      <c r="L43" s="64">
        <f t="shared" si="5"/>
        <v>0.08861303589</v>
      </c>
      <c r="M43" s="65">
        <f t="shared" si="6"/>
        <v>1.652929703</v>
      </c>
      <c r="N43" s="66">
        <f t="shared" si="52"/>
        <v>1.991481569</v>
      </c>
      <c r="O43" s="67">
        <v>1.0</v>
      </c>
      <c r="P43" s="68">
        <v>24.0</v>
      </c>
      <c r="Q43" s="67">
        <f t="shared" si="8"/>
        <v>24</v>
      </c>
      <c r="R43" s="67">
        <f t="shared" si="9"/>
        <v>72</v>
      </c>
      <c r="S43" s="189">
        <v>105.0</v>
      </c>
      <c r="T43" s="189">
        <v>14.0</v>
      </c>
      <c r="U43" s="189">
        <v>12.0</v>
      </c>
      <c r="V43" s="70">
        <f t="shared" si="10"/>
        <v>2.94</v>
      </c>
      <c r="W43" s="71">
        <f t="shared" si="11"/>
        <v>3</v>
      </c>
      <c r="X43" s="94">
        <v>1.95</v>
      </c>
      <c r="Y43" s="73">
        <f t="shared" si="12"/>
        <v>5.85</v>
      </c>
      <c r="Z43" s="73">
        <v>1.0</v>
      </c>
      <c r="AA43" s="104">
        <f t="shared" si="13"/>
        <v>5.4936</v>
      </c>
      <c r="AB43" s="74">
        <f t="shared" si="14"/>
        <v>0.5143166667</v>
      </c>
      <c r="AC43" s="75">
        <f t="shared" si="79"/>
        <v>24</v>
      </c>
      <c r="AD43" s="76" t="s">
        <v>113</v>
      </c>
      <c r="AE43" s="77">
        <f t="shared" ref="AE43:AG43" si="83">S43/$AF$2</f>
        <v>41.33858268</v>
      </c>
      <c r="AF43" s="77">
        <f t="shared" si="83"/>
        <v>5.511811024</v>
      </c>
      <c r="AG43" s="77">
        <f t="shared" si="83"/>
        <v>4.724409449</v>
      </c>
      <c r="AH43" s="78">
        <f t="shared" si="17"/>
        <v>0.622950721</v>
      </c>
      <c r="AI43" s="78">
        <v>0.0</v>
      </c>
      <c r="AJ43" s="80">
        <f t="shared" si="18"/>
        <v>0</v>
      </c>
      <c r="AK43" s="80">
        <v>0.0</v>
      </c>
      <c r="AL43" s="80">
        <f t="shared" si="19"/>
        <v>0</v>
      </c>
      <c r="AM43" s="82">
        <f t="shared" si="20"/>
        <v>0.622950721</v>
      </c>
      <c r="AN43" s="95">
        <v>2.75</v>
      </c>
      <c r="AO43" s="85">
        <v>0.15</v>
      </c>
      <c r="AP43" s="85">
        <f t="shared" si="21"/>
        <v>0.5139343448</v>
      </c>
      <c r="AQ43" s="85">
        <f t="shared" si="81"/>
        <v>2.126712861</v>
      </c>
      <c r="AR43" s="85">
        <f t="shared" si="82"/>
        <v>0.08861303589</v>
      </c>
    </row>
    <row r="44" ht="15.75" customHeight="1">
      <c r="A44" s="166"/>
      <c r="B44" s="3" t="s">
        <v>156</v>
      </c>
      <c r="C44" s="188" t="s">
        <v>83</v>
      </c>
      <c r="D44" s="101">
        <v>70.0</v>
      </c>
      <c r="E44" s="58" t="s">
        <v>80</v>
      </c>
      <c r="F44" s="102">
        <v>0.35</v>
      </c>
      <c r="G44" s="60">
        <v>3.0</v>
      </c>
      <c r="H44" s="61">
        <v>0.0</v>
      </c>
      <c r="I44" s="61">
        <f t="shared" si="2"/>
        <v>1.05</v>
      </c>
      <c r="J44" s="62">
        <f t="shared" si="3"/>
        <v>0.6474714286</v>
      </c>
      <c r="K44" s="63">
        <f t="shared" si="4"/>
        <v>0</v>
      </c>
      <c r="L44" s="64">
        <f t="shared" si="5"/>
        <v>0.1582030943</v>
      </c>
      <c r="M44" s="65">
        <f t="shared" si="6"/>
        <v>1.855674523</v>
      </c>
      <c r="N44" s="66">
        <f t="shared" si="52"/>
        <v>2.235752437</v>
      </c>
      <c r="O44" s="67">
        <v>1.0</v>
      </c>
      <c r="P44" s="68">
        <v>35.0</v>
      </c>
      <c r="Q44" s="67">
        <f t="shared" si="8"/>
        <v>35</v>
      </c>
      <c r="R44" s="67">
        <f t="shared" si="9"/>
        <v>105</v>
      </c>
      <c r="S44" s="189">
        <v>90.0</v>
      </c>
      <c r="T44" s="189">
        <v>27.0</v>
      </c>
      <c r="U44" s="189">
        <v>16.0</v>
      </c>
      <c r="V44" s="70">
        <f t="shared" si="10"/>
        <v>6.48</v>
      </c>
      <c r="W44" s="71">
        <f t="shared" si="11"/>
        <v>7</v>
      </c>
      <c r="X44" s="94">
        <v>1.95</v>
      </c>
      <c r="Y44" s="73">
        <f t="shared" si="12"/>
        <v>13.65</v>
      </c>
      <c r="Z44" s="73">
        <v>1.0</v>
      </c>
      <c r="AA44" s="104">
        <f t="shared" si="13"/>
        <v>8.0115</v>
      </c>
      <c r="AB44" s="74">
        <f t="shared" si="14"/>
        <v>0.6474714286</v>
      </c>
      <c r="AC44" s="75">
        <f t="shared" si="79"/>
        <v>35</v>
      </c>
      <c r="AD44" s="76" t="s">
        <v>113</v>
      </c>
      <c r="AE44" s="77">
        <f t="shared" ref="AE44:AG44" si="84">S44/$AF$2</f>
        <v>35.43307087</v>
      </c>
      <c r="AF44" s="77">
        <f t="shared" si="84"/>
        <v>10.62992126</v>
      </c>
      <c r="AG44" s="77">
        <f t="shared" si="84"/>
        <v>6.299212598</v>
      </c>
      <c r="AH44" s="78">
        <f t="shared" si="17"/>
        <v>1.373034242</v>
      </c>
      <c r="AI44" s="78">
        <v>0.0</v>
      </c>
      <c r="AJ44" s="80">
        <f t="shared" si="18"/>
        <v>0</v>
      </c>
      <c r="AK44" s="80">
        <v>0.0</v>
      </c>
      <c r="AL44" s="80">
        <f t="shared" si="19"/>
        <v>0</v>
      </c>
      <c r="AM44" s="82">
        <f t="shared" si="20"/>
        <v>1.373034242</v>
      </c>
      <c r="AN44" s="95">
        <v>2.75</v>
      </c>
      <c r="AO44" s="85">
        <v>0.15</v>
      </c>
      <c r="AP44" s="85">
        <f t="shared" si="21"/>
        <v>1.13275325</v>
      </c>
      <c r="AQ44" s="85">
        <f t="shared" si="81"/>
        <v>5.537108302</v>
      </c>
      <c r="AR44" s="85">
        <f t="shared" si="82"/>
        <v>0.1582030943</v>
      </c>
    </row>
    <row r="45" ht="15.75" customHeight="1">
      <c r="A45" s="192"/>
      <c r="B45" s="3" t="s">
        <v>168</v>
      </c>
      <c r="C45" s="188" t="s">
        <v>83</v>
      </c>
      <c r="D45" s="101">
        <v>50.0</v>
      </c>
      <c r="E45" s="58" t="s">
        <v>80</v>
      </c>
      <c r="F45" s="102">
        <v>0.5</v>
      </c>
      <c r="G45" s="60">
        <v>3.0</v>
      </c>
      <c r="H45" s="61">
        <v>0.0</v>
      </c>
      <c r="I45" s="61">
        <f t="shared" si="2"/>
        <v>1.5</v>
      </c>
      <c r="J45" s="62">
        <f t="shared" si="3"/>
        <v>0.49825</v>
      </c>
      <c r="K45" s="63">
        <f t="shared" si="4"/>
        <v>0</v>
      </c>
      <c r="L45" s="64">
        <f t="shared" si="5"/>
        <v>0.05316782154</v>
      </c>
      <c r="M45" s="65">
        <f t="shared" si="6"/>
        <v>2.051417822</v>
      </c>
      <c r="N45" s="66">
        <f t="shared" si="52"/>
        <v>2.471587737</v>
      </c>
      <c r="O45" s="67">
        <v>1.0</v>
      </c>
      <c r="P45" s="68">
        <v>40.0</v>
      </c>
      <c r="Q45" s="67">
        <f t="shared" si="8"/>
        <v>40</v>
      </c>
      <c r="R45" s="67">
        <f t="shared" si="9"/>
        <v>120</v>
      </c>
      <c r="S45" s="189">
        <v>105.0</v>
      </c>
      <c r="T45" s="189">
        <v>14.0</v>
      </c>
      <c r="U45" s="189">
        <v>12.0</v>
      </c>
      <c r="V45" s="70">
        <f t="shared" si="10"/>
        <v>2.94</v>
      </c>
      <c r="W45" s="71">
        <f t="shared" si="11"/>
        <v>3</v>
      </c>
      <c r="X45" s="94">
        <v>1.95</v>
      </c>
      <c r="Y45" s="73">
        <f t="shared" si="12"/>
        <v>5.85</v>
      </c>
      <c r="Z45" s="73">
        <v>1.0</v>
      </c>
      <c r="AA45" s="104">
        <f t="shared" si="13"/>
        <v>13.08</v>
      </c>
      <c r="AB45" s="74">
        <f t="shared" si="14"/>
        <v>0.49825</v>
      </c>
      <c r="AC45" s="75">
        <f t="shared" si="79"/>
        <v>40</v>
      </c>
      <c r="AD45" s="76" t="s">
        <v>113</v>
      </c>
      <c r="AE45" s="77">
        <f t="shared" ref="AE45:AG45" si="85">S45/$AF$2</f>
        <v>41.33858268</v>
      </c>
      <c r="AF45" s="77">
        <f t="shared" si="85"/>
        <v>5.511811024</v>
      </c>
      <c r="AG45" s="77">
        <f t="shared" si="85"/>
        <v>4.724409449</v>
      </c>
      <c r="AH45" s="78">
        <f t="shared" si="17"/>
        <v>0.622950721</v>
      </c>
      <c r="AI45" s="78">
        <v>0.0</v>
      </c>
      <c r="AJ45" s="80">
        <f t="shared" si="18"/>
        <v>0</v>
      </c>
      <c r="AK45" s="80">
        <v>0.0</v>
      </c>
      <c r="AL45" s="80">
        <f t="shared" si="19"/>
        <v>0</v>
      </c>
      <c r="AM45" s="82">
        <f t="shared" si="20"/>
        <v>0.622950721</v>
      </c>
      <c r="AN45" s="95">
        <v>2.75</v>
      </c>
      <c r="AO45" s="85">
        <v>0.15</v>
      </c>
      <c r="AP45" s="85">
        <f t="shared" si="21"/>
        <v>0.5139343448</v>
      </c>
      <c r="AQ45" s="85">
        <f t="shared" si="81"/>
        <v>2.126712861</v>
      </c>
      <c r="AR45" s="85">
        <f t="shared" si="82"/>
        <v>0.05316782154</v>
      </c>
    </row>
    <row r="46" ht="15.75" customHeight="1">
      <c r="A46" s="192"/>
      <c r="B46" s="188" t="s">
        <v>180</v>
      </c>
      <c r="C46" s="188" t="s">
        <v>83</v>
      </c>
      <c r="D46" s="101">
        <v>70.0</v>
      </c>
      <c r="E46" s="58" t="s">
        <v>80</v>
      </c>
      <c r="F46" s="102">
        <v>0.28</v>
      </c>
      <c r="G46" s="60">
        <v>5.0</v>
      </c>
      <c r="H46" s="61">
        <v>0.0</v>
      </c>
      <c r="I46" s="61">
        <f t="shared" si="2"/>
        <v>1.4</v>
      </c>
      <c r="J46" s="62">
        <f t="shared" si="3"/>
        <v>0.9156166667</v>
      </c>
      <c r="K46" s="63">
        <f t="shared" si="4"/>
        <v>0</v>
      </c>
      <c r="L46" s="64">
        <f t="shared" si="5"/>
        <v>0.5537108302</v>
      </c>
      <c r="M46" s="65">
        <f t="shared" si="6"/>
        <v>2.869327497</v>
      </c>
      <c r="N46" s="66">
        <f t="shared" si="52"/>
        <v>3.457021081</v>
      </c>
      <c r="O46" s="67">
        <v>1.0</v>
      </c>
      <c r="P46" s="68">
        <v>24.0</v>
      </c>
      <c r="Q46" s="67">
        <f t="shared" si="8"/>
        <v>24</v>
      </c>
      <c r="R46" s="67">
        <f t="shared" si="9"/>
        <v>120</v>
      </c>
      <c r="S46" s="189">
        <v>90.0</v>
      </c>
      <c r="T46" s="189">
        <v>27.0</v>
      </c>
      <c r="U46" s="189">
        <v>16.0</v>
      </c>
      <c r="V46" s="70">
        <f t="shared" si="10"/>
        <v>6.48</v>
      </c>
      <c r="W46" s="71">
        <f t="shared" si="11"/>
        <v>7</v>
      </c>
      <c r="X46" s="94">
        <v>1.95</v>
      </c>
      <c r="Y46" s="73">
        <f t="shared" si="12"/>
        <v>13.65</v>
      </c>
      <c r="Z46" s="73">
        <v>1.0</v>
      </c>
      <c r="AA46" s="104">
        <f t="shared" si="13"/>
        <v>7.3248</v>
      </c>
      <c r="AB46" s="104">
        <f t="shared" si="14"/>
        <v>0.9156166667</v>
      </c>
      <c r="AC46" s="75">
        <v>10.0</v>
      </c>
      <c r="AD46" s="76" t="s">
        <v>113</v>
      </c>
      <c r="AE46" s="77">
        <f t="shared" ref="AE46:AG46" si="86">S46/$AF$2</f>
        <v>35.43307087</v>
      </c>
      <c r="AF46" s="77">
        <f t="shared" si="86"/>
        <v>10.62992126</v>
      </c>
      <c r="AG46" s="77">
        <f t="shared" si="86"/>
        <v>6.299212598</v>
      </c>
      <c r="AH46" s="78">
        <f t="shared" si="17"/>
        <v>1.373034242</v>
      </c>
      <c r="AI46" s="78">
        <v>0.0</v>
      </c>
      <c r="AJ46" s="80">
        <f t="shared" si="18"/>
        <v>0</v>
      </c>
      <c r="AK46" s="80">
        <v>0.0</v>
      </c>
      <c r="AL46" s="80">
        <f t="shared" si="19"/>
        <v>0</v>
      </c>
      <c r="AM46" s="82">
        <f t="shared" si="20"/>
        <v>1.373034242</v>
      </c>
      <c r="AN46" s="95">
        <v>2.75</v>
      </c>
      <c r="AO46" s="85">
        <v>0.15</v>
      </c>
      <c r="AP46" s="85">
        <f t="shared" si="21"/>
        <v>1.13275325</v>
      </c>
      <c r="AQ46" s="85">
        <f t="shared" si="81"/>
        <v>5.537108302</v>
      </c>
      <c r="AR46" s="85">
        <f t="shared" si="82"/>
        <v>0.5537108302</v>
      </c>
    </row>
    <row r="47" ht="15.75" customHeight="1">
      <c r="A47" s="166"/>
      <c r="B47" s="194" t="s">
        <v>181</v>
      </c>
      <c r="C47" s="188" t="s">
        <v>83</v>
      </c>
      <c r="D47" s="101">
        <v>60.0</v>
      </c>
      <c r="E47" s="58" t="s">
        <v>80</v>
      </c>
      <c r="F47" s="102">
        <v>0.34</v>
      </c>
      <c r="G47" s="60">
        <v>3.0</v>
      </c>
      <c r="H47" s="61">
        <v>0.0</v>
      </c>
      <c r="I47" s="61">
        <f t="shared" si="2"/>
        <v>1.02</v>
      </c>
      <c r="J47" s="62">
        <f t="shared" si="3"/>
        <v>0.6409314286</v>
      </c>
      <c r="K47" s="63">
        <f t="shared" si="4"/>
        <v>0</v>
      </c>
      <c r="L47" s="64">
        <f t="shared" si="5"/>
        <v>0.1461300729</v>
      </c>
      <c r="M47" s="65">
        <f t="shared" si="6"/>
        <v>1.807061501</v>
      </c>
      <c r="N47" s="66">
        <f t="shared" si="52"/>
        <v>2.177182532</v>
      </c>
      <c r="O47" s="67">
        <v>1.0</v>
      </c>
      <c r="P47" s="68">
        <v>35.0</v>
      </c>
      <c r="Q47" s="67">
        <f t="shared" si="8"/>
        <v>35</v>
      </c>
      <c r="R47" s="67">
        <f t="shared" si="9"/>
        <v>105</v>
      </c>
      <c r="S47" s="189">
        <v>90.0</v>
      </c>
      <c r="T47" s="189">
        <v>27.0</v>
      </c>
      <c r="U47" s="189">
        <v>16.0</v>
      </c>
      <c r="V47" s="70">
        <f t="shared" si="10"/>
        <v>6.48</v>
      </c>
      <c r="W47" s="71">
        <f t="shared" si="11"/>
        <v>7</v>
      </c>
      <c r="X47" s="94">
        <v>1.95</v>
      </c>
      <c r="Y47" s="73">
        <f t="shared" si="12"/>
        <v>13.65</v>
      </c>
      <c r="Z47" s="73">
        <v>1.0</v>
      </c>
      <c r="AA47" s="104">
        <f t="shared" si="13"/>
        <v>7.7826</v>
      </c>
      <c r="AB47" s="104">
        <f t="shared" si="14"/>
        <v>0.6409314286</v>
      </c>
      <c r="AC47" s="75">
        <v>1.0</v>
      </c>
      <c r="AD47" s="76" t="s">
        <v>113</v>
      </c>
      <c r="AE47" s="77">
        <f t="shared" ref="AE47:AG47" si="87">S47/$AF$2</f>
        <v>35.43307087</v>
      </c>
      <c r="AF47" s="77">
        <f t="shared" si="87"/>
        <v>10.62992126</v>
      </c>
      <c r="AG47" s="77">
        <f t="shared" si="87"/>
        <v>6.299212598</v>
      </c>
      <c r="AH47" s="78">
        <f t="shared" si="17"/>
        <v>1.373034242</v>
      </c>
      <c r="AI47" s="78">
        <v>0.0</v>
      </c>
      <c r="AJ47" s="80">
        <f t="shared" si="18"/>
        <v>0</v>
      </c>
      <c r="AK47" s="80">
        <v>0.0</v>
      </c>
      <c r="AL47" s="80">
        <f t="shared" si="19"/>
        <v>0</v>
      </c>
      <c r="AM47" s="82">
        <f t="shared" si="20"/>
        <v>1.373034242</v>
      </c>
      <c r="AN47" s="95">
        <v>2.75</v>
      </c>
      <c r="AO47" s="85">
        <v>0.15</v>
      </c>
      <c r="AP47" s="85">
        <f t="shared" si="21"/>
        <v>1.13275325</v>
      </c>
      <c r="AQ47" s="85">
        <f>(AM47*(AN47+AO47))+AP47</f>
        <v>5.114552552</v>
      </c>
      <c r="AR47" s="85">
        <f>AQ47/P47</f>
        <v>0.1461300729</v>
      </c>
    </row>
    <row r="48" ht="15.75" customHeight="1">
      <c r="A48" s="187"/>
      <c r="B48" s="188" t="s">
        <v>150</v>
      </c>
      <c r="C48" s="188" t="s">
        <v>83</v>
      </c>
      <c r="D48" s="101">
        <v>50.0</v>
      </c>
      <c r="E48" s="58" t="s">
        <v>80</v>
      </c>
      <c r="F48" s="102">
        <v>5.76</v>
      </c>
      <c r="G48" s="60">
        <v>1.0</v>
      </c>
      <c r="H48" s="61">
        <v>0.0</v>
      </c>
      <c r="I48" s="61">
        <f t="shared" si="2"/>
        <v>5.76</v>
      </c>
      <c r="J48" s="62">
        <f t="shared" si="3"/>
        <v>3.08693</v>
      </c>
      <c r="K48" s="63">
        <f t="shared" si="4"/>
        <v>0</v>
      </c>
      <c r="L48" s="64">
        <f t="shared" si="5"/>
        <v>0.6921385377</v>
      </c>
      <c r="M48" s="65">
        <f t="shared" si="6"/>
        <v>9.539068538</v>
      </c>
      <c r="N48" s="66">
        <f t="shared" si="52"/>
        <v>11.49285366</v>
      </c>
      <c r="O48" s="67">
        <v>1.0</v>
      </c>
      <c r="P48" s="68">
        <v>8.0</v>
      </c>
      <c r="Q48" s="67">
        <f t="shared" si="8"/>
        <v>8</v>
      </c>
      <c r="R48" s="67">
        <f t="shared" si="9"/>
        <v>8</v>
      </c>
      <c r="S48" s="189">
        <v>90.0</v>
      </c>
      <c r="T48" s="189">
        <v>27.0</v>
      </c>
      <c r="U48" s="189">
        <v>16.0</v>
      </c>
      <c r="V48" s="70">
        <f t="shared" si="10"/>
        <v>6.48</v>
      </c>
      <c r="W48" s="71">
        <f t="shared" si="11"/>
        <v>7</v>
      </c>
      <c r="X48" s="94">
        <v>1.95</v>
      </c>
      <c r="Y48" s="73">
        <f t="shared" si="12"/>
        <v>13.65</v>
      </c>
      <c r="Z48" s="73">
        <v>1.0</v>
      </c>
      <c r="AA48" s="104">
        <f t="shared" si="13"/>
        <v>10.04544</v>
      </c>
      <c r="AB48" s="104">
        <f t="shared" si="14"/>
        <v>3.08693</v>
      </c>
      <c r="AC48" s="75">
        <f t="shared" ref="AC48:AC50" si="89">P48</f>
        <v>8</v>
      </c>
      <c r="AD48" s="76" t="s">
        <v>113</v>
      </c>
      <c r="AE48" s="77">
        <f t="shared" ref="AE48:AG48" si="88">S48/$AF$2</f>
        <v>35.43307087</v>
      </c>
      <c r="AF48" s="77">
        <f t="shared" si="88"/>
        <v>10.62992126</v>
      </c>
      <c r="AG48" s="77">
        <f t="shared" si="88"/>
        <v>6.299212598</v>
      </c>
      <c r="AH48" s="78">
        <f t="shared" si="17"/>
        <v>1.373034242</v>
      </c>
      <c r="AI48" s="78">
        <v>0.0</v>
      </c>
      <c r="AJ48" s="80">
        <f t="shared" si="18"/>
        <v>0</v>
      </c>
      <c r="AK48" s="80">
        <v>0.0</v>
      </c>
      <c r="AL48" s="80">
        <f t="shared" si="19"/>
        <v>0</v>
      </c>
      <c r="AM48" s="82">
        <f t="shared" si="20"/>
        <v>1.373034242</v>
      </c>
      <c r="AN48" s="95">
        <v>2.75</v>
      </c>
      <c r="AO48" s="85">
        <v>0.15</v>
      </c>
      <c r="AP48" s="85">
        <f t="shared" si="21"/>
        <v>1.13275325</v>
      </c>
      <c r="AQ48" s="85">
        <f t="shared" ref="AQ48:AQ50" si="91">AM48*(AN48+AO48+AP48)</f>
        <v>5.537108302</v>
      </c>
      <c r="AR48" s="85">
        <f t="shared" ref="AR48:AR50" si="92">AQ48/AC48</f>
        <v>0.6921385377</v>
      </c>
    </row>
    <row r="49" ht="15.75" customHeight="1">
      <c r="A49" s="187"/>
      <c r="B49" s="188" t="s">
        <v>182</v>
      </c>
      <c r="C49" s="188" t="s">
        <v>83</v>
      </c>
      <c r="D49" s="101">
        <v>50.0</v>
      </c>
      <c r="E49" s="58" t="s">
        <v>80</v>
      </c>
      <c r="F49" s="102">
        <v>8.75</v>
      </c>
      <c r="G49" s="60">
        <v>1.0</v>
      </c>
      <c r="H49" s="61">
        <v>0.0</v>
      </c>
      <c r="I49" s="61">
        <f t="shared" si="2"/>
        <v>8.75</v>
      </c>
      <c r="J49" s="62">
        <f t="shared" si="3"/>
        <v>4.000357143</v>
      </c>
      <c r="K49" s="63">
        <f t="shared" si="4"/>
        <v>0</v>
      </c>
      <c r="L49" s="64">
        <f t="shared" si="5"/>
        <v>0.7910154717</v>
      </c>
      <c r="M49" s="65">
        <f t="shared" si="6"/>
        <v>13.54137261</v>
      </c>
      <c r="N49" s="66">
        <f t="shared" si="52"/>
        <v>16.31490676</v>
      </c>
      <c r="O49" s="67">
        <v>1.0</v>
      </c>
      <c r="P49" s="68">
        <v>7.0</v>
      </c>
      <c r="Q49" s="67">
        <f t="shared" si="8"/>
        <v>7</v>
      </c>
      <c r="R49" s="67">
        <f t="shared" si="9"/>
        <v>7</v>
      </c>
      <c r="S49" s="189">
        <v>90.0</v>
      </c>
      <c r="T49" s="189">
        <v>27.0</v>
      </c>
      <c r="U49" s="189">
        <v>16.0</v>
      </c>
      <c r="V49" s="70">
        <f t="shared" si="10"/>
        <v>6.48</v>
      </c>
      <c r="W49" s="71">
        <f t="shared" si="11"/>
        <v>7</v>
      </c>
      <c r="X49" s="94">
        <v>1.95</v>
      </c>
      <c r="Y49" s="73">
        <f t="shared" si="12"/>
        <v>13.65</v>
      </c>
      <c r="Z49" s="73">
        <v>1.0</v>
      </c>
      <c r="AA49" s="104">
        <f t="shared" si="13"/>
        <v>13.3525</v>
      </c>
      <c r="AB49" s="104">
        <f t="shared" si="14"/>
        <v>4.000357143</v>
      </c>
      <c r="AC49" s="75">
        <f t="shared" si="89"/>
        <v>7</v>
      </c>
      <c r="AD49" s="76" t="s">
        <v>113</v>
      </c>
      <c r="AE49" s="77">
        <f t="shared" ref="AE49:AG49" si="90">S49/$AF$2</f>
        <v>35.43307087</v>
      </c>
      <c r="AF49" s="77">
        <f t="shared" si="90"/>
        <v>10.62992126</v>
      </c>
      <c r="AG49" s="77">
        <f t="shared" si="90"/>
        <v>6.299212598</v>
      </c>
      <c r="AH49" s="78">
        <f t="shared" si="17"/>
        <v>1.373034242</v>
      </c>
      <c r="AI49" s="78">
        <v>0.0</v>
      </c>
      <c r="AJ49" s="80">
        <f t="shared" si="18"/>
        <v>0</v>
      </c>
      <c r="AK49" s="80">
        <v>0.0</v>
      </c>
      <c r="AL49" s="80">
        <f t="shared" si="19"/>
        <v>0</v>
      </c>
      <c r="AM49" s="82">
        <f t="shared" si="20"/>
        <v>1.373034242</v>
      </c>
      <c r="AN49" s="95">
        <v>2.75</v>
      </c>
      <c r="AO49" s="85">
        <v>0.15</v>
      </c>
      <c r="AP49" s="85">
        <f t="shared" si="21"/>
        <v>1.13275325</v>
      </c>
      <c r="AQ49" s="85">
        <f t="shared" si="91"/>
        <v>5.537108302</v>
      </c>
      <c r="AR49" s="85">
        <f t="shared" si="92"/>
        <v>0.7910154717</v>
      </c>
    </row>
    <row r="50" ht="15.75" customHeight="1">
      <c r="A50" s="166"/>
      <c r="B50" s="3" t="s">
        <v>156</v>
      </c>
      <c r="C50" s="188" t="s">
        <v>83</v>
      </c>
      <c r="D50" s="101">
        <v>70.0</v>
      </c>
      <c r="E50" s="58" t="s">
        <v>80</v>
      </c>
      <c r="F50" s="102">
        <v>0.35</v>
      </c>
      <c r="G50" s="60">
        <v>5.0</v>
      </c>
      <c r="H50" s="61">
        <v>0.0</v>
      </c>
      <c r="I50" s="61">
        <f t="shared" si="2"/>
        <v>1.75</v>
      </c>
      <c r="J50" s="62">
        <f t="shared" si="3"/>
        <v>1.297125</v>
      </c>
      <c r="K50" s="63">
        <f t="shared" si="4"/>
        <v>0</v>
      </c>
      <c r="L50" s="64">
        <f t="shared" si="5"/>
        <v>0.3460692689</v>
      </c>
      <c r="M50" s="65">
        <f t="shared" si="6"/>
        <v>3.393194269</v>
      </c>
      <c r="N50" s="66">
        <f t="shared" si="52"/>
        <v>4.088185866</v>
      </c>
      <c r="O50" s="67">
        <v>1.0</v>
      </c>
      <c r="P50" s="68">
        <v>16.0</v>
      </c>
      <c r="Q50" s="67">
        <f t="shared" si="8"/>
        <v>16</v>
      </c>
      <c r="R50" s="67">
        <f t="shared" si="9"/>
        <v>80</v>
      </c>
      <c r="S50" s="189">
        <v>90.0</v>
      </c>
      <c r="T50" s="189">
        <v>27.0</v>
      </c>
      <c r="U50" s="189">
        <v>16.0</v>
      </c>
      <c r="V50" s="70">
        <f t="shared" si="10"/>
        <v>6.48</v>
      </c>
      <c r="W50" s="71">
        <f t="shared" si="11"/>
        <v>7</v>
      </c>
      <c r="X50" s="94">
        <v>1.95</v>
      </c>
      <c r="Y50" s="73">
        <f t="shared" si="12"/>
        <v>13.65</v>
      </c>
      <c r="Z50" s="73">
        <v>1.0</v>
      </c>
      <c r="AA50" s="104">
        <f t="shared" si="13"/>
        <v>6.104</v>
      </c>
      <c r="AB50" s="74">
        <f t="shared" si="14"/>
        <v>1.297125</v>
      </c>
      <c r="AC50" s="75">
        <f t="shared" si="89"/>
        <v>16</v>
      </c>
      <c r="AD50" s="76" t="s">
        <v>113</v>
      </c>
      <c r="AE50" s="77">
        <f t="shared" ref="AE50:AG50" si="93">S50/$AF$2</f>
        <v>35.43307087</v>
      </c>
      <c r="AF50" s="77">
        <f t="shared" si="93"/>
        <v>10.62992126</v>
      </c>
      <c r="AG50" s="77">
        <f t="shared" si="93"/>
        <v>6.299212598</v>
      </c>
      <c r="AH50" s="78">
        <f t="shared" si="17"/>
        <v>1.373034242</v>
      </c>
      <c r="AI50" s="78">
        <v>0.0</v>
      </c>
      <c r="AJ50" s="80">
        <f t="shared" si="18"/>
        <v>0</v>
      </c>
      <c r="AK50" s="80">
        <v>0.0</v>
      </c>
      <c r="AL50" s="80">
        <f t="shared" si="19"/>
        <v>0</v>
      </c>
      <c r="AM50" s="82">
        <f t="shared" si="20"/>
        <v>1.373034242</v>
      </c>
      <c r="AN50" s="95">
        <v>2.75</v>
      </c>
      <c r="AO50" s="85">
        <v>0.15</v>
      </c>
      <c r="AP50" s="85">
        <f t="shared" si="21"/>
        <v>1.13275325</v>
      </c>
      <c r="AQ50" s="85">
        <f t="shared" si="91"/>
        <v>5.537108302</v>
      </c>
      <c r="AR50" s="85">
        <f t="shared" si="92"/>
        <v>0.3460692689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13"/>
      <c r="O55" s="9"/>
      <c r="P55" s="9"/>
      <c r="Q55" s="9"/>
      <c r="R55" s="9"/>
      <c r="S55" s="9"/>
      <c r="T55" s="9"/>
      <c r="U55" s="9"/>
      <c r="V55" s="9"/>
      <c r="W55" s="9"/>
      <c r="X55" s="94"/>
      <c r="Y55" s="9"/>
      <c r="Z55" s="9"/>
      <c r="AA55" s="10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5"/>
      <c r="AO55" s="9"/>
      <c r="AP55" s="85"/>
      <c r="AQ55" s="9"/>
      <c r="AR55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13"/>
      <c r="O58" s="9"/>
      <c r="P58" s="9"/>
      <c r="Q58" s="9"/>
      <c r="R58" s="9"/>
      <c r="S58" s="9"/>
      <c r="T58" s="9"/>
      <c r="U58" s="9"/>
      <c r="V58" s="9"/>
      <c r="W58" s="9"/>
      <c r="X58" s="94"/>
      <c r="Y58" s="9"/>
      <c r="Z58" s="9"/>
      <c r="AA58" s="10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5"/>
      <c r="AO58" s="9"/>
      <c r="AP58" s="85"/>
      <c r="AQ58" s="9"/>
      <c r="AR58" s="9"/>
    </row>
    <row r="60" ht="15.75" customHeight="1">
      <c r="A60" s="9"/>
      <c r="B60" s="9"/>
      <c r="C60" s="9"/>
      <c r="D60" s="9"/>
      <c r="E60" s="9"/>
      <c r="F60" s="9"/>
      <c r="G60" s="9"/>
      <c r="H60" s="55"/>
      <c r="I60" s="9"/>
      <c r="J60" s="9"/>
      <c r="K60" s="9"/>
      <c r="L60" s="9"/>
      <c r="M60" s="9"/>
      <c r="N60" s="11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ht="15.75" customHeight="1">
      <c r="A61" s="9"/>
      <c r="B61" s="9"/>
      <c r="C61" s="9"/>
      <c r="D61" s="9"/>
      <c r="E61" s="9"/>
      <c r="F61" s="9"/>
      <c r="G61" s="9"/>
      <c r="H61" s="166"/>
      <c r="I61" s="195"/>
      <c r="J61" s="60"/>
      <c r="K61" s="9"/>
      <c r="L61" s="55"/>
      <c r="M61" s="55"/>
      <c r="N61" s="113"/>
      <c r="O61" s="55"/>
      <c r="P61" s="9"/>
      <c r="Q61" s="9"/>
      <c r="R61" s="55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ht="15.75" customHeight="1">
      <c r="A62" s="9"/>
      <c r="B62" s="9"/>
      <c r="C62" s="9"/>
      <c r="D62" s="9"/>
      <c r="E62" s="9"/>
      <c r="F62" s="9"/>
      <c r="G62" s="9"/>
      <c r="H62" s="188"/>
      <c r="I62" s="195"/>
      <c r="J62" s="60"/>
      <c r="K62" s="9"/>
      <c r="L62" s="55"/>
      <c r="M62" s="55"/>
      <c r="N62" s="113"/>
      <c r="O62" s="55"/>
      <c r="P62" s="9"/>
      <c r="Q62" s="9"/>
      <c r="R62" s="55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ht="15.75" customHeight="1">
      <c r="A63" s="9"/>
      <c r="B63" s="9"/>
      <c r="C63" s="9"/>
      <c r="D63" s="9"/>
      <c r="E63" s="9"/>
      <c r="F63" s="9"/>
      <c r="G63" s="9"/>
      <c r="H63" s="3"/>
      <c r="I63" s="195"/>
      <c r="J63" s="60"/>
      <c r="K63" s="9"/>
      <c r="L63" s="55"/>
      <c r="M63" s="55"/>
      <c r="N63" s="113"/>
      <c r="O63" s="55"/>
      <c r="P63" s="9"/>
      <c r="Q63" s="9"/>
      <c r="R63" s="55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ht="15.75" customHeight="1">
      <c r="A64" s="9"/>
      <c r="B64" s="9"/>
      <c r="C64" s="9"/>
      <c r="D64" s="9"/>
      <c r="E64" s="9"/>
      <c r="F64" s="9"/>
      <c r="G64" s="9"/>
      <c r="H64" s="188"/>
      <c r="I64" s="195"/>
      <c r="J64" s="60"/>
      <c r="K64" s="9"/>
      <c r="L64" s="55"/>
      <c r="M64" s="55"/>
      <c r="N64" s="113"/>
      <c r="O64" s="55"/>
      <c r="P64" s="9"/>
      <c r="Q64" s="9"/>
      <c r="R64" s="55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ht="15.75" customHeight="1">
      <c r="A65" s="9"/>
      <c r="B65" s="9"/>
      <c r="C65" s="9"/>
      <c r="D65" s="9"/>
      <c r="E65" s="9"/>
      <c r="F65" s="9"/>
      <c r="G65" s="9"/>
      <c r="H65" s="188"/>
      <c r="I65" s="195"/>
      <c r="J65" s="60"/>
      <c r="K65" s="9"/>
      <c r="L65" s="55"/>
      <c r="M65" s="55"/>
      <c r="N65" s="113"/>
      <c r="O65" s="55"/>
      <c r="P65" s="9"/>
      <c r="Q65" s="9"/>
      <c r="R65" s="55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196"/>
      <c r="J66" s="9"/>
      <c r="K66" s="9"/>
      <c r="L66" s="55"/>
      <c r="M66" s="55"/>
      <c r="N66" s="197"/>
      <c r="O66" s="55"/>
      <c r="P66" s="55"/>
      <c r="Q66" s="9"/>
      <c r="R66" s="55"/>
      <c r="S66" s="55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1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1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ht="15.75" customHeight="1">
      <c r="A69" s="9"/>
      <c r="B69" s="9"/>
      <c r="C69" s="9"/>
      <c r="D69" s="9"/>
      <c r="E69" s="9"/>
      <c r="F69" s="9"/>
      <c r="G69" s="9"/>
      <c r="H69" s="99"/>
      <c r="I69" s="198"/>
      <c r="J69" s="60"/>
      <c r="K69" s="9"/>
      <c r="L69" s="55"/>
      <c r="M69" s="55"/>
      <c r="N69" s="113"/>
      <c r="O69" s="55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ht="15.75" customHeight="1">
      <c r="A70" s="9"/>
      <c r="B70" s="9"/>
      <c r="C70" s="9"/>
      <c r="D70" s="9"/>
      <c r="E70" s="9"/>
      <c r="F70" s="9"/>
      <c r="G70" s="9"/>
      <c r="H70" s="99"/>
      <c r="I70" s="198"/>
      <c r="J70" s="60"/>
      <c r="K70" s="9"/>
      <c r="L70" s="55"/>
      <c r="M70" s="55"/>
      <c r="N70" s="113"/>
      <c r="O70" s="55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ht="15.75" customHeight="1">
      <c r="A71" s="9"/>
      <c r="B71" s="9"/>
      <c r="C71" s="9"/>
      <c r="D71" s="9"/>
      <c r="E71" s="9"/>
      <c r="F71" s="9"/>
      <c r="G71" s="9"/>
      <c r="H71" s="166"/>
      <c r="I71" s="198"/>
      <c r="J71" s="60"/>
      <c r="K71" s="9"/>
      <c r="L71" s="55"/>
      <c r="M71" s="55"/>
      <c r="N71" s="113"/>
      <c r="O71" s="55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ht="15.75" customHeight="1">
      <c r="A72" s="9"/>
      <c r="B72" s="9"/>
      <c r="C72" s="9"/>
      <c r="D72" s="9"/>
      <c r="E72" s="9"/>
      <c r="F72" s="9"/>
      <c r="G72" s="9"/>
      <c r="H72" s="99"/>
      <c r="I72" s="198"/>
      <c r="J72" s="60"/>
      <c r="K72" s="9"/>
      <c r="L72" s="55"/>
      <c r="M72" s="55"/>
      <c r="N72" s="113"/>
      <c r="O72" s="55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ht="15.75" customHeight="1">
      <c r="A73" s="9"/>
      <c r="B73" s="9"/>
      <c r="C73" s="9"/>
      <c r="D73" s="9"/>
      <c r="E73" s="9"/>
      <c r="F73" s="9"/>
      <c r="G73" s="9"/>
      <c r="H73" s="99"/>
      <c r="I73" s="198"/>
      <c r="J73" s="60"/>
      <c r="K73" s="9"/>
      <c r="L73" s="55"/>
      <c r="M73" s="55"/>
      <c r="N73" s="113"/>
      <c r="O73" s="55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55"/>
      <c r="M74" s="55"/>
      <c r="N74" s="197"/>
      <c r="O74" s="55"/>
      <c r="P74" s="55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1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1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ht="15.75" customHeight="1">
      <c r="A77" s="9"/>
      <c r="B77" s="9"/>
      <c r="C77" s="9"/>
      <c r="D77" s="9"/>
      <c r="E77" s="9"/>
      <c r="F77" s="9"/>
      <c r="G77" s="9"/>
      <c r="H77" s="199"/>
      <c r="I77" s="199"/>
      <c r="J77" s="200"/>
      <c r="K77" s="199"/>
      <c r="L77" s="9"/>
      <c r="M77" s="9"/>
      <c r="N77" s="11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ht="15.75" customHeight="1">
      <c r="A78" s="9"/>
      <c r="B78" s="9"/>
      <c r="C78" s="9"/>
      <c r="D78" s="9"/>
      <c r="E78" s="9"/>
      <c r="F78" s="9"/>
      <c r="G78" s="9"/>
      <c r="H78" s="166"/>
      <c r="I78" s="201"/>
      <c r="J78" s="200"/>
      <c r="K78" s="202"/>
      <c r="L78" s="9"/>
      <c r="M78" s="9"/>
      <c r="N78" s="11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ht="15.75" customHeight="1">
      <c r="A79" s="9"/>
      <c r="B79" s="9"/>
      <c r="C79" s="9"/>
      <c r="D79" s="9"/>
      <c r="E79" s="9"/>
      <c r="F79" s="9"/>
      <c r="G79" s="9"/>
      <c r="H79" s="99"/>
      <c r="I79" s="201"/>
      <c r="J79" s="200"/>
      <c r="L79" s="9"/>
      <c r="M79" s="9"/>
      <c r="N79" s="11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ht="15.75" customHeight="1">
      <c r="A80" s="9"/>
      <c r="B80" s="9"/>
      <c r="C80" s="9"/>
      <c r="D80" s="9"/>
      <c r="E80" s="9"/>
      <c r="F80" s="9"/>
      <c r="G80" s="9"/>
      <c r="H80" s="166"/>
      <c r="I80" s="201"/>
      <c r="J80" s="200"/>
      <c r="L80" s="9"/>
      <c r="M80" s="9"/>
      <c r="N80" s="11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ht="15.75" customHeight="1">
      <c r="A81" s="9"/>
      <c r="B81" s="9"/>
      <c r="C81" s="9"/>
      <c r="D81" s="9"/>
      <c r="E81" s="9"/>
      <c r="F81" s="9"/>
      <c r="G81" s="9"/>
      <c r="H81" s="99"/>
      <c r="I81" s="201"/>
      <c r="J81" s="200"/>
      <c r="L81" s="9"/>
      <c r="M81" s="9"/>
      <c r="N81" s="11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ht="15.75" customHeight="1">
      <c r="A82" s="9"/>
      <c r="B82" s="9"/>
      <c r="C82" s="9"/>
      <c r="D82" s="9"/>
      <c r="E82" s="9"/>
      <c r="F82" s="9"/>
      <c r="G82" s="9"/>
      <c r="H82" s="99"/>
      <c r="I82" s="201"/>
      <c r="J82" s="200"/>
      <c r="L82" s="9"/>
      <c r="M82" s="9"/>
      <c r="N82" s="11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ht="15.75" customHeight="1">
      <c r="A83" s="9"/>
      <c r="B83" s="9"/>
      <c r="C83" s="9"/>
      <c r="D83" s="9"/>
      <c r="E83" s="9"/>
      <c r="F83" s="9"/>
      <c r="G83" s="9"/>
      <c r="H83" s="199"/>
      <c r="I83" s="9"/>
      <c r="J83" s="200"/>
      <c r="K83" s="113"/>
      <c r="L83" s="9"/>
      <c r="M83" s="9"/>
      <c r="N83" s="11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ht="15.75" customHeight="1">
      <c r="A84" s="9"/>
      <c r="B84" s="9"/>
      <c r="C84" s="9"/>
      <c r="D84" s="9"/>
      <c r="E84" s="9"/>
      <c r="F84" s="9"/>
      <c r="G84" s="9"/>
      <c r="H84" s="99"/>
      <c r="I84" s="201"/>
      <c r="J84" s="200"/>
      <c r="K84" s="202"/>
      <c r="L84" s="9"/>
      <c r="M84" s="9"/>
      <c r="N84" s="11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ht="15.75" customHeight="1">
      <c r="A85" s="9"/>
      <c r="B85" s="9"/>
      <c r="C85" s="9"/>
      <c r="D85" s="9"/>
      <c r="E85" s="9"/>
      <c r="F85" s="9"/>
      <c r="G85" s="9"/>
      <c r="H85" s="99"/>
      <c r="I85" s="201"/>
      <c r="J85" s="200"/>
      <c r="L85" s="9"/>
      <c r="M85" s="9"/>
      <c r="N85" s="11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ht="15.75" customHeight="1">
      <c r="A86" s="9"/>
      <c r="B86" s="9"/>
      <c r="C86" s="9"/>
      <c r="D86" s="9"/>
      <c r="E86" s="9"/>
      <c r="F86" s="9"/>
      <c r="G86" s="9"/>
      <c r="H86" s="166"/>
      <c r="I86" s="201"/>
      <c r="J86" s="200"/>
      <c r="L86" s="9"/>
      <c r="M86" s="9"/>
      <c r="N86" s="11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ht="15.75" customHeight="1">
      <c r="A87" s="9"/>
      <c r="B87" s="9"/>
      <c r="C87" s="9"/>
      <c r="D87" s="9"/>
      <c r="E87" s="9"/>
      <c r="F87" s="9"/>
      <c r="G87" s="9"/>
      <c r="H87" s="99"/>
      <c r="I87" s="201"/>
      <c r="J87" s="200"/>
      <c r="L87" s="9"/>
      <c r="M87" s="9"/>
      <c r="N87" s="11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ht="15.75" customHeight="1">
      <c r="A88" s="9"/>
      <c r="B88" s="9"/>
      <c r="C88" s="9"/>
      <c r="D88" s="9"/>
      <c r="E88" s="9"/>
      <c r="F88" s="9"/>
      <c r="G88" s="9"/>
      <c r="H88" s="99"/>
      <c r="I88" s="201"/>
      <c r="J88" s="200"/>
      <c r="L88" s="9"/>
      <c r="M88" s="9"/>
      <c r="N88" s="11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200"/>
      <c r="K89" s="9"/>
      <c r="L89" s="9"/>
      <c r="M89" s="9"/>
      <c r="N89" s="113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13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13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13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13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ht="15.75" customHeight="1">
      <c r="A94" s="9"/>
      <c r="B94" s="9"/>
      <c r="C94" s="9"/>
      <c r="D94" s="9"/>
      <c r="E94" s="9"/>
      <c r="F94" s="9"/>
      <c r="G94" s="9"/>
      <c r="H94" s="100"/>
      <c r="I94" s="60"/>
      <c r="J94" s="200"/>
      <c r="K94" s="196"/>
      <c r="L94" s="9"/>
      <c r="M94" s="55"/>
      <c r="N94" s="113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ht="15.75" customHeight="1">
      <c r="A95" s="9"/>
      <c r="B95" s="9"/>
      <c r="C95" s="9"/>
      <c r="D95" s="9"/>
      <c r="E95" s="9"/>
      <c r="F95" s="9"/>
      <c r="G95" s="9"/>
      <c r="H95" s="188"/>
      <c r="I95" s="60"/>
      <c r="J95" s="200"/>
      <c r="K95" s="196"/>
      <c r="L95" s="9"/>
      <c r="M95" s="55"/>
      <c r="N95" s="113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ht="15.75" customHeight="1">
      <c r="A96" s="9"/>
      <c r="B96" s="9"/>
      <c r="C96" s="9"/>
      <c r="D96" s="9"/>
      <c r="E96" s="9"/>
      <c r="F96" s="9"/>
      <c r="G96" s="9"/>
      <c r="H96" s="188"/>
      <c r="I96" s="60"/>
      <c r="J96" s="200"/>
      <c r="K96" s="196"/>
      <c r="L96" s="9"/>
      <c r="M96" s="55"/>
      <c r="N96" s="113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ht="15.75" customHeight="1">
      <c r="A97" s="9"/>
      <c r="B97" s="9"/>
      <c r="C97" s="9"/>
      <c r="D97" s="9"/>
      <c r="E97" s="9"/>
      <c r="F97" s="9"/>
      <c r="G97" s="9"/>
      <c r="H97" s="188"/>
      <c r="I97" s="60"/>
      <c r="J97" s="200"/>
      <c r="K97" s="196"/>
      <c r="L97" s="9"/>
      <c r="M97" s="55"/>
      <c r="N97" s="113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ht="15.75" customHeight="1">
      <c r="A98" s="9"/>
      <c r="B98" s="9"/>
      <c r="C98" s="9"/>
      <c r="D98" s="9"/>
      <c r="E98" s="9"/>
      <c r="F98" s="9"/>
      <c r="G98" s="9"/>
      <c r="H98" s="188"/>
      <c r="I98" s="60"/>
      <c r="J98" s="200"/>
      <c r="K98" s="196"/>
      <c r="L98" s="9"/>
      <c r="M98" s="55"/>
      <c r="N98" s="113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ht="15.75" customHeight="1">
      <c r="A99" s="9"/>
      <c r="B99" s="9"/>
      <c r="C99" s="9"/>
      <c r="D99" s="9"/>
      <c r="E99" s="9"/>
      <c r="F99" s="9"/>
      <c r="G99" s="9"/>
      <c r="H99" s="188"/>
      <c r="I99" s="60"/>
      <c r="J99" s="200"/>
      <c r="K99" s="196"/>
      <c r="L99" s="9"/>
      <c r="M99" s="55"/>
      <c r="N99" s="113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200"/>
      <c r="K100" s="203"/>
      <c r="L100" s="9"/>
      <c r="M100" s="200"/>
      <c r="N100" s="197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1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13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13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13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13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13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13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13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13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13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13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13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1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13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13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13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13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13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13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13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13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13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13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13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13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13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13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13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13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13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13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13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13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13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13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13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13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13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13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13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13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13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13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13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13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13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13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13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13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13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13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13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13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13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13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13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13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13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13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13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13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13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13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13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13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13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13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13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13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1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1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13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1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13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1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1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13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13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13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13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13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13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1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13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13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13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1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13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13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13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13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13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1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1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13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13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13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13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13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13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1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13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13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13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13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13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13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13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13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13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13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13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13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13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13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13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13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13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13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13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13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13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13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13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13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13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13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13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13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13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13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13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13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13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13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13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13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13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13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13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13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13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13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13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13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13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13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13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13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13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13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13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13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13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13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13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13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13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13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13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13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13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13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13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13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13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13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13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13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13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13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13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13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13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13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13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13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13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13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13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13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13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13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13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13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13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13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13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13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13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13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13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13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13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13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13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13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13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13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13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78:K82"/>
    <mergeCell ref="K84:K88"/>
  </mergeCells>
  <drawing r:id="rId1"/>
</worksheet>
</file>