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ASTER 2026" sheetId="1" r:id="rId4"/>
    <sheet state="visible" name="VDAY 26" sheetId="2" r:id="rId5"/>
    <sheet state="visible" name="fall 25" sheetId="3" r:id="rId6"/>
  </sheets>
  <definedNames/>
  <calcPr/>
</workbook>
</file>

<file path=xl/sharedStrings.xml><?xml version="1.0" encoding="utf-8"?>
<sst xmlns="http://schemas.openxmlformats.org/spreadsheetml/2006/main" count="564" uniqueCount="189">
  <si>
    <t xml:space="preserve">OFERTA EASTER 2025 </t>
  </si>
  <si>
    <t>MARGEN</t>
  </si>
  <si>
    <t>Flete Miami</t>
  </si>
  <si>
    <t>RATIO FLETE</t>
  </si>
  <si>
    <t>Wet Packs</t>
  </si>
  <si>
    <t>Freight EEUU</t>
  </si>
  <si>
    <t>Fuel</t>
  </si>
  <si>
    <t>PRODUCT</t>
  </si>
  <si>
    <t>FARM</t>
  </si>
  <si>
    <t>SIZE</t>
  </si>
  <si>
    <t>BOX/
 TYPE</t>
  </si>
  <si>
    <t>PRECIO/
FINCA</t>
  </si>
  <si>
    <t>TALLOS X BUNCH</t>
  </si>
  <si>
    <t xml:space="preserve">CAPUCHON </t>
  </si>
  <si>
    <t>PRECIO/
 BQT</t>
  </si>
  <si>
    <t>FLETE
 (MIAMI)</t>
  </si>
  <si>
    <t>WET
 PACK</t>
  </si>
  <si>
    <t xml:space="preserve">FREIGHT </t>
  </si>
  <si>
    <t>COSTO
 TOTAL</t>
  </si>
  <si>
    <t>PRICE 
CLIENTE</t>
  </si>
  <si>
    <t>UNIDADES</t>
  </si>
  <si>
    <t>BUNCH 
X CAJA</t>
  </si>
  <si>
    <t>TOTAL
 CAJA</t>
  </si>
  <si>
    <t>TALLOS 
CAJA</t>
  </si>
  <si>
    <t>Length</t>
  </si>
  <si>
    <t>Width</t>
  </si>
  <si>
    <t>Height</t>
  </si>
  <si>
    <t>volume</t>
  </si>
  <si>
    <t>Rounded Volume</t>
  </si>
  <si>
    <t>Precio Kilo</t>
  </si>
  <si>
    <t>Precio Caja</t>
  </si>
  <si>
    <t>EXTRAS</t>
  </si>
  <si>
    <t>Duties</t>
  </si>
  <si>
    <t>$$ Flete /Bqt</t>
  </si>
  <si>
    <t xml:space="preserve">PACK </t>
  </si>
  <si>
    <t>WET PACK COMPANY</t>
  </si>
  <si>
    <t>Ht</t>
  </si>
  <si>
    <t>Wd</t>
  </si>
  <si>
    <t>Dp</t>
  </si>
  <si>
    <t xml:space="preserve">CUBE </t>
  </si>
  <si>
    <t xml:space="preserve">PRICE </t>
  </si>
  <si>
    <t>PRICE
/BUNCH</t>
  </si>
  <si>
    <t>TRANSP
/PALL</t>
  </si>
  <si>
    <t>$$ WP/Bqt</t>
  </si>
  <si>
    <t>Cube Wet Pack</t>
  </si>
  <si>
    <t>Price Per Cube</t>
  </si>
  <si>
    <t>Price Per Piece</t>
  </si>
  <si>
    <t>Price Per Box</t>
  </si>
  <si>
    <t>F.EEUU/ Bqt</t>
  </si>
  <si>
    <t xml:space="preserve">BQT MESSY EASTER 20 ST </t>
  </si>
  <si>
    <t>Much</t>
  </si>
  <si>
    <t>QB2</t>
  </si>
  <si>
    <t>Tin Pack</t>
  </si>
  <si>
    <t>BQT EASTER GRATITUDE
50cm- 13 Stems</t>
  </si>
  <si>
    <t>MUCH</t>
  </si>
  <si>
    <t>QB</t>
  </si>
  <si>
    <t>BQT EASTER PREMIUM
50cm- 16 Stems</t>
  </si>
  <si>
    <t>CULTIVOS</t>
  </si>
  <si>
    <t xml:space="preserve">BQT FEELING EASTER MIX
50cm 20 stems </t>
  </si>
  <si>
    <t xml:space="preserve">RCB  NATURAL EASTER
50cm 3 stems </t>
  </si>
  <si>
    <t>ROSADEX</t>
  </si>
  <si>
    <t xml:space="preserve">TND MARSHMELLOW
50cm 6 stems </t>
  </si>
  <si>
    <t>DYED</t>
  </si>
  <si>
    <t>BQT EASTER RAIBOW
50cm- 12 Stems</t>
  </si>
  <si>
    <t>H1</t>
  </si>
  <si>
    <t xml:space="preserve">BULK  EASTER NATURAL
60cm 25 stems </t>
  </si>
  <si>
    <t>SLAY: Aster+ Fever Few</t>
  </si>
  <si>
    <t>SLAY: SUnFlower+Lepidium</t>
  </si>
  <si>
    <t>CHRYSANTHEMUM ASSORTED
EASTER COLORS
70cm 5 Stems</t>
  </si>
  <si>
    <t>FLOREQUIZA</t>
  </si>
  <si>
    <t>GYPSO LIGH RAINBOW
Tinted 250gr</t>
  </si>
  <si>
    <t>SCABIOSA TINTED
EASTER COLORS
60cm 5 stems</t>
  </si>
  <si>
    <t>CRASPEDIA TINTED
EASTER COLORS
60cm 5 strems</t>
  </si>
  <si>
    <t xml:space="preserve">BUPLEURUM
60cm 5 stems </t>
  </si>
  <si>
    <t>DUSTY MILER
50cm 5  stems</t>
  </si>
  <si>
    <t>HELYCHRISUM
60cm 5 stems</t>
  </si>
  <si>
    <t>ECHINACEAS, 3 STEMS</t>
  </si>
  <si>
    <t>ACHILEA  pastel 3 stems</t>
  </si>
  <si>
    <t>achilea white 3 stems</t>
  </si>
  <si>
    <t>Valor sobre Vol</t>
  </si>
  <si>
    <t>BOX TYPE</t>
  </si>
  <si>
    <t>precio Finca</t>
  </si>
  <si>
    <t>PRECIO BQT</t>
  </si>
  <si>
    <t>UPS</t>
  </si>
  <si>
    <t>WET PACK</t>
  </si>
  <si>
    <t>FREIGHT</t>
  </si>
  <si>
    <t>COSTO TOTAL</t>
  </si>
  <si>
    <t>PRICE CLIENTE</t>
  </si>
  <si>
    <t>Precio Tallo</t>
  </si>
  <si>
    <t>BUNCH X CAJA</t>
  </si>
  <si>
    <t>TOTAL CAJA</t>
  </si>
  <si>
    <t>TALLOS CAJA</t>
  </si>
  <si>
    <t>DIMENSIONES CAJA</t>
  </si>
  <si>
    <t>Vol</t>
  </si>
  <si>
    <t>REdondeo VO</t>
  </si>
  <si>
    <t>FUEL</t>
  </si>
  <si>
    <t>Costo Flete Bqt</t>
  </si>
  <si>
    <t>Cube</t>
  </si>
  <si>
    <t>Lineal bqts</t>
  </si>
  <si>
    <t>Laura</t>
  </si>
  <si>
    <t>BQTS V-YDAY MIX
12 stems 40cm</t>
  </si>
  <si>
    <t>MESSY BQTS ROSES 18 STEM 50</t>
  </si>
  <si>
    <r>
      <rPr>
        <rFont val="Calibri"/>
        <color theme="1"/>
        <sz val="8.0"/>
      </rPr>
      <t>BQT V-DAY MIX</t>
    </r>
    <r>
      <rPr>
        <rFont val="Bahnschrift"/>
        <color rgb="FF244062"/>
        <sz val="11.0"/>
      </rPr>
      <t xml:space="preserve">
24 stems 50cm</t>
    </r>
  </si>
  <si>
    <r>
      <rPr>
        <rFont val="Calibri"/>
        <color theme="1"/>
        <sz val="8.0"/>
      </rPr>
      <t>BQT PREMIUM GREENS DROP</t>
    </r>
    <r>
      <rPr>
        <rFont val="Arial"/>
        <color rgb="FF244062"/>
        <sz val="11.0"/>
      </rPr>
      <t xml:space="preserve">
12 stems </t>
    </r>
  </si>
  <si>
    <t>BQTS PREMIUM ROSE
16 stems  50cm</t>
  </si>
  <si>
    <r>
      <rPr>
        <rFont val="Calibri"/>
        <color theme="1"/>
        <sz val="8.0"/>
      </rPr>
      <t>TND 50%LOVE+50%MISTERY</t>
    </r>
    <r>
      <rPr>
        <rFont val="Arial"/>
        <color rgb="FF244062"/>
        <sz val="11.0"/>
      </rPr>
      <t xml:space="preserve">
3 stems  60cm</t>
    </r>
  </si>
  <si>
    <r>
      <rPr>
        <rFont val="Calibri"/>
        <color theme="1"/>
        <sz val="8.0"/>
      </rPr>
      <t>RCB 50%RED 50%COLORS</t>
    </r>
    <r>
      <rPr>
        <rFont val="Calibri Light"/>
        <color rgb="FF244062"/>
        <sz val="11.0"/>
      </rPr>
      <t xml:space="preserve">
6 stems 50cm </t>
    </r>
  </si>
  <si>
    <r>
      <rPr>
        <rFont val="Arial"/>
        <color theme="1"/>
        <sz val="8.0"/>
      </rPr>
      <t xml:space="preserve">RCB 50%RED 50%RAINBOW
</t>
    </r>
    <r>
      <rPr>
        <rFont val="Arial"/>
        <color rgb="FF244062"/>
        <sz val="8.0"/>
      </rPr>
      <t>12 stems 40cm</t>
    </r>
  </si>
  <si>
    <r>
      <rPr>
        <rFont val="Calibri"/>
        <color theme="1"/>
        <sz val="8.0"/>
      </rPr>
      <t>RCB SEASONAL RAINBOW</t>
    </r>
    <r>
      <rPr>
        <rFont val="Arial"/>
        <color rgb="FF244062"/>
        <sz val="11.0"/>
      </rPr>
      <t xml:space="preserve">
12 stems 50cm</t>
    </r>
  </si>
  <si>
    <r>
      <rPr>
        <rFont val="Calibri"/>
        <color theme="1"/>
        <sz val="8.0"/>
      </rPr>
      <t>RCB FREEDOM</t>
    </r>
    <r>
      <rPr>
        <rFont val="Bahnschrift"/>
        <color rgb="FF244062"/>
        <sz val="11.0"/>
      </rPr>
      <t xml:space="preserve">
12 stems 50cm</t>
    </r>
  </si>
  <si>
    <r>
      <rPr>
        <rFont val="Calibri"/>
        <color theme="1"/>
        <sz val="8.0"/>
      </rPr>
      <t>BQT ROSE+FILLERS
60% MIX, 40% RED</t>
    </r>
    <r>
      <rPr>
        <rFont val="Bahnschrift"/>
        <color rgb="FF244062"/>
        <sz val="11.0"/>
      </rPr>
      <t xml:space="preserve">
15 stems 50cm</t>
    </r>
  </si>
  <si>
    <r>
      <rPr>
        <rFont val="Calibri"/>
        <color theme="1"/>
        <sz val="8.0"/>
      </rPr>
      <t>RCB 50%RED 50%RAINBOW</t>
    </r>
    <r>
      <rPr>
        <rFont val="Arial"/>
        <color rgb="FF244062"/>
        <sz val="11.0"/>
      </rPr>
      <t xml:space="preserve">
18 stems 50cm</t>
    </r>
  </si>
  <si>
    <t>H3</t>
  </si>
  <si>
    <r>
      <rPr>
        <rFont val="Calibri"/>
        <color theme="1"/>
        <sz val="8.0"/>
      </rPr>
      <t>BQT TND ROSE+SPRAY ROSE</t>
    </r>
    <r>
      <rPr>
        <rFont val="Bahnschrift"/>
        <color rgb="FF244062"/>
        <sz val="11.0"/>
      </rPr>
      <t xml:space="preserve">
6 stems 50cm</t>
    </r>
  </si>
  <si>
    <t>Passion PEtal - MY SWEETHEART</t>
  </si>
  <si>
    <t>Sunset Bliss - FOREVER LOVE</t>
  </si>
  <si>
    <t xml:space="preserve">Love Blooms - ROMANTIC NIGHTS </t>
  </si>
  <si>
    <r>
      <rPr>
        <rFont val="Calibri"/>
        <color theme="1"/>
        <sz val="8.0"/>
      </rPr>
      <t>CB ALSTRO</t>
    </r>
    <r>
      <rPr>
        <rFont val="Arial"/>
        <color rgb="FF244062"/>
        <sz val="11.0"/>
      </rPr>
      <t xml:space="preserve">
5 Stems 70cm</t>
    </r>
  </si>
  <si>
    <r>
      <rPr>
        <rFont val="Calibri"/>
        <color theme="1"/>
        <sz val="8.0"/>
      </rPr>
      <t>CB HIPERICUM</t>
    </r>
    <r>
      <rPr>
        <rFont val="Arial"/>
        <color rgb="FF244062"/>
        <sz val="11.0"/>
      </rPr>
      <t xml:space="preserve">
5 Stems 60cm</t>
    </r>
  </si>
  <si>
    <t>FLOREQUISA</t>
  </si>
  <si>
    <t>CB MINAMI  CARNATIONS
CB vday pack
10 stems 60cm</t>
  </si>
  <si>
    <t>EB</t>
  </si>
  <si>
    <t>CB BIG CARNATIONS
Select CB vday pack
10 stems 60cm</t>
  </si>
  <si>
    <r>
      <rPr>
        <rFont val="Calibri"/>
        <color theme="1"/>
        <sz val="8.0"/>
      </rPr>
      <t>CB SUN FLOWERS</t>
    </r>
    <r>
      <rPr>
        <rFont val="Bahnschrift"/>
        <color rgb="FF244062"/>
        <sz val="11.0"/>
      </rPr>
      <t xml:space="preserve">
5 Stems 70cm</t>
    </r>
  </si>
  <si>
    <r>
      <rPr>
        <rFont val="Calibri"/>
        <color theme="1"/>
        <sz val="8.0"/>
      </rPr>
      <t>CB GYSOPHILIA XCELENCE</t>
    </r>
    <r>
      <rPr>
        <rFont val="Bahnschrift"/>
        <color rgb="FF244062"/>
        <sz val="11.0"/>
      </rPr>
      <t xml:space="preserve">
(250 grms)
4 stems</t>
    </r>
  </si>
  <si>
    <r>
      <rPr>
        <rFont val="Calibri"/>
        <color theme="1"/>
        <sz val="8.0"/>
      </rPr>
      <t>CB CHRYSANTHEMUM ASSORTED</t>
    </r>
    <r>
      <rPr>
        <rFont val="Bahnschrift"/>
        <color rgb="FF244062"/>
        <sz val="11.0"/>
      </rPr>
      <t xml:space="preserve">
10 stems  70cm</t>
    </r>
  </si>
  <si>
    <r>
      <rPr>
        <rFont val="Calibri"/>
        <color theme="1"/>
        <sz val="8.0"/>
      </rPr>
      <t>COM FILLERS VDAY 1</t>
    </r>
    <r>
      <rPr>
        <rFont val="Bahnschrift"/>
        <color rgb="FF244062"/>
        <sz val="11.0"/>
      </rPr>
      <t xml:space="preserve">
5 stems 60cm</t>
    </r>
  </si>
  <si>
    <t>qb2</t>
  </si>
  <si>
    <r>
      <rPr>
        <rFont val="Calibri"/>
        <color theme="1"/>
        <sz val="8.0"/>
      </rPr>
      <t>COM  FILLERS VDAY 2</t>
    </r>
    <r>
      <rPr>
        <rFont val="Bahnschrift"/>
        <color rgb="FF244062"/>
        <sz val="11.0"/>
      </rPr>
      <t xml:space="preserve">
5 stems 60cm</t>
    </r>
  </si>
  <si>
    <r>
      <rPr>
        <rFont val="Calibri"/>
        <color theme="1"/>
        <sz val="8.0"/>
      </rPr>
      <t>ROSE BULK FREEDOM</t>
    </r>
    <r>
      <rPr>
        <rFont val="Bahnschrift"/>
        <color rgb="FF244062"/>
        <sz val="11.0"/>
      </rPr>
      <t xml:space="preserve">
25 stems  60cm</t>
    </r>
  </si>
  <si>
    <r>
      <rPr>
        <rFont val="Calibri"/>
        <color theme="1"/>
        <sz val="8.0"/>
      </rPr>
      <t>ROSE BULK SEASONAL</t>
    </r>
    <r>
      <rPr>
        <rFont val="Bahnschrift"/>
        <color rgb="FF244062"/>
        <sz val="11.0"/>
      </rPr>
      <t xml:space="preserve">
25 stems 60cm</t>
    </r>
  </si>
  <si>
    <r>
      <rPr>
        <rFont val="Calibri"/>
        <color theme="1"/>
        <sz val="8.0"/>
      </rPr>
      <t>ROSE BULK 50% COLOR 50% RED</t>
    </r>
    <r>
      <rPr>
        <rFont val="Arial"/>
        <color rgb="FF244062"/>
        <sz val="11.0"/>
      </rPr>
      <t xml:space="preserve">
25 stems 50cm</t>
    </r>
  </si>
  <si>
    <t>BQT SUPREME 30 STEM 40CMS</t>
  </si>
  <si>
    <t xml:space="preserve"> BQTS PETITE MIX
18 stems 25 cm</t>
  </si>
  <si>
    <r>
      <rPr>
        <rFont val="Calibri"/>
        <color theme="1"/>
        <sz val="8.0"/>
      </rPr>
      <t>ROSE BULK FREEDOM</t>
    </r>
    <r>
      <rPr>
        <rFont val="Arial"/>
        <color rgb="FF244062"/>
        <sz val="11.0"/>
      </rPr>
      <t xml:space="preserve">
25 stems  70cm</t>
    </r>
  </si>
  <si>
    <t>ROSA</t>
  </si>
  <si>
    <t>SPRAY</t>
  </si>
  <si>
    <t>fILLERS</t>
  </si>
  <si>
    <t xml:space="preserve">OFERTA FALL2025 </t>
  </si>
  <si>
    <t>DIMENSIONES 
CAJA</t>
  </si>
  <si>
    <t>Redondeo 
VO</t>
  </si>
  <si>
    <t>MESSY + ROSES</t>
  </si>
  <si>
    <t>SUPREME 25 TALLOS</t>
  </si>
  <si>
    <t>CB ALSTROEMERIA MIX COLORS  70CM 5ST, PACK 25</t>
  </si>
  <si>
    <t>ROSAS 60CMS TINTED 6 TALLOS</t>
  </si>
  <si>
    <t>HB</t>
  </si>
  <si>
    <t>CB CHRISANTEMUM</t>
  </si>
  <si>
    <t>CB STOCK</t>
  </si>
  <si>
    <t>CB ACHILEA YELLOW 60CM 5ST</t>
  </si>
  <si>
    <t>CB HELYCHRISUM MIX COLORS  60CM 5ST</t>
  </si>
  <si>
    <t>CB SCABIOSA STELATA 60CM 3 ST</t>
  </si>
  <si>
    <t>MARI GOLD ORANGE AND YELLOW  3ST</t>
  </si>
  <si>
    <t>CB ALSTROEMERIA GREEN PLANET 70CM 3ST</t>
  </si>
  <si>
    <t>CB UNICORN</t>
  </si>
  <si>
    <t>CAJA MIX</t>
  </si>
  <si>
    <t>ROSAS 60CMS 25 TALLOS</t>
  </si>
  <si>
    <t>SPRAY ROSE 6 TALLOS</t>
  </si>
  <si>
    <t>CB HELYCHRISUM MIX COLORS  60CM 5ST, PACK 24</t>
  </si>
  <si>
    <t>CB LISANTHUS</t>
  </si>
  <si>
    <t>CB SCABIOSA SCOOP</t>
  </si>
  <si>
    <t>CB SCAIOSA STELATA</t>
  </si>
  <si>
    <t>CB MARIGOLD</t>
  </si>
  <si>
    <r>
      <rPr>
        <rFont val="Calibri"/>
        <color rgb="FF000000"/>
        <sz val="11.0"/>
      </rPr>
      <t>CB ALSTROEMERIA GREEN PLANET 70CM 5</t>
    </r>
    <r>
      <rPr>
        <rFont val="Calibri"/>
        <b/>
        <color rgb="FF000000"/>
        <sz val="11.0"/>
      </rPr>
      <t>ST</t>
    </r>
    <r>
      <rPr>
        <rFont val="Calibri"/>
        <color rgb="FF000000"/>
        <sz val="11.0"/>
      </rPr>
      <t>, PACK 17</t>
    </r>
  </si>
  <si>
    <t>SPRAY ROSE+ GARDEN</t>
  </si>
  <si>
    <t>MESSY</t>
  </si>
  <si>
    <t>FEELING SUPREME 20 TALLOS</t>
  </si>
  <si>
    <t>SUCCULENT BQT</t>
  </si>
  <si>
    <t>PETITE MOTHERHOOD</t>
  </si>
  <si>
    <t>PETITE ROSE</t>
  </si>
  <si>
    <t>PETITE CLOONEY</t>
  </si>
  <si>
    <t>ROSAS 50 CM 18  TALLOS</t>
  </si>
  <si>
    <t>CB HYPERICUM 70CM 5ST, PACK 24</t>
  </si>
  <si>
    <t>Achillea White Pearl 3 ST</t>
  </si>
  <si>
    <t>SUPREME</t>
  </si>
  <si>
    <t>CB CHRISANTEMUM  60CMS</t>
  </si>
  <si>
    <t>CB ALSTROEMERIA SELECT 70CM</t>
  </si>
  <si>
    <t>CB STOCK 60CMS</t>
  </si>
  <si>
    <t>CB MARIGOLD 50CMS</t>
  </si>
  <si>
    <t>CB UNICORN 70CMS</t>
  </si>
  <si>
    <t xml:space="preserve">CB ALSTROEMERIA SUPREME  70CM </t>
  </si>
  <si>
    <t>CB LISIANTHUS  60CM</t>
  </si>
  <si>
    <t>CB SCABIOSA SCOOP   50CMS</t>
  </si>
  <si>
    <t xml:space="preserve">CB ALSTROEMERIA GREEN PLANET  70CM </t>
  </si>
  <si>
    <t>CB HELYCHRISUM MIX COLORS  60CM</t>
  </si>
  <si>
    <t>COMBO BOX #1</t>
  </si>
  <si>
    <t>#stem/Bu</t>
  </si>
  <si>
    <t>Bun/Box</t>
  </si>
  <si>
    <t>Price Per CB</t>
  </si>
  <si>
    <t>COMBO BOX #2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</si>
</sst>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&quot;$&quot;#,##0.00"/>
    <numFmt numFmtId="165" formatCode="&quot;$&quot;#,##0.00_);[Red]\(&quot;$&quot;#,##0.00\)"/>
    <numFmt numFmtId="166" formatCode="0.000"/>
    <numFmt numFmtId="167" formatCode="0.0"/>
    <numFmt numFmtId="168" formatCode="#,##0.0"/>
    <numFmt numFmtId="169" formatCode="0.0%"/>
    <numFmt numFmtId="170" formatCode="_(&quot;$&quot;* #,##0.00_);_(&quot;$&quot;* \(#,##0.00\);_(&quot;$&quot;* &quot;-&quot;??_);_(@_)"/>
  </numFmts>
  <fonts count="16">
    <font>
      <sz val="10.0"/>
      <color rgb="FF000000"/>
      <name val="Arial"/>
      <scheme val="minor"/>
    </font>
    <font>
      <b/>
      <sz val="11.0"/>
      <color rgb="FFFFFFFF"/>
      <name val="Calibri"/>
    </font>
    <font>
      <sz val="11.0"/>
      <color theme="1"/>
      <name val="Calibri"/>
    </font>
    <font>
      <b/>
      <sz val="11.0"/>
      <color theme="1"/>
      <name val="Calibri"/>
    </font>
    <font>
      <b/>
      <i/>
      <sz val="11.0"/>
      <color theme="1"/>
      <name val="Calibri"/>
    </font>
    <font>
      <b/>
      <sz val="11.0"/>
      <color theme="1"/>
      <name val="Arial"/>
    </font>
    <font>
      <b/>
      <sz val="9.0"/>
      <color theme="1"/>
      <name val="Calibri"/>
    </font>
    <font>
      <sz val="11.0"/>
      <color theme="1"/>
      <name val="Arial"/>
    </font>
    <font>
      <sz val="8.0"/>
      <color rgb="FF0F243E"/>
      <name val="Bahnschrift"/>
    </font>
    <font>
      <sz val="9.0"/>
      <color theme="1"/>
      <name val="Calibri"/>
    </font>
    <font>
      <sz val="8.0"/>
      <color rgb="FF0F243E"/>
      <name val="Arial"/>
    </font>
    <font>
      <b/>
      <i/>
      <sz val="9.0"/>
      <color theme="1"/>
      <name val="Calibri"/>
    </font>
    <font/>
    <font>
      <sz val="8.0"/>
      <color theme="1"/>
      <name val="Calibri"/>
    </font>
    <font>
      <b/>
      <sz val="8.0"/>
      <color theme="1"/>
      <name val="Calibri"/>
    </font>
    <font>
      <sz val="15.0"/>
      <color theme="1"/>
      <name val="Calibri"/>
    </font>
  </fonts>
  <fills count="22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FFC000"/>
        <bgColor rgb="FFFFC000"/>
      </patternFill>
    </fill>
    <fill>
      <patternFill patternType="solid">
        <fgColor rgb="FFE2EFDA"/>
        <bgColor rgb="FFE2EFDA"/>
      </patternFill>
    </fill>
    <fill>
      <patternFill patternType="solid">
        <fgColor rgb="FFB7B7B7"/>
        <bgColor rgb="FFB7B7B7"/>
      </patternFill>
    </fill>
    <fill>
      <patternFill patternType="solid">
        <fgColor rgb="FFFF00FF"/>
        <bgColor rgb="FFFF00FF"/>
      </patternFill>
    </fill>
    <fill>
      <patternFill patternType="solid">
        <fgColor rgb="FFFEF2CB"/>
        <bgColor rgb="FFFEF2CB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rgb="FF00FFFF"/>
      </patternFill>
    </fill>
    <fill>
      <patternFill patternType="solid">
        <fgColor rgb="FFBDD7EE"/>
        <bgColor rgb="FFBDD7EE"/>
      </patternFill>
    </fill>
    <fill>
      <patternFill patternType="solid">
        <fgColor rgb="FFC6E0B4"/>
        <bgColor rgb="FFC6E0B4"/>
      </patternFill>
    </fill>
    <fill>
      <patternFill patternType="solid">
        <fgColor rgb="FFD6DCE4"/>
        <bgColor rgb="FFD6DCE4"/>
      </patternFill>
    </fill>
    <fill>
      <patternFill patternType="solid">
        <fgColor rgb="FFE83CA3"/>
        <bgColor rgb="FFE83CA3"/>
      </patternFill>
    </fill>
    <fill>
      <patternFill patternType="solid">
        <fgColor rgb="FFFF0000"/>
        <bgColor rgb="FFFF0000"/>
      </patternFill>
    </fill>
    <fill>
      <patternFill patternType="solid">
        <fgColor rgb="FFE69138"/>
        <bgColor rgb="FFE69138"/>
      </patternFill>
    </fill>
  </fills>
  <borders count="3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left/>
      <top/>
      <bottom/>
    </border>
    <border>
      <left style="thin">
        <color rgb="FF000000"/>
      </left>
      <right/>
      <top/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/>
    </border>
    <border>
      <left/>
      <right/>
      <bottom style="thin">
        <color rgb="FF000000"/>
      </bottom>
    </border>
  </borders>
  <cellStyleXfs count="1">
    <xf borderId="0" fillId="0" fontId="0" numFmtId="0" applyAlignment="1" applyFont="1"/>
  </cellStyleXfs>
  <cellXfs count="23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bottom"/>
    </xf>
    <xf borderId="2" fillId="2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2" fillId="0" fontId="2" numFmtId="0" xfId="0" applyAlignment="1" applyBorder="1" applyFont="1">
      <alignment vertical="bottom"/>
    </xf>
    <xf borderId="4" fillId="0" fontId="2" numFmtId="164" xfId="0" applyAlignment="1" applyBorder="1" applyFont="1" applyNumberFormat="1">
      <alignment vertical="bottom"/>
    </xf>
    <xf borderId="5" fillId="3" fontId="2" numFmtId="0" xfId="0" applyAlignment="1" applyBorder="1" applyFill="1" applyFont="1">
      <alignment vertical="bottom"/>
    </xf>
    <xf borderId="0" fillId="0" fontId="2" numFmtId="0" xfId="0" applyAlignment="1" applyFont="1">
      <alignment vertical="bottom"/>
    </xf>
    <xf borderId="4" fillId="0" fontId="2" numFmtId="0" xfId="0" applyAlignment="1" applyBorder="1" applyFont="1">
      <alignment vertical="bottom"/>
    </xf>
    <xf borderId="6" fillId="0" fontId="2" numFmtId="0" xfId="0" applyAlignment="1" applyBorder="1" applyFont="1">
      <alignment vertical="bottom"/>
    </xf>
    <xf borderId="7" fillId="0" fontId="2" numFmtId="0" xfId="0" applyAlignment="1" applyBorder="1" applyFont="1">
      <alignment vertical="bottom"/>
    </xf>
    <xf borderId="7" fillId="0" fontId="3" numFmtId="0" xfId="0" applyAlignment="1" applyBorder="1" applyFont="1">
      <alignment horizontal="center" vertical="bottom"/>
    </xf>
    <xf borderId="8" fillId="3" fontId="4" numFmtId="164" xfId="0" applyAlignment="1" applyBorder="1" applyFont="1" applyNumberFormat="1">
      <alignment horizontal="center" vertical="bottom"/>
    </xf>
    <xf borderId="9" fillId="3" fontId="2" numFmtId="0" xfId="0" applyAlignment="1" applyBorder="1" applyFont="1">
      <alignment vertical="bottom"/>
    </xf>
    <xf borderId="10" fillId="4" fontId="3" numFmtId="0" xfId="0" applyAlignment="1" applyBorder="1" applyFill="1" applyFont="1">
      <alignment vertical="bottom"/>
    </xf>
    <xf borderId="10" fillId="4" fontId="2" numFmtId="0" xfId="0" applyAlignment="1" applyBorder="1" applyFont="1">
      <alignment vertical="bottom"/>
    </xf>
    <xf borderId="9" fillId="4" fontId="3" numFmtId="0" xfId="0" applyAlignment="1" applyBorder="1" applyFont="1">
      <alignment horizontal="right" vertical="bottom"/>
    </xf>
    <xf borderId="9" fillId="4" fontId="2" numFmtId="0" xfId="0" applyAlignment="1" applyBorder="1" applyFont="1">
      <alignment vertical="bottom"/>
    </xf>
    <xf borderId="9" fillId="5" fontId="3" numFmtId="0" xfId="0" applyAlignment="1" applyBorder="1" applyFill="1" applyFont="1">
      <alignment vertical="bottom"/>
    </xf>
    <xf borderId="9" fillId="5" fontId="3" numFmtId="0" xfId="0" applyAlignment="1" applyBorder="1" applyFont="1">
      <alignment horizontal="right" vertical="bottom"/>
    </xf>
    <xf borderId="9" fillId="5" fontId="2" numFmtId="0" xfId="0" applyAlignment="1" applyBorder="1" applyFont="1">
      <alignment vertical="bottom"/>
    </xf>
    <xf borderId="8" fillId="5" fontId="2" numFmtId="0" xfId="0" applyAlignment="1" applyBorder="1" applyFont="1">
      <alignment vertical="bottom"/>
    </xf>
    <xf borderId="8" fillId="6" fontId="2" numFmtId="0" xfId="0" applyAlignment="1" applyBorder="1" applyFill="1" applyFont="1">
      <alignment vertical="bottom"/>
    </xf>
    <xf borderId="8" fillId="6" fontId="3" numFmtId="0" xfId="0" applyAlignment="1" applyBorder="1" applyFont="1">
      <alignment vertical="bottom"/>
    </xf>
    <xf borderId="8" fillId="7" fontId="3" numFmtId="10" xfId="0" applyAlignment="1" applyBorder="1" applyFill="1" applyFont="1" applyNumberFormat="1">
      <alignment horizontal="right" vertical="bottom"/>
    </xf>
    <xf borderId="0" fillId="6" fontId="2" numFmtId="0" xfId="0" applyAlignment="1" applyFont="1">
      <alignment vertical="bottom"/>
    </xf>
    <xf borderId="11" fillId="8" fontId="2" numFmtId="0" xfId="0" applyAlignment="1" applyBorder="1" applyFill="1" applyFont="1">
      <alignment vertical="bottom"/>
    </xf>
    <xf borderId="8" fillId="8" fontId="3" numFmtId="0" xfId="0" applyAlignment="1" applyBorder="1" applyFont="1">
      <alignment horizontal="center" vertical="bottom"/>
    </xf>
    <xf borderId="12" fillId="8" fontId="3" numFmtId="0" xfId="0" applyAlignment="1" applyBorder="1" applyFont="1">
      <alignment horizontal="center" vertical="bottom"/>
    </xf>
    <xf borderId="12" fillId="8" fontId="3" numFmtId="0" xfId="0" applyAlignment="1" applyBorder="1" applyFont="1">
      <alignment horizontal="center" shrinkToFit="0" vertical="bottom" wrapText="1"/>
    </xf>
    <xf borderId="13" fillId="9" fontId="3" numFmtId="0" xfId="0" applyAlignment="1" applyBorder="1" applyFill="1" applyFont="1">
      <alignment horizontal="center" shrinkToFit="0" vertical="bottom" wrapText="1"/>
    </xf>
    <xf borderId="8" fillId="9" fontId="3" numFmtId="0" xfId="0" applyAlignment="1" applyBorder="1" applyFont="1">
      <alignment horizontal="center" shrinkToFit="0" vertical="bottom" wrapText="1"/>
    </xf>
    <xf borderId="8" fillId="9" fontId="3" numFmtId="0" xfId="0" applyAlignment="1" applyBorder="1" applyFont="1">
      <alignment horizontal="center" vertical="bottom"/>
    </xf>
    <xf borderId="8" fillId="4" fontId="3" numFmtId="0" xfId="0" applyAlignment="1" applyBorder="1" applyFont="1">
      <alignment horizontal="center" vertical="bottom"/>
    </xf>
    <xf borderId="8" fillId="10" fontId="3" numFmtId="0" xfId="0" applyAlignment="1" applyBorder="1" applyFill="1" applyFont="1">
      <alignment horizontal="center" vertical="bottom"/>
    </xf>
    <xf borderId="8" fillId="11" fontId="3" numFmtId="0" xfId="0" applyAlignment="1" applyBorder="1" applyFill="1" applyFont="1">
      <alignment horizontal="center" vertical="bottom"/>
    </xf>
    <xf borderId="8" fillId="3" fontId="3" numFmtId="0" xfId="0" applyAlignment="1" applyBorder="1" applyFont="1">
      <alignment horizontal="center" vertical="bottom"/>
    </xf>
    <xf borderId="8" fillId="12" fontId="3" numFmtId="164" xfId="0" applyAlignment="1" applyBorder="1" applyFill="1" applyFont="1" applyNumberFormat="1">
      <alignment horizontal="center" shrinkToFit="0" vertical="bottom" wrapText="1"/>
    </xf>
    <xf borderId="8" fillId="13" fontId="3" numFmtId="0" xfId="0" applyAlignment="1" applyBorder="1" applyFill="1" applyFont="1">
      <alignment horizontal="center" vertical="bottom"/>
    </xf>
    <xf borderId="8" fillId="14" fontId="3" numFmtId="0" xfId="0" applyAlignment="1" applyBorder="1" applyFill="1" applyFont="1">
      <alignment horizontal="center" shrinkToFit="0" vertical="bottom" wrapText="1"/>
    </xf>
    <xf borderId="14" fillId="14" fontId="3" numFmtId="0" xfId="0" applyAlignment="1" applyBorder="1" applyFont="1">
      <alignment horizontal="center" shrinkToFit="0" vertical="bottom" wrapText="1"/>
    </xf>
    <xf borderId="14" fillId="4" fontId="3" numFmtId="0" xfId="0" applyAlignment="1" applyBorder="1" applyFont="1">
      <alignment horizontal="center" readingOrder="0" vertical="bottom"/>
    </xf>
    <xf borderId="15" fillId="4" fontId="3" numFmtId="0" xfId="0" applyAlignment="1" applyBorder="1" applyFont="1">
      <alignment horizontal="center" readingOrder="0" vertical="bottom"/>
    </xf>
    <xf borderId="13" fillId="4" fontId="3" numFmtId="0" xfId="0" applyAlignment="1" applyBorder="1" applyFont="1">
      <alignment horizontal="center" readingOrder="0" vertical="bottom"/>
    </xf>
    <xf borderId="8" fillId="4" fontId="3" numFmtId="0" xfId="0" applyAlignment="1" applyBorder="1" applyFont="1">
      <alignment horizontal="center" readingOrder="0" vertical="bottom"/>
    </xf>
    <xf borderId="8" fillId="7" fontId="3" numFmtId="0" xfId="0" applyAlignment="1" applyBorder="1" applyFont="1">
      <alignment horizontal="center" vertical="bottom"/>
    </xf>
    <xf borderId="8" fillId="4" fontId="3" numFmtId="4" xfId="0" applyAlignment="1" applyBorder="1" applyFont="1" applyNumberFormat="1">
      <alignment horizontal="center" vertical="bottom"/>
    </xf>
    <xf borderId="8" fillId="4" fontId="3" numFmtId="0" xfId="0" applyAlignment="1" applyBorder="1" applyFont="1">
      <alignment horizontal="center" shrinkToFit="0" vertical="bottom" wrapText="1"/>
    </xf>
    <xf borderId="8" fillId="10" fontId="3" numFmtId="0" xfId="0" applyAlignment="1" applyBorder="1" applyFont="1">
      <alignment horizontal="center" shrinkToFit="0" vertical="bottom" wrapText="1"/>
    </xf>
    <xf borderId="8" fillId="10" fontId="5" numFmtId="0" xfId="0" applyAlignment="1" applyBorder="1" applyFont="1">
      <alignment horizontal="center" shrinkToFit="0" vertical="bottom" wrapText="1"/>
    </xf>
    <xf borderId="8" fillId="6" fontId="3" numFmtId="0" xfId="0" applyAlignment="1" applyBorder="1" applyFont="1">
      <alignment horizontal="center" vertical="bottom"/>
    </xf>
    <xf borderId="11" fillId="8" fontId="2" numFmtId="0" xfId="0" applyAlignment="1" applyBorder="1" applyFont="1">
      <alignment horizontal="right" vertical="bottom"/>
    </xf>
    <xf borderId="16" fillId="15" fontId="2" numFmtId="0" xfId="0" applyAlignment="1" applyBorder="1" applyFill="1" applyFont="1">
      <alignment vertical="bottom"/>
    </xf>
    <xf borderId="17" fillId="3" fontId="2" numFmtId="0" xfId="0" applyAlignment="1" applyBorder="1" applyFont="1">
      <alignment horizontal="right" readingOrder="0" vertical="bottom"/>
    </xf>
    <xf borderId="12" fillId="3" fontId="2" numFmtId="0" xfId="0" applyAlignment="1" applyBorder="1" applyFont="1">
      <alignment horizontal="center" vertical="bottom"/>
    </xf>
    <xf borderId="13" fillId="9" fontId="6" numFmtId="165" xfId="0" applyAlignment="1" applyBorder="1" applyFont="1" applyNumberFormat="1">
      <alignment horizontal="center" vertical="bottom"/>
    </xf>
    <xf borderId="12" fillId="9" fontId="3" numFmtId="0" xfId="0" applyAlignment="1" applyBorder="1" applyFont="1">
      <alignment horizontal="center" vertical="bottom"/>
    </xf>
    <xf borderId="8" fillId="9" fontId="3" numFmtId="165" xfId="0" applyAlignment="1" applyBorder="1" applyFont="1" applyNumberFormat="1">
      <alignment horizontal="center" vertical="bottom"/>
    </xf>
    <xf borderId="8" fillId="4" fontId="3" numFmtId="164" xfId="0" applyAlignment="1" applyBorder="1" applyFont="1" applyNumberFormat="1">
      <alignment horizontal="center" vertical="bottom"/>
    </xf>
    <xf borderId="8" fillId="10" fontId="3" numFmtId="164" xfId="0" applyAlignment="1" applyBorder="1" applyFont="1" applyNumberFormat="1">
      <alignment horizontal="center" vertical="bottom"/>
    </xf>
    <xf borderId="8" fillId="11" fontId="3" numFmtId="164" xfId="0" applyAlignment="1" applyBorder="1" applyFont="1" applyNumberFormat="1">
      <alignment horizontal="center" vertical="bottom"/>
    </xf>
    <xf borderId="8" fillId="3" fontId="3" numFmtId="164" xfId="0" applyAlignment="1" applyBorder="1" applyFont="1" applyNumberFormat="1">
      <alignment horizontal="center" vertical="bottom"/>
    </xf>
    <xf borderId="8" fillId="12" fontId="3" numFmtId="164" xfId="0" applyAlignment="1" applyBorder="1" applyFont="1" applyNumberFormat="1">
      <alignment horizontal="center" vertical="bottom"/>
    </xf>
    <xf borderId="8" fillId="14" fontId="2" numFmtId="0" xfId="0" applyAlignment="1" applyBorder="1" applyFont="1">
      <alignment horizontal="center" vertical="bottom"/>
    </xf>
    <xf borderId="12" fillId="14" fontId="2" numFmtId="0" xfId="0" applyAlignment="1" applyBorder="1" applyFont="1">
      <alignment horizontal="center" vertical="bottom"/>
    </xf>
    <xf borderId="17" fillId="4" fontId="2" numFmtId="0" xfId="0" applyAlignment="1" applyBorder="1" applyFont="1">
      <alignment horizontal="right" shrinkToFit="0" vertical="bottom" wrapText="1"/>
    </xf>
    <xf borderId="8" fillId="4" fontId="3" numFmtId="166" xfId="0" applyAlignment="1" applyBorder="1" applyFont="1" applyNumberFormat="1">
      <alignment horizontal="right" vertical="bottom"/>
    </xf>
    <xf borderId="8" fillId="4" fontId="2" numFmtId="2" xfId="0" applyAlignment="1" applyBorder="1" applyFont="1" applyNumberFormat="1">
      <alignment horizontal="right" vertical="bottom"/>
    </xf>
    <xf borderId="8" fillId="7" fontId="2" numFmtId="2" xfId="0" applyAlignment="1" applyBorder="1" applyFont="1" applyNumberFormat="1">
      <alignment horizontal="center" vertical="bottom"/>
    </xf>
    <xf borderId="8" fillId="4" fontId="2" numFmtId="4" xfId="0" applyAlignment="1" applyBorder="1" applyFont="1" applyNumberFormat="1">
      <alignment horizontal="right" vertical="bottom"/>
    </xf>
    <xf borderId="8" fillId="4" fontId="2" numFmtId="4" xfId="0" applyAlignment="1" applyBorder="1" applyFont="1" applyNumberFormat="1">
      <alignment horizontal="center" vertical="bottom"/>
    </xf>
    <xf borderId="8" fillId="10" fontId="2" numFmtId="0" xfId="0" applyAlignment="1" applyBorder="1" applyFont="1">
      <alignment horizontal="right" shrinkToFit="0" vertical="bottom" wrapText="1"/>
    </xf>
    <xf borderId="8" fillId="10" fontId="7" numFmtId="0" xfId="0" applyAlignment="1" applyBorder="1" applyFont="1">
      <alignment vertical="bottom"/>
    </xf>
    <xf borderId="8" fillId="10" fontId="2" numFmtId="2" xfId="0" applyAlignment="1" applyBorder="1" applyFont="1" applyNumberFormat="1">
      <alignment horizontal="right" shrinkToFit="0" vertical="bottom" wrapText="1"/>
    </xf>
    <xf borderId="8" fillId="10" fontId="7" numFmtId="2" xfId="0" applyAlignment="1" applyBorder="1" applyFont="1" applyNumberFormat="1">
      <alignment horizontal="right" vertical="bottom"/>
    </xf>
    <xf borderId="8" fillId="10" fontId="7" numFmtId="166" xfId="0" applyAlignment="1" applyBorder="1" applyFont="1" applyNumberFormat="1">
      <alignment horizontal="right" vertical="bottom"/>
    </xf>
    <xf borderId="8" fillId="6" fontId="2" numFmtId="167" xfId="0" applyAlignment="1" applyBorder="1" applyFont="1" applyNumberFormat="1">
      <alignment horizontal="center" vertical="bottom"/>
    </xf>
    <xf borderId="8" fillId="7" fontId="2" numFmtId="164" xfId="0" applyAlignment="1" applyBorder="1" applyFont="1" applyNumberFormat="1">
      <alignment horizontal="center" vertical="bottom"/>
    </xf>
    <xf borderId="8" fillId="6" fontId="2" numFmtId="164" xfId="0" applyAlignment="1" applyBorder="1" applyFont="1" applyNumberFormat="1">
      <alignment horizontal="center" vertical="bottom"/>
    </xf>
    <xf borderId="0" fillId="6" fontId="2" numFmtId="164" xfId="0" applyAlignment="1" applyFont="1" applyNumberFormat="1">
      <alignment vertical="bottom"/>
    </xf>
    <xf borderId="18" fillId="8" fontId="2" numFmtId="0" xfId="0" applyAlignment="1" applyBorder="1" applyFont="1">
      <alignment horizontal="right" vertical="bottom"/>
    </xf>
    <xf borderId="12" fillId="0" fontId="8" numFmtId="0" xfId="0" applyAlignment="1" applyBorder="1" applyFont="1">
      <alignment vertical="bottom"/>
    </xf>
    <xf borderId="12" fillId="0" fontId="9" numFmtId="0" xfId="0" applyAlignment="1" applyBorder="1" applyFont="1">
      <alignment vertical="bottom"/>
    </xf>
    <xf borderId="12" fillId="3" fontId="9" numFmtId="0" xfId="0" applyAlignment="1" applyBorder="1" applyFont="1">
      <alignment horizontal="right" vertical="bottom"/>
    </xf>
    <xf borderId="12" fillId="3" fontId="9" numFmtId="0" xfId="0" applyAlignment="1" applyBorder="1" applyFont="1">
      <alignment horizontal="center" vertical="bottom"/>
    </xf>
    <xf borderId="9" fillId="14" fontId="9" numFmtId="0" xfId="0" applyAlignment="1" applyBorder="1" applyFont="1">
      <alignment horizontal="center" vertical="bottom"/>
    </xf>
    <xf borderId="12" fillId="14" fontId="9" numFmtId="0" xfId="0" applyAlignment="1" applyBorder="1" applyFont="1">
      <alignment horizontal="center" vertical="bottom"/>
    </xf>
    <xf borderId="8" fillId="4" fontId="2" numFmtId="1" xfId="0" applyAlignment="1" applyBorder="1" applyFont="1" applyNumberFormat="1">
      <alignment horizontal="center" vertical="bottom"/>
    </xf>
    <xf borderId="8" fillId="5" fontId="2" numFmtId="0" xfId="0" applyAlignment="1" applyBorder="1" applyFont="1">
      <alignment horizontal="right" shrinkToFit="0" vertical="bottom" wrapText="1"/>
    </xf>
    <xf borderId="12" fillId="3" fontId="8" numFmtId="0" xfId="0" applyAlignment="1" applyBorder="1" applyFont="1">
      <alignment vertical="bottom"/>
    </xf>
    <xf borderId="12" fillId="0" fontId="10" numFmtId="0" xfId="0" applyAlignment="1" applyBorder="1" applyFont="1">
      <alignment readingOrder="0" vertical="bottom"/>
    </xf>
    <xf borderId="18" fillId="0" fontId="2" numFmtId="0" xfId="0" applyAlignment="1" applyBorder="1" applyFont="1">
      <alignment vertical="bottom"/>
    </xf>
    <xf borderId="16" fillId="3" fontId="2" numFmtId="0" xfId="0" applyAlignment="1" applyBorder="1" applyFont="1">
      <alignment vertical="bottom"/>
    </xf>
    <xf borderId="8" fillId="3" fontId="2" numFmtId="0" xfId="0" applyAlignment="1" applyBorder="1" applyFont="1">
      <alignment horizontal="right" vertical="bottom"/>
    </xf>
    <xf borderId="12" fillId="9" fontId="3" numFmtId="165" xfId="0" applyAlignment="1" applyBorder="1" applyFont="1" applyNumberFormat="1">
      <alignment horizontal="center" vertical="bottom"/>
    </xf>
    <xf borderId="8" fillId="4" fontId="2" numFmtId="1" xfId="0" applyAlignment="1" applyBorder="1" applyFont="1" applyNumberFormat="1">
      <alignment horizontal="right" shrinkToFit="0" vertical="bottom" wrapText="1"/>
    </xf>
    <xf borderId="8" fillId="4" fontId="2" numFmtId="2" xfId="0" applyAlignment="1" applyBorder="1" applyFont="1" applyNumberFormat="1">
      <alignment horizontal="center" vertical="bottom"/>
    </xf>
    <xf borderId="12" fillId="0" fontId="10" numFmtId="0" xfId="0" applyAlignment="1" applyBorder="1" applyFont="1">
      <alignment vertical="bottom"/>
    </xf>
    <xf borderId="0" fillId="0" fontId="2" numFmtId="164" xfId="0" applyAlignment="1" applyFont="1" applyNumberFormat="1">
      <alignment vertical="bottom"/>
    </xf>
    <xf borderId="2" fillId="0" fontId="2" numFmtId="164" xfId="0" applyAlignment="1" applyBorder="1" applyFont="1" applyNumberFormat="1">
      <alignment vertical="bottom"/>
    </xf>
    <xf borderId="1" fillId="0" fontId="2" numFmtId="0" xfId="0" applyAlignment="1" applyBorder="1" applyFont="1">
      <alignment vertical="bottom"/>
    </xf>
    <xf borderId="5" fillId="3" fontId="2" numFmtId="164" xfId="0" applyAlignment="1" applyBorder="1" applyFont="1" applyNumberFormat="1">
      <alignment vertical="bottom"/>
    </xf>
    <xf borderId="19" fillId="0" fontId="2" numFmtId="0" xfId="0" applyAlignment="1" applyBorder="1" applyFont="1">
      <alignment vertical="bottom"/>
    </xf>
    <xf borderId="20" fillId="0" fontId="2" numFmtId="0" xfId="0" applyAlignment="1" applyBorder="1" applyFont="1">
      <alignment vertical="bottom"/>
    </xf>
    <xf borderId="21" fillId="0" fontId="2" numFmtId="0" xfId="0" applyAlignment="1" applyBorder="1" applyFont="1">
      <alignment vertical="bottom"/>
    </xf>
    <xf borderId="22" fillId="0" fontId="2" numFmtId="164" xfId="0" applyAlignment="1" applyBorder="1" applyFont="1" applyNumberFormat="1">
      <alignment vertical="bottom"/>
    </xf>
    <xf borderId="23" fillId="0" fontId="6" numFmtId="0" xfId="0" applyAlignment="1" applyBorder="1" applyFont="1">
      <alignment horizontal="center" vertical="bottom"/>
    </xf>
    <xf borderId="12" fillId="3" fontId="11" numFmtId="164" xfId="0" applyAlignment="1" applyBorder="1" applyFont="1" applyNumberFormat="1">
      <alignment horizontal="center" vertical="bottom"/>
    </xf>
    <xf borderId="10" fillId="3" fontId="2" numFmtId="0" xfId="0" applyAlignment="1" applyBorder="1" applyFont="1">
      <alignment vertical="bottom"/>
    </xf>
    <xf borderId="5" fillId="3" fontId="6" numFmtId="0" xfId="0" applyAlignment="1" applyBorder="1" applyFont="1">
      <alignment vertical="bottom"/>
    </xf>
    <xf borderId="5" fillId="3" fontId="6" numFmtId="0" xfId="0" applyAlignment="1" applyBorder="1" applyFont="1">
      <alignment horizontal="right" vertical="bottom"/>
    </xf>
    <xf borderId="5" fillId="3" fontId="9" numFmtId="0" xfId="0" applyAlignment="1" applyBorder="1" applyFont="1">
      <alignment vertical="bottom"/>
    </xf>
    <xf borderId="0" fillId="0" fontId="9" numFmtId="0" xfId="0" applyAlignment="1" applyFont="1">
      <alignment horizontal="right" vertical="bottom"/>
    </xf>
    <xf borderId="0" fillId="7" fontId="9" numFmtId="10" xfId="0" applyAlignment="1" applyFont="1" applyNumberFormat="1">
      <alignment horizontal="right" vertical="bottom"/>
    </xf>
    <xf borderId="12" fillId="8" fontId="6" numFmtId="0" xfId="0" applyAlignment="1" applyBorder="1" applyFont="1">
      <alignment vertical="bottom"/>
    </xf>
    <xf borderId="12" fillId="8" fontId="6" numFmtId="0" xfId="0" applyAlignment="1" applyBorder="1" applyFont="1">
      <alignment horizontal="center" vertical="bottom"/>
    </xf>
    <xf borderId="12" fillId="8" fontId="6" numFmtId="0" xfId="0" applyAlignment="1" applyBorder="1" applyFont="1">
      <alignment horizontal="center" shrinkToFit="0" vertical="bottom" wrapText="1"/>
    </xf>
    <xf borderId="24" fillId="8" fontId="6" numFmtId="0" xfId="0" applyAlignment="1" applyBorder="1" applyFont="1">
      <alignment horizontal="center" shrinkToFit="0" vertical="bottom" wrapText="1"/>
    </xf>
    <xf borderId="12" fillId="9" fontId="6" numFmtId="0" xfId="0" applyAlignment="1" applyBorder="1" applyFont="1">
      <alignment horizontal="center" shrinkToFit="0" vertical="bottom" wrapText="1"/>
    </xf>
    <xf borderId="25" fillId="9" fontId="6" numFmtId="0" xfId="0" applyAlignment="1" applyBorder="1" applyFont="1">
      <alignment horizontal="center" shrinkToFit="0" vertical="bottom" wrapText="1"/>
    </xf>
    <xf borderId="26" fillId="9" fontId="6" numFmtId="164" xfId="0" applyAlignment="1" applyBorder="1" applyFont="1" applyNumberFormat="1">
      <alignment horizontal="center" vertical="bottom"/>
    </xf>
    <xf borderId="27" fillId="16" fontId="6" numFmtId="0" xfId="0" applyAlignment="1" applyBorder="1" applyFill="1" applyFont="1">
      <alignment horizontal="center" vertical="bottom"/>
    </xf>
    <xf borderId="12" fillId="17" fontId="6" numFmtId="0" xfId="0" applyAlignment="1" applyBorder="1" applyFill="1" applyFont="1">
      <alignment horizontal="center" shrinkToFit="0" vertical="bottom" wrapText="1"/>
    </xf>
    <xf borderId="12" fillId="18" fontId="6" numFmtId="0" xfId="0" applyAlignment="1" applyBorder="1" applyFill="1" applyFont="1">
      <alignment horizontal="center" vertical="bottom"/>
    </xf>
    <xf borderId="12" fillId="0" fontId="6" numFmtId="0" xfId="0" applyAlignment="1" applyBorder="1" applyFont="1">
      <alignment horizontal="center" vertical="bottom"/>
    </xf>
    <xf borderId="28" fillId="19" fontId="6" numFmtId="164" xfId="0" applyAlignment="1" applyBorder="1" applyFill="1" applyFont="1" applyNumberFormat="1">
      <alignment horizontal="center" shrinkToFit="0" vertical="bottom" wrapText="1"/>
    </xf>
    <xf borderId="28" fillId="17" fontId="6" numFmtId="164" xfId="0" applyAlignment="1" applyBorder="1" applyFont="1" applyNumberFormat="1">
      <alignment horizontal="center" shrinkToFit="0" vertical="bottom" wrapText="1"/>
    </xf>
    <xf borderId="12" fillId="13" fontId="6" numFmtId="0" xfId="0" applyAlignment="1" applyBorder="1" applyFont="1">
      <alignment vertical="bottom"/>
    </xf>
    <xf borderId="25" fillId="13" fontId="6" numFmtId="0" xfId="0" applyAlignment="1" applyBorder="1" applyFont="1">
      <alignment vertical="bottom"/>
    </xf>
    <xf borderId="25" fillId="14" fontId="6" numFmtId="0" xfId="0" applyAlignment="1" applyBorder="1" applyFont="1">
      <alignment horizontal="center" shrinkToFit="0" vertical="bottom" wrapText="1"/>
    </xf>
    <xf borderId="12" fillId="14" fontId="6" numFmtId="0" xfId="0" applyAlignment="1" applyBorder="1" applyFont="1">
      <alignment horizontal="center" shrinkToFit="0" vertical="bottom" wrapText="1"/>
    </xf>
    <xf borderId="29" fillId="3" fontId="6" numFmtId="0" xfId="0" applyAlignment="1" applyBorder="1" applyFont="1">
      <alignment horizontal="center" vertical="bottom"/>
    </xf>
    <xf borderId="29" fillId="0" fontId="12" numFmtId="0" xfId="0" applyBorder="1" applyFont="1"/>
    <xf borderId="30" fillId="0" fontId="12" numFmtId="0" xfId="0" applyBorder="1" applyFont="1"/>
    <xf borderId="31" fillId="3" fontId="6" numFmtId="0" xfId="0" applyAlignment="1" applyBorder="1" applyFont="1">
      <alignment horizontal="center" vertical="bottom"/>
    </xf>
    <xf borderId="25" fillId="3" fontId="6" numFmtId="0" xfId="0" applyAlignment="1" applyBorder="1" applyFont="1">
      <alignment vertical="bottom"/>
    </xf>
    <xf borderId="25" fillId="7" fontId="6" numFmtId="0" xfId="0" applyAlignment="1" applyBorder="1" applyFont="1">
      <alignment horizontal="center" vertical="bottom"/>
    </xf>
    <xf borderId="20" fillId="0" fontId="6" numFmtId="0" xfId="0" applyAlignment="1" applyBorder="1" applyFont="1">
      <alignment vertical="bottom"/>
    </xf>
    <xf borderId="32" fillId="3" fontId="6" numFmtId="0" xfId="0" applyAlignment="1" applyBorder="1" applyFont="1">
      <alignment vertical="bottom"/>
    </xf>
    <xf borderId="12" fillId="3" fontId="6" numFmtId="0" xfId="0" applyAlignment="1" applyBorder="1" applyFont="1">
      <alignment horizontal="center" vertical="bottom"/>
    </xf>
    <xf borderId="1" fillId="0" fontId="9" numFmtId="0" xfId="0" applyAlignment="1" applyBorder="1" applyFont="1">
      <alignment vertical="bottom"/>
    </xf>
    <xf borderId="12" fillId="3" fontId="13" numFmtId="0" xfId="0" applyAlignment="1" applyBorder="1" applyFont="1">
      <alignment vertical="bottom"/>
    </xf>
    <xf borderId="17" fillId="3" fontId="9" numFmtId="0" xfId="0" applyAlignment="1" applyBorder="1" applyFont="1">
      <alignment horizontal="right" vertical="bottom"/>
    </xf>
    <xf borderId="7" fillId="9" fontId="6" numFmtId="165" xfId="0" applyAlignment="1" applyBorder="1" applyFont="1" applyNumberFormat="1">
      <alignment horizontal="center" vertical="bottom"/>
    </xf>
    <xf borderId="12" fillId="9" fontId="6" numFmtId="0" xfId="0" applyAlignment="1" applyBorder="1" applyFont="1">
      <alignment horizontal="center" vertical="bottom"/>
    </xf>
    <xf borderId="12" fillId="9" fontId="6" numFmtId="164" xfId="0" applyAlignment="1" applyBorder="1" applyFont="1" applyNumberFormat="1">
      <alignment horizontal="center" vertical="bottom"/>
    </xf>
    <xf borderId="12" fillId="16" fontId="6" numFmtId="164" xfId="0" applyAlignment="1" applyBorder="1" applyFont="1" applyNumberFormat="1">
      <alignment horizontal="center" vertical="bottom"/>
    </xf>
    <xf borderId="12" fillId="17" fontId="6" numFmtId="164" xfId="0" applyAlignment="1" applyBorder="1" applyFont="1" applyNumberFormat="1">
      <alignment horizontal="center" vertical="bottom"/>
    </xf>
    <xf borderId="12" fillId="18" fontId="6" numFmtId="164" xfId="0" applyAlignment="1" applyBorder="1" applyFont="1" applyNumberFormat="1">
      <alignment horizontal="center" vertical="bottom"/>
    </xf>
    <xf borderId="12" fillId="0" fontId="6" numFmtId="164" xfId="0" applyAlignment="1" applyBorder="1" applyFont="1" applyNumberFormat="1">
      <alignment horizontal="center" vertical="bottom"/>
    </xf>
    <xf borderId="12" fillId="19" fontId="6" numFmtId="164" xfId="0" applyAlignment="1" applyBorder="1" applyFont="1" applyNumberFormat="1">
      <alignment horizontal="center" vertical="bottom"/>
    </xf>
    <xf borderId="12" fillId="3" fontId="9" numFmtId="0" xfId="0" applyAlignment="1" applyBorder="1" applyFont="1">
      <alignment horizontal="right" shrinkToFit="0" vertical="bottom" wrapText="1"/>
    </xf>
    <xf borderId="16" fillId="3" fontId="9" numFmtId="0" xfId="0" applyAlignment="1" applyBorder="1" applyFont="1">
      <alignment horizontal="right" shrinkToFit="0" vertical="bottom" wrapText="1"/>
    </xf>
    <xf borderId="12" fillId="3" fontId="6" numFmtId="167" xfId="0" applyAlignment="1" applyBorder="1" applyFont="1" applyNumberFormat="1">
      <alignment horizontal="right" vertical="bottom"/>
    </xf>
    <xf borderId="12" fillId="0" fontId="9" numFmtId="0" xfId="0" applyAlignment="1" applyBorder="1" applyFont="1">
      <alignment horizontal="right" vertical="bottom"/>
    </xf>
    <xf borderId="12" fillId="7" fontId="9" numFmtId="2" xfId="0" applyAlignment="1" applyBorder="1" applyFont="1" applyNumberFormat="1">
      <alignment horizontal="center" vertical="bottom"/>
    </xf>
    <xf borderId="12" fillId="3" fontId="9" numFmtId="3" xfId="0" applyAlignment="1" applyBorder="1" applyFont="1" applyNumberFormat="1">
      <alignment horizontal="right" vertical="bottom"/>
    </xf>
    <xf borderId="12" fillId="3" fontId="9" numFmtId="168" xfId="0" applyAlignment="1" applyBorder="1" applyFont="1" applyNumberFormat="1">
      <alignment horizontal="right" vertical="bottom"/>
    </xf>
    <xf borderId="11" fillId="3" fontId="9" numFmtId="168" xfId="0" applyAlignment="1" applyBorder="1" applyFont="1" applyNumberFormat="1">
      <alignment horizontal="center" vertical="bottom"/>
    </xf>
    <xf borderId="8" fillId="10" fontId="2" numFmtId="168" xfId="0" applyAlignment="1" applyBorder="1" applyFont="1" applyNumberFormat="1">
      <alignment horizontal="right" shrinkToFit="0" vertical="bottom" wrapText="1"/>
    </xf>
    <xf borderId="8" fillId="7" fontId="7" numFmtId="2" xfId="0" applyAlignment="1" applyBorder="1" applyFont="1" applyNumberFormat="1">
      <alignment horizontal="right" vertical="bottom"/>
    </xf>
    <xf borderId="12" fillId="0" fontId="13" numFmtId="0" xfId="0" applyAlignment="1" applyBorder="1" applyFont="1">
      <alignment vertical="bottom"/>
    </xf>
    <xf borderId="13" fillId="3" fontId="9" numFmtId="0" xfId="0" applyAlignment="1" applyBorder="1" applyFont="1">
      <alignment horizontal="right" vertical="bottom"/>
    </xf>
    <xf borderId="12" fillId="3" fontId="9" numFmtId="168" xfId="0" applyAlignment="1" applyBorder="1" applyFont="1" applyNumberFormat="1">
      <alignment horizontal="center" vertical="bottom"/>
    </xf>
    <xf borderId="8" fillId="3" fontId="9" numFmtId="0" xfId="0" applyAlignment="1" applyBorder="1" applyFont="1">
      <alignment horizontal="right" vertical="bottom"/>
    </xf>
    <xf borderId="12" fillId="7" fontId="6" numFmtId="164" xfId="0" applyAlignment="1" applyBorder="1" applyFont="1" applyNumberFormat="1">
      <alignment horizontal="center" vertical="bottom"/>
    </xf>
    <xf borderId="13" fillId="3" fontId="2" numFmtId="0" xfId="0" applyAlignment="1" applyBorder="1" applyFont="1">
      <alignment vertical="bottom"/>
    </xf>
    <xf borderId="12" fillId="3" fontId="2" numFmtId="0" xfId="0" applyAlignment="1" applyBorder="1" applyFont="1">
      <alignment vertical="bottom"/>
    </xf>
    <xf borderId="12" fillId="3" fontId="6" numFmtId="0" xfId="0" applyAlignment="1" applyBorder="1" applyFont="1">
      <alignment horizontal="right" vertical="bottom"/>
    </xf>
    <xf borderId="13" fillId="7" fontId="6" numFmtId="165" xfId="0" applyAlignment="1" applyBorder="1" applyFont="1" applyNumberFormat="1">
      <alignment horizontal="center" vertical="bottom"/>
    </xf>
    <xf borderId="33" fillId="14" fontId="9" numFmtId="0" xfId="0" applyAlignment="1" applyBorder="1" applyFont="1">
      <alignment horizontal="center" vertical="bottom"/>
    </xf>
    <xf borderId="0" fillId="0" fontId="9" numFmtId="0" xfId="0" applyAlignment="1" applyFont="1">
      <alignment vertical="bottom"/>
    </xf>
    <xf borderId="12" fillId="20" fontId="9" numFmtId="0" xfId="0" applyAlignment="1" applyBorder="1" applyFill="1" applyFont="1">
      <alignment horizontal="right" shrinkToFit="0" vertical="bottom" wrapText="1"/>
    </xf>
    <xf borderId="16" fillId="20" fontId="9" numFmtId="0" xfId="0" applyAlignment="1" applyBorder="1" applyFont="1">
      <alignment horizontal="right" shrinkToFit="0" vertical="bottom" wrapText="1"/>
    </xf>
    <xf borderId="12" fillId="0" fontId="2" numFmtId="0" xfId="0" applyAlignment="1" applyBorder="1" applyFont="1">
      <alignment vertical="bottom"/>
    </xf>
    <xf borderId="12" fillId="9" fontId="14" numFmtId="0" xfId="0" applyAlignment="1" applyBorder="1" applyFont="1">
      <alignment horizontal="center" vertical="bottom"/>
    </xf>
    <xf borderId="12" fillId="9" fontId="14" numFmtId="164" xfId="0" applyAlignment="1" applyBorder="1" applyFont="1" applyNumberFormat="1">
      <alignment horizontal="center" vertical="bottom"/>
    </xf>
    <xf borderId="12" fillId="3" fontId="3" numFmtId="164" xfId="0" applyAlignment="1" applyBorder="1" applyFont="1" applyNumberFormat="1">
      <alignment horizontal="center" vertical="bottom"/>
    </xf>
    <xf borderId="8" fillId="10" fontId="7" numFmtId="168" xfId="0" applyAlignment="1" applyBorder="1" applyFont="1" applyNumberFormat="1">
      <alignment horizontal="right" vertical="bottom"/>
    </xf>
    <xf borderId="12" fillId="0" fontId="9" numFmtId="164" xfId="0" applyAlignment="1" applyBorder="1" applyFont="1" applyNumberFormat="1">
      <alignment horizontal="right" vertical="bottom"/>
    </xf>
    <xf borderId="8" fillId="10" fontId="7" numFmtId="0" xfId="0" applyAlignment="1" applyBorder="1" applyFont="1">
      <alignment horizontal="right" vertical="bottom"/>
    </xf>
    <xf borderId="12" fillId="3" fontId="13" numFmtId="0" xfId="0" applyAlignment="1" applyBorder="1" applyFont="1">
      <alignment horizontal="right" vertical="bottom"/>
    </xf>
    <xf borderId="1" fillId="21" fontId="1" numFmtId="0" xfId="0" applyAlignment="1" applyBorder="1" applyFill="1" applyFont="1">
      <alignment horizontal="center" vertical="bottom"/>
    </xf>
    <xf borderId="2" fillId="21" fontId="2" numFmtId="0" xfId="0" applyAlignment="1" applyBorder="1" applyFont="1">
      <alignment vertical="bottom"/>
    </xf>
    <xf borderId="9" fillId="4" fontId="3" numFmtId="0" xfId="0" applyAlignment="1" applyBorder="1" applyFont="1">
      <alignment vertical="bottom"/>
    </xf>
    <xf borderId="8" fillId="7" fontId="3" numFmtId="169" xfId="0" applyAlignment="1" applyBorder="1" applyFont="1" applyNumberFormat="1">
      <alignment horizontal="right" vertical="bottom"/>
    </xf>
    <xf borderId="8" fillId="8" fontId="3" numFmtId="0" xfId="0" applyAlignment="1" applyBorder="1" applyFont="1">
      <alignment horizontal="center" shrinkToFit="0" vertical="bottom" wrapText="1"/>
    </xf>
    <xf borderId="14" fillId="4" fontId="3" numFmtId="0" xfId="0" applyAlignment="1" applyBorder="1" applyFont="1">
      <alignment horizontal="center" vertical="bottom"/>
    </xf>
    <xf borderId="15" fillId="0" fontId="12" numFmtId="0" xfId="0" applyBorder="1" applyFont="1"/>
    <xf borderId="13" fillId="0" fontId="12" numFmtId="0" xfId="0" applyBorder="1" applyFont="1"/>
    <xf borderId="18" fillId="0" fontId="2" numFmtId="0" xfId="0" applyAlignment="1" applyBorder="1" applyFont="1">
      <alignment horizontal="right" vertical="bottom"/>
    </xf>
    <xf borderId="8" fillId="4" fontId="2" numFmtId="0" xfId="0" applyAlignment="1" applyBorder="1" applyFont="1">
      <alignment horizontal="right" shrinkToFit="0" vertical="bottom" wrapText="1"/>
    </xf>
    <xf borderId="12" fillId="3" fontId="2" numFmtId="0" xfId="0" applyAlignment="1" applyBorder="1" applyFont="1">
      <alignment horizontal="right" vertical="bottom"/>
    </xf>
    <xf borderId="16" fillId="9" fontId="2" numFmtId="164" xfId="0" applyAlignment="1" applyBorder="1" applyFont="1" applyNumberFormat="1">
      <alignment horizontal="center" vertical="bottom"/>
    </xf>
    <xf borderId="3" fillId="3" fontId="2" numFmtId="0" xfId="0" applyAlignment="1" applyBorder="1" applyFont="1">
      <alignment vertical="bottom"/>
    </xf>
    <xf borderId="17" fillId="3" fontId="2" numFmtId="0" xfId="0" applyAlignment="1" applyBorder="1" applyFont="1">
      <alignment vertical="bottom"/>
    </xf>
    <xf borderId="7" fillId="3" fontId="2" numFmtId="0" xfId="0" applyAlignment="1" applyBorder="1" applyFont="1">
      <alignment vertical="bottom"/>
    </xf>
    <xf borderId="12" fillId="9" fontId="2" numFmtId="165" xfId="0" applyAlignment="1" applyBorder="1" applyFont="1" applyNumberFormat="1">
      <alignment vertical="bottom"/>
    </xf>
    <xf borderId="12" fillId="9" fontId="2" numFmtId="0" xfId="0" applyAlignment="1" applyBorder="1" applyFont="1">
      <alignment vertical="bottom"/>
    </xf>
    <xf borderId="8" fillId="9" fontId="2" numFmtId="165" xfId="0" applyAlignment="1" applyBorder="1" applyFont="1" applyNumberFormat="1">
      <alignment vertical="bottom"/>
    </xf>
    <xf borderId="8" fillId="4" fontId="2" numFmtId="164" xfId="0" applyAlignment="1" applyBorder="1" applyFont="1" applyNumberFormat="1">
      <alignment vertical="bottom"/>
    </xf>
    <xf borderId="8" fillId="10" fontId="2" numFmtId="164" xfId="0" applyAlignment="1" applyBorder="1" applyFont="1" applyNumberFormat="1">
      <alignment vertical="bottom"/>
    </xf>
    <xf borderId="8" fillId="11" fontId="2" numFmtId="164" xfId="0" applyAlignment="1" applyBorder="1" applyFont="1" applyNumberFormat="1">
      <alignment vertical="bottom"/>
    </xf>
    <xf borderId="8" fillId="3" fontId="2" numFmtId="164" xfId="0" applyAlignment="1" applyBorder="1" applyFont="1" applyNumberFormat="1">
      <alignment vertical="bottom"/>
    </xf>
    <xf borderId="8" fillId="12" fontId="2" numFmtId="164" xfId="0" applyAlignment="1" applyBorder="1" applyFont="1" applyNumberFormat="1">
      <alignment vertical="bottom"/>
    </xf>
    <xf borderId="8" fillId="14" fontId="2" numFmtId="0" xfId="0" applyAlignment="1" applyBorder="1" applyFont="1">
      <alignment vertical="bottom"/>
    </xf>
    <xf borderId="12" fillId="14" fontId="2" numFmtId="0" xfId="0" applyAlignment="1" applyBorder="1" applyFont="1">
      <alignment vertical="bottom"/>
    </xf>
    <xf borderId="8" fillId="4" fontId="2" numFmtId="0" xfId="0" applyAlignment="1" applyBorder="1" applyFont="1">
      <alignment vertical="bottom"/>
    </xf>
    <xf borderId="8" fillId="4" fontId="2" numFmtId="166" xfId="0" applyAlignment="1" applyBorder="1" applyFont="1" applyNumberFormat="1">
      <alignment vertical="bottom"/>
    </xf>
    <xf borderId="8" fillId="4" fontId="2" numFmtId="2" xfId="0" applyAlignment="1" applyBorder="1" applyFont="1" applyNumberFormat="1">
      <alignment vertical="bottom"/>
    </xf>
    <xf borderId="8" fillId="7" fontId="2" numFmtId="2" xfId="0" applyAlignment="1" applyBorder="1" applyFont="1" applyNumberFormat="1">
      <alignment vertical="bottom"/>
    </xf>
    <xf borderId="8" fillId="4" fontId="2" numFmtId="4" xfId="0" applyAlignment="1" applyBorder="1" applyFont="1" applyNumberFormat="1">
      <alignment vertical="bottom"/>
    </xf>
    <xf borderId="8" fillId="10" fontId="2" numFmtId="0" xfId="0" applyAlignment="1" applyBorder="1" applyFont="1">
      <alignment vertical="bottom"/>
    </xf>
    <xf borderId="8" fillId="10" fontId="2" numFmtId="2" xfId="0" applyAlignment="1" applyBorder="1" applyFont="1" applyNumberFormat="1">
      <alignment vertical="bottom"/>
    </xf>
    <xf borderId="8" fillId="10" fontId="2" numFmtId="166" xfId="0" applyAlignment="1" applyBorder="1" applyFont="1" applyNumberFormat="1">
      <alignment vertical="bottom"/>
    </xf>
    <xf borderId="8" fillId="6" fontId="2" numFmtId="167" xfId="0" applyAlignment="1" applyBorder="1" applyFont="1" applyNumberFormat="1">
      <alignment vertical="bottom"/>
    </xf>
    <xf borderId="8" fillId="6" fontId="2" numFmtId="164" xfId="0" applyAlignment="1" applyBorder="1" applyFont="1" applyNumberFormat="1">
      <alignment vertical="bottom"/>
    </xf>
    <xf borderId="8" fillId="3" fontId="2" numFmtId="0" xfId="0" applyAlignment="1" applyBorder="1" applyFont="1">
      <alignment vertical="bottom"/>
    </xf>
    <xf borderId="12" fillId="0" fontId="3" numFmtId="0" xfId="0" applyAlignment="1" applyBorder="1" applyFont="1">
      <alignment vertical="bottom"/>
    </xf>
    <xf borderId="18" fillId="0" fontId="7" numFmtId="0" xfId="0" applyAlignment="1" applyBorder="1" applyFont="1">
      <alignment vertical="bottom"/>
    </xf>
    <xf borderId="0" fillId="0" fontId="2" numFmtId="0" xfId="0" applyAlignment="1" applyFont="1">
      <alignment horizontal="right" vertical="bottom"/>
    </xf>
    <xf borderId="8" fillId="12" fontId="3" numFmtId="170" xfId="0" applyAlignment="1" applyBorder="1" applyFont="1" applyNumberFormat="1">
      <alignment horizontal="center" vertical="bottom"/>
    </xf>
    <xf borderId="0" fillId="0" fontId="2" numFmtId="170" xfId="0" applyAlignment="1" applyFont="1" applyNumberFormat="1">
      <alignment horizontal="right" vertical="bottom"/>
    </xf>
    <xf borderId="0" fillId="0" fontId="2" numFmtId="164" xfId="0" applyAlignment="1" applyFont="1" applyNumberFormat="1">
      <alignment horizontal="right" vertical="bottom"/>
    </xf>
    <xf borderId="13" fillId="12" fontId="3" numFmtId="170" xfId="0" applyAlignment="1" applyBorder="1" applyFont="1" applyNumberFormat="1">
      <alignment horizontal="center" vertical="bottom"/>
    </xf>
    <xf borderId="0" fillId="0" fontId="3" numFmtId="0" xfId="0" applyAlignment="1" applyFont="1">
      <alignment horizontal="center" vertical="bottom"/>
    </xf>
    <xf borderId="0" fillId="0" fontId="2" numFmtId="0" xfId="0" applyAlignment="1" applyFont="1">
      <alignment horizontal="center" vertical="bottom"/>
    </xf>
    <xf borderId="12" fillId="0" fontId="3" numFmtId="0" xfId="0" applyAlignment="1" applyBorder="1" applyFont="1">
      <alignment horizontal="center" vertical="bottom"/>
    </xf>
    <xf borderId="0" fillId="0" fontId="15" numFmtId="164" xfId="0" applyAlignment="1" applyFont="1" applyNumberFormat="1">
      <alignment horizontal="center" vertical="bottom"/>
    </xf>
    <xf borderId="0" fillId="0" fontId="2" numFmtId="17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21.0"/>
    <col customWidth="1" min="3" max="6" width="12.63"/>
  </cols>
  <sheetData>
    <row r="1" ht="15.7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8"/>
      <c r="AO1" s="8"/>
      <c r="AP1" s="8"/>
      <c r="AQ1" s="8"/>
      <c r="AR1" s="8"/>
      <c r="AS1" s="7"/>
    </row>
    <row r="2" ht="15.75" customHeight="1">
      <c r="A2" s="9"/>
      <c r="B2" s="8"/>
      <c r="C2" s="10"/>
      <c r="D2" s="10"/>
      <c r="E2" s="10"/>
      <c r="F2" s="10"/>
      <c r="G2" s="10"/>
      <c r="H2" s="10"/>
      <c r="I2" s="10"/>
      <c r="J2" s="8"/>
      <c r="K2" s="8"/>
      <c r="L2" s="10"/>
      <c r="M2" s="11" t="s">
        <v>1</v>
      </c>
      <c r="N2" s="12">
        <v>0.85</v>
      </c>
      <c r="O2" s="13"/>
      <c r="P2" s="13"/>
      <c r="Q2" s="13"/>
      <c r="R2" s="13"/>
      <c r="S2" s="14" t="s">
        <v>2</v>
      </c>
      <c r="T2" s="15"/>
      <c r="U2" s="14" t="s">
        <v>3</v>
      </c>
      <c r="V2" s="16">
        <v>6000.0</v>
      </c>
      <c r="W2" s="17"/>
      <c r="X2" s="17"/>
      <c r="Y2" s="17"/>
      <c r="Z2" s="17"/>
      <c r="AA2" s="17"/>
      <c r="AB2" s="17"/>
      <c r="AC2" s="18" t="s">
        <v>4</v>
      </c>
      <c r="AD2" s="19">
        <v>1728.0</v>
      </c>
      <c r="AE2" s="20"/>
      <c r="AF2" s="19">
        <v>2.54</v>
      </c>
      <c r="AG2" s="20"/>
      <c r="AH2" s="20"/>
      <c r="AI2" s="20"/>
      <c r="AJ2" s="20"/>
      <c r="AK2" s="20"/>
      <c r="AL2" s="21"/>
      <c r="AM2" s="22" t="s">
        <v>5</v>
      </c>
      <c r="AN2" s="22"/>
      <c r="AO2" s="23" t="s">
        <v>6</v>
      </c>
      <c r="AP2" s="24">
        <v>0.3</v>
      </c>
      <c r="AQ2" s="22"/>
      <c r="AR2" s="22"/>
      <c r="AS2" s="25"/>
    </row>
    <row r="3" ht="15.75" customHeight="1">
      <c r="A3" s="26"/>
      <c r="B3" s="27" t="s">
        <v>7</v>
      </c>
      <c r="C3" s="28" t="s">
        <v>8</v>
      </c>
      <c r="D3" s="29" t="s">
        <v>9</v>
      </c>
      <c r="E3" s="29" t="s">
        <v>10</v>
      </c>
      <c r="F3" s="30" t="s">
        <v>11</v>
      </c>
      <c r="G3" s="31" t="s">
        <v>12</v>
      </c>
      <c r="H3" s="32" t="s">
        <v>13</v>
      </c>
      <c r="I3" s="32" t="s">
        <v>14</v>
      </c>
      <c r="J3" s="33" t="s">
        <v>15</v>
      </c>
      <c r="K3" s="34" t="s">
        <v>16</v>
      </c>
      <c r="L3" s="35" t="s">
        <v>17</v>
      </c>
      <c r="M3" s="36" t="s">
        <v>18</v>
      </c>
      <c r="N3" s="37" t="s">
        <v>19</v>
      </c>
      <c r="O3" s="38" t="s">
        <v>20</v>
      </c>
      <c r="P3" s="38" t="s">
        <v>21</v>
      </c>
      <c r="Q3" s="39" t="s">
        <v>22</v>
      </c>
      <c r="R3" s="40" t="s">
        <v>23</v>
      </c>
      <c r="S3" s="41" t="s">
        <v>24</v>
      </c>
      <c r="T3" s="42" t="s">
        <v>25</v>
      </c>
      <c r="U3" s="43" t="s">
        <v>26</v>
      </c>
      <c r="V3" s="43" t="s">
        <v>27</v>
      </c>
      <c r="W3" s="44" t="s">
        <v>28</v>
      </c>
      <c r="X3" s="45" t="s">
        <v>29</v>
      </c>
      <c r="Y3" s="33" t="s">
        <v>30</v>
      </c>
      <c r="Z3" s="46" t="s">
        <v>31</v>
      </c>
      <c r="AA3" s="33" t="s">
        <v>32</v>
      </c>
      <c r="AB3" s="47" t="s">
        <v>33</v>
      </c>
      <c r="AC3" s="34" t="s">
        <v>34</v>
      </c>
      <c r="AD3" s="48" t="s">
        <v>35</v>
      </c>
      <c r="AE3" s="49" t="s">
        <v>36</v>
      </c>
      <c r="AF3" s="49" t="s">
        <v>37</v>
      </c>
      <c r="AG3" s="49" t="s">
        <v>38</v>
      </c>
      <c r="AH3" s="34" t="s">
        <v>39</v>
      </c>
      <c r="AI3" s="34" t="s">
        <v>40</v>
      </c>
      <c r="AJ3" s="34" t="s">
        <v>41</v>
      </c>
      <c r="AK3" s="34" t="s">
        <v>42</v>
      </c>
      <c r="AL3" s="34" t="s">
        <v>43</v>
      </c>
      <c r="AM3" s="50" t="s">
        <v>44</v>
      </c>
      <c r="AN3" s="45" t="s">
        <v>45</v>
      </c>
      <c r="AO3" s="50" t="s">
        <v>46</v>
      </c>
      <c r="AP3" s="50" t="s">
        <v>6</v>
      </c>
      <c r="AQ3" s="50" t="s">
        <v>47</v>
      </c>
      <c r="AR3" s="50" t="s">
        <v>48</v>
      </c>
      <c r="AS3" s="25"/>
    </row>
    <row r="4" ht="15.75" customHeight="1">
      <c r="A4" s="51"/>
      <c r="B4" s="52" t="s">
        <v>49</v>
      </c>
      <c r="C4" s="53" t="s">
        <v>50</v>
      </c>
      <c r="D4" s="54" t="s">
        <v>51</v>
      </c>
      <c r="E4" s="54" t="s">
        <v>51</v>
      </c>
      <c r="F4" s="55">
        <v>6.0</v>
      </c>
      <c r="G4" s="56">
        <v>1.0</v>
      </c>
      <c r="H4" s="57">
        <v>0.0</v>
      </c>
      <c r="I4" s="57">
        <f t="shared" ref="I4:I6" si="2">F4*G4</f>
        <v>6</v>
      </c>
      <c r="J4" s="58">
        <f t="shared" ref="J4:J23" si="3">AB4</f>
        <v>3.07675</v>
      </c>
      <c r="K4" s="59">
        <f t="shared" ref="K4:K23" si="4">AL4</f>
        <v>0</v>
      </c>
      <c r="L4" s="60">
        <f t="shared" ref="L4:L23" si="5">AR4</f>
        <v>0.42961997</v>
      </c>
      <c r="M4" s="61">
        <f t="shared" ref="M4:M23" si="6">I4+J4+K4+L4</f>
        <v>9.50636997</v>
      </c>
      <c r="N4" s="62">
        <f t="shared" ref="N4:N23" si="7">M4/$N$2</f>
        <v>11.18396467</v>
      </c>
      <c r="O4" s="63">
        <v>1.0</v>
      </c>
      <c r="P4" s="64">
        <v>8.0</v>
      </c>
      <c r="Q4" s="63">
        <f t="shared" ref="Q4:Q23" si="8">O4*P4</f>
        <v>8</v>
      </c>
      <c r="R4" s="63">
        <f>G4*Q4</f>
        <v>8</v>
      </c>
      <c r="S4" s="65">
        <v>90.0</v>
      </c>
      <c r="T4" s="65">
        <v>27.0</v>
      </c>
      <c r="U4" s="65">
        <v>16.0</v>
      </c>
      <c r="V4" s="66">
        <f t="shared" ref="V4:V23" si="9">(S4*T4*U4)/$V$2</f>
        <v>6.48</v>
      </c>
      <c r="W4" s="67">
        <f t="shared" ref="W4:W23" si="10">ROUNDUP(V4,0)</f>
        <v>7</v>
      </c>
      <c r="X4" s="68">
        <v>1.95</v>
      </c>
      <c r="Y4" s="69">
        <f t="shared" ref="Y4:Y23" si="11">(X4*W4)</f>
        <v>13.65</v>
      </c>
      <c r="Z4" s="69">
        <v>0.5</v>
      </c>
      <c r="AA4" s="70">
        <f t="shared" ref="AA4:AA23" si="12">(I4*P4)*0.218</f>
        <v>10.464</v>
      </c>
      <c r="AB4" s="70">
        <f t="shared" ref="AB4:AB23" si="13">(Y4+AA4+Z4)/Q4</f>
        <v>3.07675</v>
      </c>
      <c r="AC4" s="71">
        <v>10.0</v>
      </c>
      <c r="AD4" s="72" t="s">
        <v>52</v>
      </c>
      <c r="AE4" s="73">
        <f t="shared" ref="AE4:AG4" si="1">S4/$AF$2</f>
        <v>35.43307087</v>
      </c>
      <c r="AF4" s="73">
        <f t="shared" si="1"/>
        <v>10.62992126</v>
      </c>
      <c r="AG4" s="73">
        <f t="shared" si="1"/>
        <v>6.299212598</v>
      </c>
      <c r="AH4" s="74">
        <f t="shared" ref="AH4:AH23" si="15">(AE4*AF4*AG4)/$AD$2</f>
        <v>1.373034242</v>
      </c>
      <c r="AI4" s="74">
        <v>0.0</v>
      </c>
      <c r="AJ4" s="75">
        <f t="shared" ref="AJ4:AJ7" si="16">AI4/AC4</f>
        <v>0</v>
      </c>
      <c r="AK4" s="75">
        <v>0.0</v>
      </c>
      <c r="AL4" s="75">
        <f t="shared" ref="AL4:AL23" si="17">AJ4+AK4</f>
        <v>0</v>
      </c>
      <c r="AM4" s="76">
        <f t="shared" ref="AM4:AM23" si="18">AH4</f>
        <v>1.373034242</v>
      </c>
      <c r="AN4" s="77">
        <v>2.18</v>
      </c>
      <c r="AO4" s="78">
        <v>0.5</v>
      </c>
      <c r="AP4" s="78">
        <f t="shared" ref="AP4:AP23" si="19">(AN4*AO4*AM4)*$AP$2</f>
        <v>0.4489821972</v>
      </c>
      <c r="AQ4" s="78">
        <f t="shared" ref="AQ4:AQ23" si="20">AM4*(AN4+AO4+AP4)</f>
        <v>4.2961997</v>
      </c>
      <c r="AR4" s="78">
        <f t="shared" ref="AR4:AR23" si="21">AQ4/AC4</f>
        <v>0.42961997</v>
      </c>
      <c r="AS4" s="79"/>
    </row>
    <row r="5" ht="15.75" customHeight="1">
      <c r="A5" s="80"/>
      <c r="B5" s="81" t="s">
        <v>53</v>
      </c>
      <c r="C5" s="82" t="s">
        <v>54</v>
      </c>
      <c r="D5" s="83">
        <v>50.0</v>
      </c>
      <c r="E5" s="84" t="s">
        <v>55</v>
      </c>
      <c r="F5" s="55">
        <v>4.93</v>
      </c>
      <c r="G5" s="56">
        <v>1.0</v>
      </c>
      <c r="H5" s="57">
        <v>0.0</v>
      </c>
      <c r="I5" s="57">
        <f t="shared" si="2"/>
        <v>4.93</v>
      </c>
      <c r="J5" s="58">
        <f t="shared" si="3"/>
        <v>2.085454286</v>
      </c>
      <c r="K5" s="59">
        <f t="shared" si="4"/>
        <v>0</v>
      </c>
      <c r="L5" s="60">
        <f t="shared" si="5"/>
        <v>0.42961997</v>
      </c>
      <c r="M5" s="61">
        <f t="shared" si="6"/>
        <v>7.445074256</v>
      </c>
      <c r="N5" s="62">
        <f t="shared" si="7"/>
        <v>8.758910889</v>
      </c>
      <c r="O5" s="85">
        <v>1.0</v>
      </c>
      <c r="P5" s="86">
        <v>14.0</v>
      </c>
      <c r="Q5" s="86">
        <f t="shared" si="8"/>
        <v>14</v>
      </c>
      <c r="R5" s="86">
        <f t="shared" ref="R5:R11" si="22">+Q5*H5</f>
        <v>0</v>
      </c>
      <c r="S5" s="87">
        <v>90.0</v>
      </c>
      <c r="T5" s="87">
        <v>27.0</v>
      </c>
      <c r="U5" s="87">
        <v>16.0</v>
      </c>
      <c r="V5" s="87">
        <f t="shared" si="9"/>
        <v>6.48</v>
      </c>
      <c r="W5" s="67">
        <f t="shared" si="10"/>
        <v>7</v>
      </c>
      <c r="X5" s="68">
        <v>1.95</v>
      </c>
      <c r="Y5" s="69">
        <f t="shared" si="11"/>
        <v>13.65</v>
      </c>
      <c r="Z5" s="69">
        <v>0.5</v>
      </c>
      <c r="AA5" s="70">
        <f t="shared" si="12"/>
        <v>15.04636</v>
      </c>
      <c r="AB5" s="70">
        <f t="shared" si="13"/>
        <v>2.085454286</v>
      </c>
      <c r="AC5" s="71">
        <v>10.0</v>
      </c>
      <c r="AD5" s="72" t="s">
        <v>52</v>
      </c>
      <c r="AE5" s="73">
        <f t="shared" ref="AE5:AG5" si="14">S5/$AF$2</f>
        <v>35.43307087</v>
      </c>
      <c r="AF5" s="73">
        <f t="shared" si="14"/>
        <v>10.62992126</v>
      </c>
      <c r="AG5" s="73">
        <f t="shared" si="14"/>
        <v>6.299212598</v>
      </c>
      <c r="AH5" s="74">
        <f t="shared" si="15"/>
        <v>1.373034242</v>
      </c>
      <c r="AI5" s="74">
        <v>0.0</v>
      </c>
      <c r="AJ5" s="75">
        <f t="shared" si="16"/>
        <v>0</v>
      </c>
      <c r="AK5" s="75">
        <v>0.0</v>
      </c>
      <c r="AL5" s="75">
        <f t="shared" si="17"/>
        <v>0</v>
      </c>
      <c r="AM5" s="76">
        <f t="shared" si="18"/>
        <v>1.373034242</v>
      </c>
      <c r="AN5" s="77">
        <v>2.18</v>
      </c>
      <c r="AO5" s="78">
        <v>0.5</v>
      </c>
      <c r="AP5" s="78">
        <f t="shared" si="19"/>
        <v>0.4489821972</v>
      </c>
      <c r="AQ5" s="78">
        <f t="shared" si="20"/>
        <v>4.2961997</v>
      </c>
      <c r="AR5" s="78">
        <f t="shared" si="21"/>
        <v>0.42961997</v>
      </c>
      <c r="AS5" s="79"/>
    </row>
    <row r="6" ht="15.75" customHeight="1">
      <c r="A6" s="51"/>
      <c r="B6" s="81" t="s">
        <v>56</v>
      </c>
      <c r="C6" s="82" t="s">
        <v>57</v>
      </c>
      <c r="D6" s="83">
        <v>50.0</v>
      </c>
      <c r="E6" s="84" t="s">
        <v>55</v>
      </c>
      <c r="F6" s="55">
        <v>7.64</v>
      </c>
      <c r="G6" s="56">
        <v>1.0</v>
      </c>
      <c r="H6" s="57">
        <v>0.0</v>
      </c>
      <c r="I6" s="57">
        <f t="shared" si="2"/>
        <v>7.64</v>
      </c>
      <c r="J6" s="58">
        <f t="shared" si="3"/>
        <v>3.237742222</v>
      </c>
      <c r="K6" s="59">
        <f t="shared" si="4"/>
        <v>0</v>
      </c>
      <c r="L6" s="60">
        <f t="shared" si="5"/>
        <v>0.4212983293</v>
      </c>
      <c r="M6" s="61">
        <f t="shared" si="6"/>
        <v>11.29904055</v>
      </c>
      <c r="N6" s="62">
        <f t="shared" si="7"/>
        <v>13.29298888</v>
      </c>
      <c r="O6" s="85">
        <v>1.0</v>
      </c>
      <c r="P6" s="86">
        <v>9.0</v>
      </c>
      <c r="Q6" s="86">
        <f t="shared" si="8"/>
        <v>9</v>
      </c>
      <c r="R6" s="86">
        <f t="shared" si="22"/>
        <v>0</v>
      </c>
      <c r="S6" s="87">
        <v>98.0</v>
      </c>
      <c r="T6" s="87">
        <v>26.0</v>
      </c>
      <c r="U6" s="87">
        <v>15.0</v>
      </c>
      <c r="V6" s="87">
        <f t="shared" si="9"/>
        <v>6.37</v>
      </c>
      <c r="W6" s="67">
        <f t="shared" si="10"/>
        <v>7</v>
      </c>
      <c r="X6" s="68">
        <v>1.95</v>
      </c>
      <c r="Y6" s="69">
        <f t="shared" si="11"/>
        <v>13.65</v>
      </c>
      <c r="Z6" s="69">
        <v>0.5</v>
      </c>
      <c r="AA6" s="70">
        <f t="shared" si="12"/>
        <v>14.98968</v>
      </c>
      <c r="AB6" s="70">
        <f t="shared" si="13"/>
        <v>3.237742222</v>
      </c>
      <c r="AC6" s="71">
        <v>10.0</v>
      </c>
      <c r="AD6" s="72" t="s">
        <v>52</v>
      </c>
      <c r="AE6" s="73">
        <f t="shared" ref="AE6:AG6" si="23">S6/$AF$2</f>
        <v>38.58267717</v>
      </c>
      <c r="AF6" s="73">
        <f t="shared" si="23"/>
        <v>10.23622047</v>
      </c>
      <c r="AG6" s="73">
        <f t="shared" si="23"/>
        <v>5.905511811</v>
      </c>
      <c r="AH6" s="74">
        <f t="shared" si="15"/>
        <v>1.349726562</v>
      </c>
      <c r="AI6" s="74">
        <v>0.0</v>
      </c>
      <c r="AJ6" s="75">
        <f t="shared" si="16"/>
        <v>0</v>
      </c>
      <c r="AK6" s="75">
        <v>0.0</v>
      </c>
      <c r="AL6" s="75">
        <f t="shared" si="17"/>
        <v>0</v>
      </c>
      <c r="AM6" s="76">
        <f t="shared" si="18"/>
        <v>1.349726562</v>
      </c>
      <c r="AN6" s="77">
        <v>2.18</v>
      </c>
      <c r="AO6" s="78">
        <v>0.5</v>
      </c>
      <c r="AP6" s="78">
        <f t="shared" si="19"/>
        <v>0.4413605858</v>
      </c>
      <c r="AQ6" s="78">
        <f t="shared" si="20"/>
        <v>4.212983293</v>
      </c>
      <c r="AR6" s="78">
        <f t="shared" si="21"/>
        <v>0.4212983293</v>
      </c>
      <c r="AS6" s="79"/>
    </row>
    <row r="7" ht="15.75" customHeight="1">
      <c r="A7" s="80"/>
      <c r="B7" s="81" t="s">
        <v>58</v>
      </c>
      <c r="C7" s="82" t="s">
        <v>54</v>
      </c>
      <c r="D7" s="83">
        <v>50.0</v>
      </c>
      <c r="E7" s="84" t="s">
        <v>51</v>
      </c>
      <c r="F7" s="55">
        <v>6.4</v>
      </c>
      <c r="G7" s="56">
        <v>1.0</v>
      </c>
      <c r="H7" s="57">
        <v>0.0</v>
      </c>
      <c r="I7" s="57">
        <f>(F7*G7)+H7</f>
        <v>6.4</v>
      </c>
      <c r="J7" s="58">
        <f t="shared" si="3"/>
        <v>3.16395</v>
      </c>
      <c r="K7" s="59">
        <f t="shared" si="4"/>
        <v>0</v>
      </c>
      <c r="L7" s="60">
        <f t="shared" si="5"/>
        <v>0.3068714071</v>
      </c>
      <c r="M7" s="61">
        <f t="shared" si="6"/>
        <v>9.870821407</v>
      </c>
      <c r="N7" s="62">
        <f t="shared" si="7"/>
        <v>11.61273107</v>
      </c>
      <c r="O7" s="85">
        <v>1.0</v>
      </c>
      <c r="P7" s="86">
        <v>8.0</v>
      </c>
      <c r="Q7" s="86">
        <f t="shared" si="8"/>
        <v>8</v>
      </c>
      <c r="R7" s="86">
        <f t="shared" si="22"/>
        <v>0</v>
      </c>
      <c r="S7" s="87">
        <v>90.0</v>
      </c>
      <c r="T7" s="87">
        <v>27.0</v>
      </c>
      <c r="U7" s="87">
        <v>16.0</v>
      </c>
      <c r="V7" s="87">
        <f t="shared" si="9"/>
        <v>6.48</v>
      </c>
      <c r="W7" s="67">
        <f t="shared" si="10"/>
        <v>7</v>
      </c>
      <c r="X7" s="68">
        <v>1.95</v>
      </c>
      <c r="Y7" s="69">
        <f t="shared" si="11"/>
        <v>13.65</v>
      </c>
      <c r="Z7" s="69">
        <v>0.5</v>
      </c>
      <c r="AA7" s="70">
        <f t="shared" si="12"/>
        <v>11.1616</v>
      </c>
      <c r="AB7" s="70">
        <f t="shared" si="13"/>
        <v>3.16395</v>
      </c>
      <c r="AC7" s="88">
        <v>14.0</v>
      </c>
      <c r="AD7" s="72" t="s">
        <v>52</v>
      </c>
      <c r="AE7" s="73">
        <f t="shared" ref="AE7:AG7" si="24">S7/$AF$2</f>
        <v>35.43307087</v>
      </c>
      <c r="AF7" s="73">
        <f t="shared" si="24"/>
        <v>10.62992126</v>
      </c>
      <c r="AG7" s="73">
        <f t="shared" si="24"/>
        <v>6.299212598</v>
      </c>
      <c r="AH7" s="74">
        <f t="shared" si="15"/>
        <v>1.373034242</v>
      </c>
      <c r="AI7" s="74">
        <v>0.0</v>
      </c>
      <c r="AJ7" s="75">
        <f t="shared" si="16"/>
        <v>0</v>
      </c>
      <c r="AK7" s="75">
        <v>0.0</v>
      </c>
      <c r="AL7" s="75">
        <f t="shared" si="17"/>
        <v>0</v>
      </c>
      <c r="AM7" s="76">
        <f t="shared" si="18"/>
        <v>1.373034242</v>
      </c>
      <c r="AN7" s="77">
        <v>2.18</v>
      </c>
      <c r="AO7" s="78">
        <v>0.5</v>
      </c>
      <c r="AP7" s="78">
        <f t="shared" si="19"/>
        <v>0.4489821972</v>
      </c>
      <c r="AQ7" s="78">
        <f t="shared" si="20"/>
        <v>4.2961997</v>
      </c>
      <c r="AR7" s="78">
        <f t="shared" si="21"/>
        <v>0.3068714071</v>
      </c>
      <c r="AS7" s="79"/>
    </row>
    <row r="8" ht="15.75" customHeight="1">
      <c r="A8" s="80"/>
      <c r="B8" s="81" t="s">
        <v>59</v>
      </c>
      <c r="C8" s="82" t="s">
        <v>60</v>
      </c>
      <c r="D8" s="83">
        <v>50.0</v>
      </c>
      <c r="E8" s="84" t="s">
        <v>55</v>
      </c>
      <c r="F8" s="55">
        <f>(0.38*3)+0.15</f>
        <v>1.29</v>
      </c>
      <c r="G8" s="56">
        <v>1.0</v>
      </c>
      <c r="H8" s="57">
        <v>0.0</v>
      </c>
      <c r="I8" s="57">
        <f t="shared" ref="I8:I23" si="25">F8*G8</f>
        <v>1.29</v>
      </c>
      <c r="J8" s="58">
        <f t="shared" si="3"/>
        <v>0.92522</v>
      </c>
      <c r="K8" s="59">
        <f t="shared" si="4"/>
        <v>0</v>
      </c>
      <c r="L8" s="60">
        <f t="shared" si="5"/>
        <v>1.047125926</v>
      </c>
      <c r="M8" s="61">
        <f t="shared" si="6"/>
        <v>3.262345926</v>
      </c>
      <c r="N8" s="62">
        <f t="shared" si="7"/>
        <v>3.838054031</v>
      </c>
      <c r="O8" s="85">
        <v>1.0</v>
      </c>
      <c r="P8" s="86">
        <v>25.0</v>
      </c>
      <c r="Q8" s="86">
        <f t="shared" si="8"/>
        <v>25</v>
      </c>
      <c r="R8" s="86">
        <f t="shared" si="22"/>
        <v>0</v>
      </c>
      <c r="S8" s="87">
        <v>105.0</v>
      </c>
      <c r="T8" s="87">
        <v>30.0</v>
      </c>
      <c r="U8" s="87">
        <v>15.0</v>
      </c>
      <c r="V8" s="87">
        <f t="shared" si="9"/>
        <v>7.875</v>
      </c>
      <c r="W8" s="67">
        <f t="shared" si="10"/>
        <v>8</v>
      </c>
      <c r="X8" s="68">
        <v>1.95</v>
      </c>
      <c r="Y8" s="69">
        <f t="shared" si="11"/>
        <v>15.6</v>
      </c>
      <c r="Z8" s="69">
        <v>0.5</v>
      </c>
      <c r="AA8" s="70">
        <f t="shared" si="12"/>
        <v>7.0305</v>
      </c>
      <c r="AB8" s="70">
        <f t="shared" si="13"/>
        <v>0.92522</v>
      </c>
      <c r="AC8" s="71">
        <v>10.0</v>
      </c>
      <c r="AD8" s="72" t="s">
        <v>52</v>
      </c>
      <c r="AE8" s="73">
        <v>13.0</v>
      </c>
      <c r="AF8" s="73">
        <v>16.0</v>
      </c>
      <c r="AG8" s="73">
        <v>24.0</v>
      </c>
      <c r="AH8" s="74">
        <f t="shared" si="15"/>
        <v>2.888888889</v>
      </c>
      <c r="AI8" s="74">
        <v>0.0</v>
      </c>
      <c r="AJ8" s="75">
        <v>0.0</v>
      </c>
      <c r="AK8" s="75">
        <v>0.0</v>
      </c>
      <c r="AL8" s="75">
        <f t="shared" si="17"/>
        <v>0</v>
      </c>
      <c r="AM8" s="76">
        <f t="shared" si="18"/>
        <v>2.888888889</v>
      </c>
      <c r="AN8" s="77">
        <v>2.18</v>
      </c>
      <c r="AO8" s="78">
        <v>0.5</v>
      </c>
      <c r="AP8" s="78">
        <f t="shared" si="19"/>
        <v>0.9446666667</v>
      </c>
      <c r="AQ8" s="78">
        <f t="shared" si="20"/>
        <v>10.47125926</v>
      </c>
      <c r="AR8" s="78">
        <f t="shared" si="21"/>
        <v>1.047125926</v>
      </c>
      <c r="AS8" s="79"/>
    </row>
    <row r="9" ht="15.75" customHeight="1">
      <c r="A9" s="51"/>
      <c r="B9" s="81" t="s">
        <v>61</v>
      </c>
      <c r="C9" s="82" t="s">
        <v>62</v>
      </c>
      <c r="D9" s="83">
        <v>50.0</v>
      </c>
      <c r="E9" s="84" t="s">
        <v>55</v>
      </c>
      <c r="F9" s="55">
        <v>0.85</v>
      </c>
      <c r="G9" s="56">
        <v>1.0</v>
      </c>
      <c r="H9" s="57">
        <v>0.0</v>
      </c>
      <c r="I9" s="57">
        <f t="shared" si="25"/>
        <v>0.85</v>
      </c>
      <c r="J9" s="58">
        <f t="shared" si="3"/>
        <v>1.19155</v>
      </c>
      <c r="K9" s="59">
        <f t="shared" si="4"/>
        <v>0</v>
      </c>
      <c r="L9" s="60">
        <f t="shared" si="5"/>
        <v>1.047125926</v>
      </c>
      <c r="M9" s="61">
        <f t="shared" si="6"/>
        <v>3.088675926</v>
      </c>
      <c r="N9" s="62">
        <f t="shared" si="7"/>
        <v>3.633736383</v>
      </c>
      <c r="O9" s="85">
        <v>1.0</v>
      </c>
      <c r="P9" s="86">
        <v>16.0</v>
      </c>
      <c r="Q9" s="86">
        <f t="shared" si="8"/>
        <v>16</v>
      </c>
      <c r="R9" s="86">
        <f t="shared" si="22"/>
        <v>0</v>
      </c>
      <c r="S9" s="87">
        <v>105.0</v>
      </c>
      <c r="T9" s="87">
        <v>30.0</v>
      </c>
      <c r="U9" s="87">
        <v>15.0</v>
      </c>
      <c r="V9" s="87">
        <f t="shared" si="9"/>
        <v>7.875</v>
      </c>
      <c r="W9" s="67">
        <f t="shared" si="10"/>
        <v>8</v>
      </c>
      <c r="X9" s="68">
        <v>1.95</v>
      </c>
      <c r="Y9" s="69">
        <f t="shared" si="11"/>
        <v>15.6</v>
      </c>
      <c r="Z9" s="69">
        <v>0.5</v>
      </c>
      <c r="AA9" s="70">
        <f t="shared" si="12"/>
        <v>2.9648</v>
      </c>
      <c r="AB9" s="70">
        <f t="shared" si="13"/>
        <v>1.19155</v>
      </c>
      <c r="AC9" s="71">
        <v>10.0</v>
      </c>
      <c r="AD9" s="72" t="s">
        <v>52</v>
      </c>
      <c r="AE9" s="73">
        <v>13.0</v>
      </c>
      <c r="AF9" s="73">
        <v>16.0</v>
      </c>
      <c r="AG9" s="73">
        <v>24.0</v>
      </c>
      <c r="AH9" s="74">
        <f t="shared" si="15"/>
        <v>2.888888889</v>
      </c>
      <c r="AI9" s="74">
        <v>0.0</v>
      </c>
      <c r="AJ9" s="75">
        <v>0.0</v>
      </c>
      <c r="AK9" s="75">
        <v>0.0</v>
      </c>
      <c r="AL9" s="75">
        <f t="shared" si="17"/>
        <v>0</v>
      </c>
      <c r="AM9" s="76">
        <f t="shared" si="18"/>
        <v>2.888888889</v>
      </c>
      <c r="AN9" s="77">
        <v>2.18</v>
      </c>
      <c r="AO9" s="78">
        <v>0.5</v>
      </c>
      <c r="AP9" s="78">
        <f t="shared" si="19"/>
        <v>0.9446666667</v>
      </c>
      <c r="AQ9" s="78">
        <f t="shared" si="20"/>
        <v>10.47125926</v>
      </c>
      <c r="AR9" s="78">
        <f t="shared" si="21"/>
        <v>1.047125926</v>
      </c>
      <c r="AS9" s="79"/>
    </row>
    <row r="10" ht="15.75" customHeight="1">
      <c r="A10" s="80"/>
      <c r="B10" s="89" t="s">
        <v>63</v>
      </c>
      <c r="C10" s="82" t="s">
        <v>60</v>
      </c>
      <c r="D10" s="83">
        <v>50.0</v>
      </c>
      <c r="E10" s="84" t="s">
        <v>64</v>
      </c>
      <c r="F10" s="55">
        <f>(0.32*12)+0.15</f>
        <v>3.99</v>
      </c>
      <c r="G10" s="56">
        <v>1.0</v>
      </c>
      <c r="H10" s="57">
        <v>0.0</v>
      </c>
      <c r="I10" s="57">
        <f t="shared" si="25"/>
        <v>3.99</v>
      </c>
      <c r="J10" s="58">
        <f t="shared" si="3"/>
        <v>3.023986667</v>
      </c>
      <c r="K10" s="59">
        <f t="shared" si="4"/>
        <v>0</v>
      </c>
      <c r="L10" s="60">
        <f t="shared" si="5"/>
        <v>0.9300701702</v>
      </c>
      <c r="M10" s="61">
        <f t="shared" si="6"/>
        <v>7.944056837</v>
      </c>
      <c r="N10" s="62">
        <f t="shared" si="7"/>
        <v>9.34594922</v>
      </c>
      <c r="O10" s="85">
        <v>1.0</v>
      </c>
      <c r="P10" s="86">
        <v>12.0</v>
      </c>
      <c r="Q10" s="86">
        <f t="shared" si="8"/>
        <v>12</v>
      </c>
      <c r="R10" s="86">
        <f t="shared" si="22"/>
        <v>0</v>
      </c>
      <c r="S10" s="87">
        <v>106.0</v>
      </c>
      <c r="T10" s="87">
        <v>27.0</v>
      </c>
      <c r="U10" s="87">
        <v>26.0</v>
      </c>
      <c r="V10" s="87">
        <f t="shared" si="9"/>
        <v>12.402</v>
      </c>
      <c r="W10" s="67">
        <f t="shared" si="10"/>
        <v>13</v>
      </c>
      <c r="X10" s="68">
        <v>1.95</v>
      </c>
      <c r="Y10" s="69">
        <f t="shared" si="11"/>
        <v>25.35</v>
      </c>
      <c r="Z10" s="69">
        <v>0.5</v>
      </c>
      <c r="AA10" s="70">
        <f t="shared" si="12"/>
        <v>10.43784</v>
      </c>
      <c r="AB10" s="70">
        <f t="shared" si="13"/>
        <v>3.023986667</v>
      </c>
      <c r="AC10" s="71">
        <v>10.0</v>
      </c>
      <c r="AD10" s="72" t="s">
        <v>52</v>
      </c>
      <c r="AE10" s="73">
        <f t="shared" ref="AE10:AG10" si="26">S10/$AF$2</f>
        <v>41.73228346</v>
      </c>
      <c r="AF10" s="73">
        <f t="shared" si="26"/>
        <v>10.62992126</v>
      </c>
      <c r="AG10" s="73">
        <f t="shared" si="26"/>
        <v>10.23622047</v>
      </c>
      <c r="AH10" s="74">
        <f t="shared" si="15"/>
        <v>2.62783498</v>
      </c>
      <c r="AI10" s="74">
        <v>0.0</v>
      </c>
      <c r="AJ10" s="75">
        <f t="shared" ref="AJ10:AJ23" si="28">AI10/AC10</f>
        <v>0</v>
      </c>
      <c r="AK10" s="75">
        <v>0.0</v>
      </c>
      <c r="AL10" s="75">
        <f t="shared" si="17"/>
        <v>0</v>
      </c>
      <c r="AM10" s="76">
        <f t="shared" si="18"/>
        <v>2.62783498</v>
      </c>
      <c r="AN10" s="77">
        <v>2.18</v>
      </c>
      <c r="AO10" s="78">
        <v>0.5</v>
      </c>
      <c r="AP10" s="78">
        <f t="shared" si="19"/>
        <v>0.8593020385</v>
      </c>
      <c r="AQ10" s="78">
        <f t="shared" si="20"/>
        <v>9.300701702</v>
      </c>
      <c r="AR10" s="78">
        <f t="shared" si="21"/>
        <v>0.9300701702</v>
      </c>
      <c r="AS10" s="79"/>
    </row>
    <row r="11" ht="15.75" customHeight="1">
      <c r="A11" s="51"/>
      <c r="B11" s="90" t="s">
        <v>65</v>
      </c>
      <c r="C11" s="82" t="s">
        <v>60</v>
      </c>
      <c r="D11" s="83">
        <v>60.0</v>
      </c>
      <c r="E11" s="84" t="s">
        <v>55</v>
      </c>
      <c r="F11" s="55">
        <v>0.38</v>
      </c>
      <c r="G11" s="56">
        <v>1.0</v>
      </c>
      <c r="H11" s="57">
        <v>0.0</v>
      </c>
      <c r="I11" s="57">
        <f t="shared" si="25"/>
        <v>0.38</v>
      </c>
      <c r="J11" s="58">
        <f t="shared" si="3"/>
        <v>4.10784</v>
      </c>
      <c r="K11" s="59">
        <f t="shared" si="4"/>
        <v>0</v>
      </c>
      <c r="L11" s="60">
        <f t="shared" si="5"/>
        <v>0.5382357782</v>
      </c>
      <c r="M11" s="61">
        <f t="shared" si="6"/>
        <v>5.026075778</v>
      </c>
      <c r="N11" s="62">
        <f t="shared" si="7"/>
        <v>5.913030327</v>
      </c>
      <c r="O11" s="85">
        <v>1.0</v>
      </c>
      <c r="P11" s="86">
        <v>4.0</v>
      </c>
      <c r="Q11" s="86">
        <f t="shared" si="8"/>
        <v>4</v>
      </c>
      <c r="R11" s="86">
        <f t="shared" si="22"/>
        <v>0</v>
      </c>
      <c r="S11" s="87">
        <v>105.0</v>
      </c>
      <c r="T11" s="87">
        <v>30.0</v>
      </c>
      <c r="U11" s="87">
        <v>15.0</v>
      </c>
      <c r="V11" s="87">
        <f t="shared" si="9"/>
        <v>7.875</v>
      </c>
      <c r="W11" s="67">
        <f t="shared" si="10"/>
        <v>8</v>
      </c>
      <c r="X11" s="68">
        <v>1.95</v>
      </c>
      <c r="Y11" s="69">
        <f t="shared" si="11"/>
        <v>15.6</v>
      </c>
      <c r="Z11" s="69">
        <v>0.5</v>
      </c>
      <c r="AA11" s="70">
        <f t="shared" si="12"/>
        <v>0.33136</v>
      </c>
      <c r="AB11" s="70">
        <f t="shared" si="13"/>
        <v>4.10784</v>
      </c>
      <c r="AC11" s="71">
        <v>10.0</v>
      </c>
      <c r="AD11" s="72" t="s">
        <v>52</v>
      </c>
      <c r="AE11" s="73">
        <f t="shared" ref="AE11:AG11" si="27">S11/$AF$2</f>
        <v>41.33858268</v>
      </c>
      <c r="AF11" s="73">
        <f t="shared" si="27"/>
        <v>11.81102362</v>
      </c>
      <c r="AG11" s="73">
        <f t="shared" si="27"/>
        <v>5.905511811</v>
      </c>
      <c r="AH11" s="74">
        <f t="shared" si="15"/>
        <v>1.668618003</v>
      </c>
      <c r="AI11" s="74">
        <v>0.0</v>
      </c>
      <c r="AJ11" s="75">
        <f t="shared" si="28"/>
        <v>0</v>
      </c>
      <c r="AK11" s="75">
        <v>0.0</v>
      </c>
      <c r="AL11" s="75">
        <f t="shared" si="17"/>
        <v>0</v>
      </c>
      <c r="AM11" s="76">
        <f t="shared" si="18"/>
        <v>1.668618003</v>
      </c>
      <c r="AN11" s="77">
        <v>2.18</v>
      </c>
      <c r="AO11" s="78">
        <v>0.5</v>
      </c>
      <c r="AP11" s="78">
        <f t="shared" si="19"/>
        <v>0.5456380868</v>
      </c>
      <c r="AQ11" s="78">
        <f t="shared" si="20"/>
        <v>5.382357782</v>
      </c>
      <c r="AR11" s="78">
        <f t="shared" si="21"/>
        <v>0.5382357782</v>
      </c>
      <c r="AS11" s="79"/>
    </row>
    <row r="12" ht="15.75" customHeight="1">
      <c r="A12" s="91"/>
      <c r="B12" s="92" t="s">
        <v>66</v>
      </c>
      <c r="C12" s="92" t="s">
        <v>54</v>
      </c>
      <c r="D12" s="93">
        <v>60.0</v>
      </c>
      <c r="E12" s="54" t="s">
        <v>51</v>
      </c>
      <c r="F12" s="94">
        <v>3.45</v>
      </c>
      <c r="G12" s="56">
        <v>1.0</v>
      </c>
      <c r="H12" s="57">
        <v>0.0</v>
      </c>
      <c r="I12" s="57">
        <f t="shared" si="25"/>
        <v>3.45</v>
      </c>
      <c r="J12" s="58">
        <f t="shared" si="3"/>
        <v>1.931266667</v>
      </c>
      <c r="K12" s="59">
        <f t="shared" si="4"/>
        <v>1.179166667</v>
      </c>
      <c r="L12" s="60">
        <f t="shared" si="5"/>
        <v>0.8726049383</v>
      </c>
      <c r="M12" s="61">
        <f t="shared" si="6"/>
        <v>7.433038272</v>
      </c>
      <c r="N12" s="62">
        <f t="shared" si="7"/>
        <v>8.744750908</v>
      </c>
      <c r="O12" s="63">
        <v>1.0</v>
      </c>
      <c r="P12" s="64">
        <v>12.0</v>
      </c>
      <c r="Q12" s="63">
        <f t="shared" si="8"/>
        <v>12</v>
      </c>
      <c r="R12" s="63">
        <f t="shared" ref="R12:R13" si="29">G12*Q12</f>
        <v>12</v>
      </c>
      <c r="S12" s="95">
        <v>90.0</v>
      </c>
      <c r="T12" s="95">
        <v>27.0</v>
      </c>
      <c r="U12" s="95">
        <v>16.0</v>
      </c>
      <c r="V12" s="66">
        <f t="shared" si="9"/>
        <v>6.48</v>
      </c>
      <c r="W12" s="67">
        <f t="shared" si="10"/>
        <v>7</v>
      </c>
      <c r="X12" s="68">
        <v>1.95</v>
      </c>
      <c r="Y12" s="69">
        <f t="shared" si="11"/>
        <v>13.65</v>
      </c>
      <c r="Z12" s="69">
        <v>0.5</v>
      </c>
      <c r="AA12" s="96">
        <f t="shared" si="12"/>
        <v>9.0252</v>
      </c>
      <c r="AB12" s="70">
        <f t="shared" si="13"/>
        <v>1.931266667</v>
      </c>
      <c r="AC12" s="71">
        <f t="shared" ref="AC12:AC13" si="30">P12</f>
        <v>12</v>
      </c>
      <c r="AD12" s="72" t="s">
        <v>52</v>
      </c>
      <c r="AE12" s="73">
        <v>13.0</v>
      </c>
      <c r="AF12" s="73">
        <v>16.0</v>
      </c>
      <c r="AG12" s="73">
        <v>24.0</v>
      </c>
      <c r="AH12" s="74">
        <f t="shared" si="15"/>
        <v>2.888888889</v>
      </c>
      <c r="AI12" s="74">
        <v>5.75</v>
      </c>
      <c r="AJ12" s="75">
        <f t="shared" si="28"/>
        <v>0.4791666667</v>
      </c>
      <c r="AK12" s="75">
        <v>0.7</v>
      </c>
      <c r="AL12" s="75">
        <f t="shared" si="17"/>
        <v>1.179166667</v>
      </c>
      <c r="AM12" s="76">
        <f t="shared" si="18"/>
        <v>2.888888889</v>
      </c>
      <c r="AN12" s="77">
        <v>2.18</v>
      </c>
      <c r="AO12" s="78">
        <v>0.5</v>
      </c>
      <c r="AP12" s="78">
        <f t="shared" si="19"/>
        <v>0.9446666667</v>
      </c>
      <c r="AQ12" s="78">
        <f t="shared" si="20"/>
        <v>10.47125926</v>
      </c>
      <c r="AR12" s="78">
        <f t="shared" si="21"/>
        <v>0.8726049383</v>
      </c>
      <c r="AS12" s="79"/>
    </row>
    <row r="13" ht="15.75" customHeight="1">
      <c r="A13" s="91"/>
      <c r="B13" s="92" t="s">
        <v>67</v>
      </c>
      <c r="C13" s="92" t="s">
        <v>54</v>
      </c>
      <c r="D13" s="93">
        <v>60.0</v>
      </c>
      <c r="E13" s="54" t="s">
        <v>51</v>
      </c>
      <c r="F13" s="94">
        <f>0.32*5+0.35*5</f>
        <v>3.35</v>
      </c>
      <c r="G13" s="56">
        <v>1.0</v>
      </c>
      <c r="H13" s="57">
        <v>0.0</v>
      </c>
      <c r="I13" s="57">
        <f t="shared" si="25"/>
        <v>3.35</v>
      </c>
      <c r="J13" s="58">
        <f t="shared" si="3"/>
        <v>2.1453</v>
      </c>
      <c r="K13" s="59">
        <f t="shared" si="4"/>
        <v>1.275</v>
      </c>
      <c r="L13" s="60">
        <f t="shared" si="5"/>
        <v>1.047125926</v>
      </c>
      <c r="M13" s="61">
        <f t="shared" si="6"/>
        <v>7.817425926</v>
      </c>
      <c r="N13" s="62">
        <f t="shared" si="7"/>
        <v>9.196971678</v>
      </c>
      <c r="O13" s="63">
        <v>1.0</v>
      </c>
      <c r="P13" s="64">
        <v>10.0</v>
      </c>
      <c r="Q13" s="63">
        <f t="shared" si="8"/>
        <v>10</v>
      </c>
      <c r="R13" s="63">
        <f t="shared" si="29"/>
        <v>10</v>
      </c>
      <c r="S13" s="95">
        <v>90.0</v>
      </c>
      <c r="T13" s="95">
        <v>27.0</v>
      </c>
      <c r="U13" s="95">
        <v>16.0</v>
      </c>
      <c r="V13" s="66">
        <f t="shared" si="9"/>
        <v>6.48</v>
      </c>
      <c r="W13" s="67">
        <f t="shared" si="10"/>
        <v>7</v>
      </c>
      <c r="X13" s="68">
        <v>1.95</v>
      </c>
      <c r="Y13" s="69">
        <f t="shared" si="11"/>
        <v>13.65</v>
      </c>
      <c r="Z13" s="69">
        <v>0.5</v>
      </c>
      <c r="AA13" s="96">
        <f t="shared" si="12"/>
        <v>7.303</v>
      </c>
      <c r="AB13" s="70">
        <f t="shared" si="13"/>
        <v>2.1453</v>
      </c>
      <c r="AC13" s="71">
        <f t="shared" si="30"/>
        <v>10</v>
      </c>
      <c r="AD13" s="72" t="s">
        <v>52</v>
      </c>
      <c r="AE13" s="73">
        <v>13.0</v>
      </c>
      <c r="AF13" s="73">
        <v>16.0</v>
      </c>
      <c r="AG13" s="73">
        <v>24.0</v>
      </c>
      <c r="AH13" s="74">
        <f t="shared" si="15"/>
        <v>2.888888889</v>
      </c>
      <c r="AI13" s="74">
        <v>5.75</v>
      </c>
      <c r="AJ13" s="75">
        <f t="shared" si="28"/>
        <v>0.575</v>
      </c>
      <c r="AK13" s="75">
        <v>0.7</v>
      </c>
      <c r="AL13" s="75">
        <f t="shared" si="17"/>
        <v>1.275</v>
      </c>
      <c r="AM13" s="76">
        <f t="shared" si="18"/>
        <v>2.888888889</v>
      </c>
      <c r="AN13" s="77">
        <v>2.18</v>
      </c>
      <c r="AO13" s="78">
        <v>0.5</v>
      </c>
      <c r="AP13" s="78">
        <f t="shared" si="19"/>
        <v>0.9446666667</v>
      </c>
      <c r="AQ13" s="78">
        <f t="shared" si="20"/>
        <v>10.47125926</v>
      </c>
      <c r="AR13" s="78">
        <f t="shared" si="21"/>
        <v>1.047125926</v>
      </c>
      <c r="AS13" s="79"/>
    </row>
    <row r="14" ht="15.75" customHeight="1">
      <c r="A14" s="80"/>
      <c r="B14" s="81" t="s">
        <v>68</v>
      </c>
      <c r="C14" s="82" t="s">
        <v>69</v>
      </c>
      <c r="D14" s="83">
        <v>70.0</v>
      </c>
      <c r="E14" s="84" t="s">
        <v>55</v>
      </c>
      <c r="F14" s="55">
        <v>0.38</v>
      </c>
      <c r="G14" s="56">
        <v>1.0</v>
      </c>
      <c r="H14" s="57">
        <v>0.0</v>
      </c>
      <c r="I14" s="57">
        <f t="shared" si="25"/>
        <v>0.38</v>
      </c>
      <c r="J14" s="58">
        <f t="shared" si="3"/>
        <v>0.69284</v>
      </c>
      <c r="K14" s="59">
        <f t="shared" si="4"/>
        <v>0</v>
      </c>
      <c r="L14" s="60">
        <f t="shared" si="5"/>
        <v>0.3872544132</v>
      </c>
      <c r="M14" s="61">
        <f t="shared" si="6"/>
        <v>1.460094413</v>
      </c>
      <c r="N14" s="62">
        <f t="shared" si="7"/>
        <v>1.717758133</v>
      </c>
      <c r="O14" s="85">
        <v>1.0</v>
      </c>
      <c r="P14" s="86">
        <v>20.0</v>
      </c>
      <c r="Q14" s="86">
        <f t="shared" si="8"/>
        <v>20</v>
      </c>
      <c r="R14" s="86">
        <f t="shared" ref="R14:R23" si="32">+Q14*H14</f>
        <v>0</v>
      </c>
      <c r="S14" s="87">
        <v>105.0</v>
      </c>
      <c r="T14" s="87">
        <v>26.0</v>
      </c>
      <c r="U14" s="87">
        <v>13.0</v>
      </c>
      <c r="V14" s="87">
        <f t="shared" si="9"/>
        <v>5.915</v>
      </c>
      <c r="W14" s="67">
        <f t="shared" si="10"/>
        <v>6</v>
      </c>
      <c r="X14" s="68">
        <v>1.95</v>
      </c>
      <c r="Y14" s="69">
        <f t="shared" si="11"/>
        <v>11.7</v>
      </c>
      <c r="Z14" s="69">
        <v>0.5</v>
      </c>
      <c r="AA14" s="70">
        <f t="shared" si="12"/>
        <v>1.6568</v>
      </c>
      <c r="AB14" s="70">
        <f t="shared" si="13"/>
        <v>0.69284</v>
      </c>
      <c r="AC14" s="71">
        <v>10.0</v>
      </c>
      <c r="AD14" s="72" t="s">
        <v>52</v>
      </c>
      <c r="AE14" s="73">
        <f t="shared" ref="AE14:AG14" si="31">S14/$AF$2</f>
        <v>41.33858268</v>
      </c>
      <c r="AF14" s="73">
        <f t="shared" si="31"/>
        <v>10.23622047</v>
      </c>
      <c r="AG14" s="73">
        <f t="shared" si="31"/>
        <v>5.118110236</v>
      </c>
      <c r="AH14" s="74">
        <f t="shared" si="15"/>
        <v>1.253317522</v>
      </c>
      <c r="AI14" s="74">
        <v>0.0</v>
      </c>
      <c r="AJ14" s="75">
        <f t="shared" si="28"/>
        <v>0</v>
      </c>
      <c r="AK14" s="75">
        <v>0.0</v>
      </c>
      <c r="AL14" s="75">
        <f t="shared" si="17"/>
        <v>0</v>
      </c>
      <c r="AM14" s="76">
        <f t="shared" si="18"/>
        <v>1.253317522</v>
      </c>
      <c r="AN14" s="77">
        <v>2.18</v>
      </c>
      <c r="AO14" s="78">
        <v>0.5</v>
      </c>
      <c r="AP14" s="78">
        <f t="shared" si="19"/>
        <v>0.4098348297</v>
      </c>
      <c r="AQ14" s="78">
        <f t="shared" si="20"/>
        <v>3.872544132</v>
      </c>
      <c r="AR14" s="78">
        <f t="shared" si="21"/>
        <v>0.3872544132</v>
      </c>
      <c r="AS14" s="79"/>
    </row>
    <row r="15" ht="15.75" customHeight="1">
      <c r="A15" s="80"/>
      <c r="B15" s="81" t="s">
        <v>70</v>
      </c>
      <c r="C15" s="82" t="s">
        <v>54</v>
      </c>
      <c r="D15" s="83">
        <v>70.0</v>
      </c>
      <c r="E15" s="84" t="s">
        <v>55</v>
      </c>
      <c r="F15" s="55">
        <v>3.2</v>
      </c>
      <c r="G15" s="56">
        <v>1.0</v>
      </c>
      <c r="H15" s="57">
        <v>0.0</v>
      </c>
      <c r="I15" s="57">
        <f t="shared" si="25"/>
        <v>3.2</v>
      </c>
      <c r="J15" s="58">
        <f t="shared" si="3"/>
        <v>1.569028571</v>
      </c>
      <c r="K15" s="59">
        <f t="shared" si="4"/>
        <v>0</v>
      </c>
      <c r="L15" s="60">
        <f t="shared" si="5"/>
        <v>0.2766102951</v>
      </c>
      <c r="M15" s="61">
        <f t="shared" si="6"/>
        <v>5.045638867</v>
      </c>
      <c r="N15" s="62">
        <f t="shared" si="7"/>
        <v>5.936045725</v>
      </c>
      <c r="O15" s="85">
        <v>1.0</v>
      </c>
      <c r="P15" s="86">
        <v>14.0</v>
      </c>
      <c r="Q15" s="86">
        <f t="shared" si="8"/>
        <v>14</v>
      </c>
      <c r="R15" s="86">
        <f t="shared" si="32"/>
        <v>0</v>
      </c>
      <c r="S15" s="87">
        <v>105.0</v>
      </c>
      <c r="T15" s="87">
        <v>26.0</v>
      </c>
      <c r="U15" s="87">
        <v>13.0</v>
      </c>
      <c r="V15" s="87">
        <f t="shared" si="9"/>
        <v>5.915</v>
      </c>
      <c r="W15" s="67">
        <f t="shared" si="10"/>
        <v>6</v>
      </c>
      <c r="X15" s="68">
        <v>1.95</v>
      </c>
      <c r="Y15" s="69">
        <f t="shared" si="11"/>
        <v>11.7</v>
      </c>
      <c r="Z15" s="69">
        <v>0.5</v>
      </c>
      <c r="AA15" s="70">
        <f t="shared" si="12"/>
        <v>9.7664</v>
      </c>
      <c r="AB15" s="70">
        <f t="shared" si="13"/>
        <v>1.569028571</v>
      </c>
      <c r="AC15" s="71">
        <v>14.0</v>
      </c>
      <c r="AD15" s="72" t="s">
        <v>52</v>
      </c>
      <c r="AE15" s="73">
        <f t="shared" ref="AE15:AG15" si="33">S15/$AF$2</f>
        <v>41.33858268</v>
      </c>
      <c r="AF15" s="73">
        <f t="shared" si="33"/>
        <v>10.23622047</v>
      </c>
      <c r="AG15" s="73">
        <f t="shared" si="33"/>
        <v>5.118110236</v>
      </c>
      <c r="AH15" s="74">
        <f t="shared" si="15"/>
        <v>1.253317522</v>
      </c>
      <c r="AI15" s="74">
        <v>0.0</v>
      </c>
      <c r="AJ15" s="75">
        <f t="shared" si="28"/>
        <v>0</v>
      </c>
      <c r="AK15" s="75">
        <v>0.0</v>
      </c>
      <c r="AL15" s="75">
        <f t="shared" si="17"/>
        <v>0</v>
      </c>
      <c r="AM15" s="76">
        <f t="shared" si="18"/>
        <v>1.253317522</v>
      </c>
      <c r="AN15" s="77">
        <v>2.18</v>
      </c>
      <c r="AO15" s="78">
        <v>0.5</v>
      </c>
      <c r="AP15" s="78">
        <f t="shared" si="19"/>
        <v>0.4098348297</v>
      </c>
      <c r="AQ15" s="78">
        <f t="shared" si="20"/>
        <v>3.872544132</v>
      </c>
      <c r="AR15" s="78">
        <f t="shared" si="21"/>
        <v>0.2766102951</v>
      </c>
      <c r="AS15" s="79"/>
    </row>
    <row r="16" ht="15.75" customHeight="1">
      <c r="A16" s="51"/>
      <c r="B16" s="81" t="s">
        <v>71</v>
      </c>
      <c r="C16" s="82" t="s">
        <v>54</v>
      </c>
      <c r="D16" s="83">
        <v>60.0</v>
      </c>
      <c r="E16" s="84" t="s">
        <v>51</v>
      </c>
      <c r="F16" s="55">
        <v>0.55</v>
      </c>
      <c r="G16" s="56">
        <v>1.0</v>
      </c>
      <c r="H16" s="57">
        <v>0.0</v>
      </c>
      <c r="I16" s="57">
        <f t="shared" si="25"/>
        <v>0.55</v>
      </c>
      <c r="J16" s="58">
        <f t="shared" si="3"/>
        <v>0.4146916667</v>
      </c>
      <c r="K16" s="59">
        <f t="shared" si="4"/>
        <v>0</v>
      </c>
      <c r="L16" s="60">
        <f t="shared" si="5"/>
        <v>0.3580166416</v>
      </c>
      <c r="M16" s="61">
        <f t="shared" si="6"/>
        <v>1.322708308</v>
      </c>
      <c r="N16" s="62">
        <f t="shared" si="7"/>
        <v>1.556127422</v>
      </c>
      <c r="O16" s="85">
        <v>1.0</v>
      </c>
      <c r="P16" s="86">
        <v>48.0</v>
      </c>
      <c r="Q16" s="86">
        <f t="shared" si="8"/>
        <v>48</v>
      </c>
      <c r="R16" s="86">
        <f t="shared" si="32"/>
        <v>0</v>
      </c>
      <c r="S16" s="87">
        <v>90.0</v>
      </c>
      <c r="T16" s="87">
        <v>27.0</v>
      </c>
      <c r="U16" s="87">
        <v>16.0</v>
      </c>
      <c r="V16" s="87">
        <f t="shared" si="9"/>
        <v>6.48</v>
      </c>
      <c r="W16" s="67">
        <f t="shared" si="10"/>
        <v>7</v>
      </c>
      <c r="X16" s="68">
        <v>1.95</v>
      </c>
      <c r="Y16" s="69">
        <f t="shared" si="11"/>
        <v>13.65</v>
      </c>
      <c r="Z16" s="69">
        <v>0.5</v>
      </c>
      <c r="AA16" s="70">
        <f t="shared" si="12"/>
        <v>5.7552</v>
      </c>
      <c r="AB16" s="70">
        <f t="shared" si="13"/>
        <v>0.4146916667</v>
      </c>
      <c r="AC16" s="71">
        <v>12.0</v>
      </c>
      <c r="AD16" s="72" t="s">
        <v>52</v>
      </c>
      <c r="AE16" s="73">
        <f t="shared" ref="AE16:AG16" si="34">S16/$AF$2</f>
        <v>35.43307087</v>
      </c>
      <c r="AF16" s="73">
        <f t="shared" si="34"/>
        <v>10.62992126</v>
      </c>
      <c r="AG16" s="73">
        <f t="shared" si="34"/>
        <v>6.299212598</v>
      </c>
      <c r="AH16" s="74">
        <f t="shared" si="15"/>
        <v>1.373034242</v>
      </c>
      <c r="AI16" s="74">
        <v>0.0</v>
      </c>
      <c r="AJ16" s="75">
        <f t="shared" si="28"/>
        <v>0</v>
      </c>
      <c r="AK16" s="75">
        <v>0.0</v>
      </c>
      <c r="AL16" s="75">
        <f t="shared" si="17"/>
        <v>0</v>
      </c>
      <c r="AM16" s="76">
        <f t="shared" si="18"/>
        <v>1.373034242</v>
      </c>
      <c r="AN16" s="77">
        <v>2.18</v>
      </c>
      <c r="AO16" s="78">
        <v>0.5</v>
      </c>
      <c r="AP16" s="78">
        <f t="shared" si="19"/>
        <v>0.4489821972</v>
      </c>
      <c r="AQ16" s="78">
        <f t="shared" si="20"/>
        <v>4.2961997</v>
      </c>
      <c r="AR16" s="78">
        <f t="shared" si="21"/>
        <v>0.3580166416</v>
      </c>
      <c r="AS16" s="79"/>
    </row>
    <row r="17" ht="15.75" customHeight="1">
      <c r="A17" s="80"/>
      <c r="B17" s="81" t="s">
        <v>72</v>
      </c>
      <c r="C17" s="82" t="s">
        <v>54</v>
      </c>
      <c r="D17" s="83">
        <v>60.0</v>
      </c>
      <c r="E17" s="84" t="s">
        <v>51</v>
      </c>
      <c r="F17" s="55">
        <v>0.36</v>
      </c>
      <c r="G17" s="56">
        <v>1.0</v>
      </c>
      <c r="H17" s="57">
        <v>0.0</v>
      </c>
      <c r="I17" s="57">
        <f t="shared" si="25"/>
        <v>0.36</v>
      </c>
      <c r="J17" s="58">
        <f t="shared" si="3"/>
        <v>0.3143133333</v>
      </c>
      <c r="K17" s="59">
        <f t="shared" si="4"/>
        <v>0</v>
      </c>
      <c r="L17" s="60">
        <f t="shared" si="5"/>
        <v>0.4773555222</v>
      </c>
      <c r="M17" s="61">
        <f t="shared" si="6"/>
        <v>1.151668856</v>
      </c>
      <c r="N17" s="62">
        <f t="shared" si="7"/>
        <v>1.354904536</v>
      </c>
      <c r="O17" s="85">
        <v>1.0</v>
      </c>
      <c r="P17" s="86">
        <v>60.0</v>
      </c>
      <c r="Q17" s="86">
        <f t="shared" si="8"/>
        <v>60</v>
      </c>
      <c r="R17" s="86">
        <f t="shared" si="32"/>
        <v>0</v>
      </c>
      <c r="S17" s="87">
        <v>90.0</v>
      </c>
      <c r="T17" s="87">
        <v>27.0</v>
      </c>
      <c r="U17" s="87">
        <v>16.0</v>
      </c>
      <c r="V17" s="87">
        <f t="shared" si="9"/>
        <v>6.48</v>
      </c>
      <c r="W17" s="67">
        <f t="shared" si="10"/>
        <v>7</v>
      </c>
      <c r="X17" s="68">
        <v>1.95</v>
      </c>
      <c r="Y17" s="69">
        <f t="shared" si="11"/>
        <v>13.65</v>
      </c>
      <c r="Z17" s="69">
        <v>0.5</v>
      </c>
      <c r="AA17" s="70">
        <f t="shared" si="12"/>
        <v>4.7088</v>
      </c>
      <c r="AB17" s="70">
        <f t="shared" si="13"/>
        <v>0.3143133333</v>
      </c>
      <c r="AC17" s="71">
        <v>9.0</v>
      </c>
      <c r="AD17" s="72" t="s">
        <v>52</v>
      </c>
      <c r="AE17" s="73">
        <f t="shared" ref="AE17:AG17" si="35">S17/$AF$2</f>
        <v>35.43307087</v>
      </c>
      <c r="AF17" s="73">
        <f t="shared" si="35"/>
        <v>10.62992126</v>
      </c>
      <c r="AG17" s="73">
        <f t="shared" si="35"/>
        <v>6.299212598</v>
      </c>
      <c r="AH17" s="74">
        <f t="shared" si="15"/>
        <v>1.373034242</v>
      </c>
      <c r="AI17" s="74">
        <v>0.0</v>
      </c>
      <c r="AJ17" s="75">
        <f t="shared" si="28"/>
        <v>0</v>
      </c>
      <c r="AK17" s="75">
        <v>0.0</v>
      </c>
      <c r="AL17" s="75">
        <f t="shared" si="17"/>
        <v>0</v>
      </c>
      <c r="AM17" s="76">
        <f t="shared" si="18"/>
        <v>1.373034242</v>
      </c>
      <c r="AN17" s="77">
        <v>2.18</v>
      </c>
      <c r="AO17" s="78">
        <v>0.5</v>
      </c>
      <c r="AP17" s="78">
        <f t="shared" si="19"/>
        <v>0.4489821972</v>
      </c>
      <c r="AQ17" s="78">
        <f t="shared" si="20"/>
        <v>4.2961997</v>
      </c>
      <c r="AR17" s="78">
        <f t="shared" si="21"/>
        <v>0.4773555222</v>
      </c>
      <c r="AS17" s="79"/>
    </row>
    <row r="18" ht="15.75" customHeight="1">
      <c r="A18" s="51"/>
      <c r="B18" s="81" t="s">
        <v>73</v>
      </c>
      <c r="C18" s="82" t="s">
        <v>54</v>
      </c>
      <c r="D18" s="83">
        <v>60.0</v>
      </c>
      <c r="E18" s="84" t="s">
        <v>51</v>
      </c>
      <c r="F18" s="55">
        <v>0.32</v>
      </c>
      <c r="G18" s="56">
        <v>1.0</v>
      </c>
      <c r="H18" s="57">
        <v>0.0</v>
      </c>
      <c r="I18" s="57">
        <f t="shared" si="25"/>
        <v>0.32</v>
      </c>
      <c r="J18" s="58">
        <f t="shared" si="3"/>
        <v>0.6593433333</v>
      </c>
      <c r="K18" s="59">
        <f t="shared" si="4"/>
        <v>0</v>
      </c>
      <c r="L18" s="60">
        <f t="shared" si="5"/>
        <v>0.5370249625</v>
      </c>
      <c r="M18" s="61">
        <f t="shared" si="6"/>
        <v>1.516368296</v>
      </c>
      <c r="N18" s="62">
        <f t="shared" si="7"/>
        <v>1.783962701</v>
      </c>
      <c r="O18" s="85">
        <v>1.0</v>
      </c>
      <c r="P18" s="86">
        <v>24.0</v>
      </c>
      <c r="Q18" s="86">
        <f t="shared" si="8"/>
        <v>24</v>
      </c>
      <c r="R18" s="86">
        <f t="shared" si="32"/>
        <v>0</v>
      </c>
      <c r="S18" s="87">
        <v>90.0</v>
      </c>
      <c r="T18" s="87">
        <v>27.0</v>
      </c>
      <c r="U18" s="87">
        <v>16.0</v>
      </c>
      <c r="V18" s="87">
        <f t="shared" si="9"/>
        <v>6.48</v>
      </c>
      <c r="W18" s="67">
        <f t="shared" si="10"/>
        <v>7</v>
      </c>
      <c r="X18" s="68">
        <v>1.95</v>
      </c>
      <c r="Y18" s="69">
        <f t="shared" si="11"/>
        <v>13.65</v>
      </c>
      <c r="Z18" s="69">
        <v>0.5</v>
      </c>
      <c r="AA18" s="70">
        <f t="shared" si="12"/>
        <v>1.67424</v>
      </c>
      <c r="AB18" s="70">
        <f t="shared" si="13"/>
        <v>0.6593433333</v>
      </c>
      <c r="AC18" s="71">
        <v>8.0</v>
      </c>
      <c r="AD18" s="72" t="s">
        <v>52</v>
      </c>
      <c r="AE18" s="73">
        <f t="shared" ref="AE18:AG18" si="36">S18/$AF$2</f>
        <v>35.43307087</v>
      </c>
      <c r="AF18" s="73">
        <f t="shared" si="36"/>
        <v>10.62992126</v>
      </c>
      <c r="AG18" s="73">
        <f t="shared" si="36"/>
        <v>6.299212598</v>
      </c>
      <c r="AH18" s="74">
        <f t="shared" si="15"/>
        <v>1.373034242</v>
      </c>
      <c r="AI18" s="74">
        <v>0.0</v>
      </c>
      <c r="AJ18" s="75">
        <f t="shared" si="28"/>
        <v>0</v>
      </c>
      <c r="AK18" s="75">
        <v>0.0</v>
      </c>
      <c r="AL18" s="75">
        <f t="shared" si="17"/>
        <v>0</v>
      </c>
      <c r="AM18" s="76">
        <f t="shared" si="18"/>
        <v>1.373034242</v>
      </c>
      <c r="AN18" s="77">
        <v>2.18</v>
      </c>
      <c r="AO18" s="78">
        <v>0.5</v>
      </c>
      <c r="AP18" s="78">
        <f t="shared" si="19"/>
        <v>0.4489821972</v>
      </c>
      <c r="AQ18" s="78">
        <f t="shared" si="20"/>
        <v>4.2961997</v>
      </c>
      <c r="AR18" s="78">
        <f t="shared" si="21"/>
        <v>0.5370249625</v>
      </c>
      <c r="AS18" s="79"/>
    </row>
    <row r="19" ht="15.75" customHeight="1">
      <c r="A19" s="80"/>
      <c r="B19" s="81" t="s">
        <v>74</v>
      </c>
      <c r="C19" s="82" t="s">
        <v>54</v>
      </c>
      <c r="D19" s="83">
        <v>50.0</v>
      </c>
      <c r="E19" s="84" t="s">
        <v>51</v>
      </c>
      <c r="F19" s="55">
        <v>0.35</v>
      </c>
      <c r="G19" s="56">
        <v>1.0</v>
      </c>
      <c r="H19" s="57">
        <v>0.0</v>
      </c>
      <c r="I19" s="57">
        <f t="shared" si="25"/>
        <v>0.35</v>
      </c>
      <c r="J19" s="58">
        <f t="shared" si="3"/>
        <v>0.6658833333</v>
      </c>
      <c r="K19" s="59">
        <f t="shared" si="4"/>
        <v>0</v>
      </c>
      <c r="L19" s="60">
        <f t="shared" si="5"/>
        <v>0.7160332833</v>
      </c>
      <c r="M19" s="61">
        <f t="shared" si="6"/>
        <v>1.731916617</v>
      </c>
      <c r="N19" s="62">
        <f t="shared" si="7"/>
        <v>2.037548961</v>
      </c>
      <c r="O19" s="85">
        <v>1.0</v>
      </c>
      <c r="P19" s="86">
        <v>24.0</v>
      </c>
      <c r="Q19" s="86">
        <f t="shared" si="8"/>
        <v>24</v>
      </c>
      <c r="R19" s="86">
        <f t="shared" si="32"/>
        <v>0</v>
      </c>
      <c r="S19" s="87">
        <v>90.0</v>
      </c>
      <c r="T19" s="87">
        <v>27.0</v>
      </c>
      <c r="U19" s="87">
        <v>16.0</v>
      </c>
      <c r="V19" s="87">
        <f t="shared" si="9"/>
        <v>6.48</v>
      </c>
      <c r="W19" s="67">
        <f t="shared" si="10"/>
        <v>7</v>
      </c>
      <c r="X19" s="68">
        <v>1.95</v>
      </c>
      <c r="Y19" s="69">
        <f t="shared" si="11"/>
        <v>13.65</v>
      </c>
      <c r="Z19" s="69">
        <v>0.5</v>
      </c>
      <c r="AA19" s="70">
        <f t="shared" si="12"/>
        <v>1.8312</v>
      </c>
      <c r="AB19" s="70">
        <f t="shared" si="13"/>
        <v>0.6658833333</v>
      </c>
      <c r="AC19" s="71">
        <v>6.0</v>
      </c>
      <c r="AD19" s="72" t="s">
        <v>52</v>
      </c>
      <c r="AE19" s="73">
        <f t="shared" ref="AE19:AG19" si="37">S19/$AF$2</f>
        <v>35.43307087</v>
      </c>
      <c r="AF19" s="73">
        <f t="shared" si="37"/>
        <v>10.62992126</v>
      </c>
      <c r="AG19" s="73">
        <f t="shared" si="37"/>
        <v>6.299212598</v>
      </c>
      <c r="AH19" s="74">
        <f t="shared" si="15"/>
        <v>1.373034242</v>
      </c>
      <c r="AI19" s="74">
        <v>0.0</v>
      </c>
      <c r="AJ19" s="75">
        <f t="shared" si="28"/>
        <v>0</v>
      </c>
      <c r="AK19" s="75">
        <v>0.0</v>
      </c>
      <c r="AL19" s="75">
        <f t="shared" si="17"/>
        <v>0</v>
      </c>
      <c r="AM19" s="76">
        <f t="shared" si="18"/>
        <v>1.373034242</v>
      </c>
      <c r="AN19" s="77">
        <v>2.18</v>
      </c>
      <c r="AO19" s="78">
        <v>0.5</v>
      </c>
      <c r="AP19" s="78">
        <f t="shared" si="19"/>
        <v>0.4489821972</v>
      </c>
      <c r="AQ19" s="78">
        <f t="shared" si="20"/>
        <v>4.2961997</v>
      </c>
      <c r="AR19" s="78">
        <f t="shared" si="21"/>
        <v>0.7160332833</v>
      </c>
      <c r="AS19" s="79"/>
    </row>
    <row r="20" ht="15.75" customHeight="1">
      <c r="A20" s="80"/>
      <c r="B20" s="81" t="s">
        <v>75</v>
      </c>
      <c r="C20" s="82" t="s">
        <v>54</v>
      </c>
      <c r="D20" s="83">
        <v>60.0</v>
      </c>
      <c r="E20" s="84" t="s">
        <v>51</v>
      </c>
      <c r="F20" s="55">
        <v>0.35</v>
      </c>
      <c r="G20" s="56">
        <v>1.0</v>
      </c>
      <c r="H20" s="57">
        <v>0.0</v>
      </c>
      <c r="I20" s="57">
        <f t="shared" si="25"/>
        <v>0.35</v>
      </c>
      <c r="J20" s="58">
        <f t="shared" si="3"/>
        <v>0.5184875</v>
      </c>
      <c r="K20" s="59">
        <f t="shared" si="4"/>
        <v>0</v>
      </c>
      <c r="L20" s="60">
        <f t="shared" si="5"/>
        <v>0.7160332833</v>
      </c>
      <c r="M20" s="61">
        <f t="shared" si="6"/>
        <v>1.584520783</v>
      </c>
      <c r="N20" s="62">
        <f t="shared" si="7"/>
        <v>1.864142098</v>
      </c>
      <c r="O20" s="85">
        <v>1.0</v>
      </c>
      <c r="P20" s="86">
        <v>32.0</v>
      </c>
      <c r="Q20" s="86">
        <f t="shared" si="8"/>
        <v>32</v>
      </c>
      <c r="R20" s="86">
        <f t="shared" si="32"/>
        <v>0</v>
      </c>
      <c r="S20" s="87">
        <v>90.0</v>
      </c>
      <c r="T20" s="87">
        <v>27.0</v>
      </c>
      <c r="U20" s="87">
        <v>16.0</v>
      </c>
      <c r="V20" s="87">
        <f t="shared" si="9"/>
        <v>6.48</v>
      </c>
      <c r="W20" s="67">
        <f t="shared" si="10"/>
        <v>7</v>
      </c>
      <c r="X20" s="68">
        <v>1.95</v>
      </c>
      <c r="Y20" s="69">
        <f t="shared" si="11"/>
        <v>13.65</v>
      </c>
      <c r="Z20" s="69">
        <v>0.5</v>
      </c>
      <c r="AA20" s="70">
        <f t="shared" si="12"/>
        <v>2.4416</v>
      </c>
      <c r="AB20" s="70">
        <f t="shared" si="13"/>
        <v>0.5184875</v>
      </c>
      <c r="AC20" s="71">
        <v>6.0</v>
      </c>
      <c r="AD20" s="72" t="s">
        <v>52</v>
      </c>
      <c r="AE20" s="73">
        <f t="shared" ref="AE20:AG20" si="38">S20/$AF$2</f>
        <v>35.43307087</v>
      </c>
      <c r="AF20" s="73">
        <f t="shared" si="38"/>
        <v>10.62992126</v>
      </c>
      <c r="AG20" s="73">
        <f t="shared" si="38"/>
        <v>6.299212598</v>
      </c>
      <c r="AH20" s="74">
        <f t="shared" si="15"/>
        <v>1.373034242</v>
      </c>
      <c r="AI20" s="74">
        <v>0.0</v>
      </c>
      <c r="AJ20" s="75">
        <f t="shared" si="28"/>
        <v>0</v>
      </c>
      <c r="AK20" s="75">
        <v>0.0</v>
      </c>
      <c r="AL20" s="75">
        <f t="shared" si="17"/>
        <v>0</v>
      </c>
      <c r="AM20" s="76">
        <f t="shared" si="18"/>
        <v>1.373034242</v>
      </c>
      <c r="AN20" s="77">
        <v>2.18</v>
      </c>
      <c r="AO20" s="78">
        <v>0.5</v>
      </c>
      <c r="AP20" s="78">
        <f t="shared" si="19"/>
        <v>0.4489821972</v>
      </c>
      <c r="AQ20" s="78">
        <f t="shared" si="20"/>
        <v>4.2961997</v>
      </c>
      <c r="AR20" s="78">
        <f t="shared" si="21"/>
        <v>0.7160332833</v>
      </c>
      <c r="AS20" s="79"/>
    </row>
    <row r="21" ht="15.75" customHeight="1">
      <c r="A21" s="80"/>
      <c r="B21" s="97" t="s">
        <v>76</v>
      </c>
      <c r="C21" s="82" t="s">
        <v>54</v>
      </c>
      <c r="D21" s="83">
        <v>60.0</v>
      </c>
      <c r="E21" s="84" t="s">
        <v>51</v>
      </c>
      <c r="F21" s="55">
        <v>0.36</v>
      </c>
      <c r="G21" s="56">
        <v>3.0</v>
      </c>
      <c r="H21" s="57">
        <v>0.0</v>
      </c>
      <c r="I21" s="57">
        <f t="shared" si="25"/>
        <v>1.08</v>
      </c>
      <c r="J21" s="58">
        <f t="shared" si="3"/>
        <v>0.58919</v>
      </c>
      <c r="K21" s="59">
        <f t="shared" si="4"/>
        <v>0</v>
      </c>
      <c r="L21" s="60">
        <f t="shared" si="5"/>
        <v>0.7160332833</v>
      </c>
      <c r="M21" s="61">
        <f t="shared" si="6"/>
        <v>2.385223283</v>
      </c>
      <c r="N21" s="62">
        <f t="shared" si="7"/>
        <v>2.806145039</v>
      </c>
      <c r="O21" s="85">
        <v>1.0</v>
      </c>
      <c r="P21" s="86">
        <v>40.0</v>
      </c>
      <c r="Q21" s="86">
        <f t="shared" si="8"/>
        <v>40</v>
      </c>
      <c r="R21" s="86">
        <f t="shared" si="32"/>
        <v>0</v>
      </c>
      <c r="S21" s="87">
        <v>90.0</v>
      </c>
      <c r="T21" s="87">
        <v>27.0</v>
      </c>
      <c r="U21" s="87">
        <v>16.0</v>
      </c>
      <c r="V21" s="87">
        <f t="shared" si="9"/>
        <v>6.48</v>
      </c>
      <c r="W21" s="67">
        <f t="shared" si="10"/>
        <v>7</v>
      </c>
      <c r="X21" s="68">
        <v>1.95</v>
      </c>
      <c r="Y21" s="69">
        <f t="shared" si="11"/>
        <v>13.65</v>
      </c>
      <c r="Z21" s="69">
        <v>0.5</v>
      </c>
      <c r="AA21" s="70">
        <f t="shared" si="12"/>
        <v>9.4176</v>
      </c>
      <c r="AB21" s="70">
        <f t="shared" si="13"/>
        <v>0.58919</v>
      </c>
      <c r="AC21" s="71">
        <v>6.0</v>
      </c>
      <c r="AD21" s="72" t="s">
        <v>52</v>
      </c>
      <c r="AE21" s="73">
        <f t="shared" ref="AE21:AG21" si="39">S21/$AF$2</f>
        <v>35.43307087</v>
      </c>
      <c r="AF21" s="73">
        <f t="shared" si="39"/>
        <v>10.62992126</v>
      </c>
      <c r="AG21" s="73">
        <f t="shared" si="39"/>
        <v>6.299212598</v>
      </c>
      <c r="AH21" s="74">
        <f t="shared" si="15"/>
        <v>1.373034242</v>
      </c>
      <c r="AI21" s="74">
        <v>0.0</v>
      </c>
      <c r="AJ21" s="75">
        <f t="shared" si="28"/>
        <v>0</v>
      </c>
      <c r="AK21" s="75">
        <v>0.0</v>
      </c>
      <c r="AL21" s="75">
        <f t="shared" si="17"/>
        <v>0</v>
      </c>
      <c r="AM21" s="76">
        <f t="shared" si="18"/>
        <v>1.373034242</v>
      </c>
      <c r="AN21" s="77">
        <v>2.18</v>
      </c>
      <c r="AO21" s="78">
        <v>0.5</v>
      </c>
      <c r="AP21" s="78">
        <f t="shared" si="19"/>
        <v>0.4489821972</v>
      </c>
      <c r="AQ21" s="78">
        <f t="shared" si="20"/>
        <v>4.2961997</v>
      </c>
      <c r="AR21" s="78">
        <f t="shared" si="21"/>
        <v>0.7160332833</v>
      </c>
      <c r="AS21" s="79"/>
    </row>
    <row r="22" ht="15.75" customHeight="1">
      <c r="A22" s="80"/>
      <c r="B22" s="97" t="s">
        <v>77</v>
      </c>
      <c r="C22" s="82" t="s">
        <v>54</v>
      </c>
      <c r="D22" s="83">
        <v>60.0</v>
      </c>
      <c r="E22" s="84" t="s">
        <v>51</v>
      </c>
      <c r="F22" s="55">
        <v>0.38</v>
      </c>
      <c r="G22" s="56">
        <v>3.0</v>
      </c>
      <c r="H22" s="57">
        <v>0.0</v>
      </c>
      <c r="I22" s="57">
        <f t="shared" si="25"/>
        <v>1.14</v>
      </c>
      <c r="J22" s="58">
        <f t="shared" si="3"/>
        <v>0.60227</v>
      </c>
      <c r="K22" s="59">
        <f t="shared" si="4"/>
        <v>0</v>
      </c>
      <c r="L22" s="60">
        <f t="shared" si="5"/>
        <v>0.7160332833</v>
      </c>
      <c r="M22" s="61">
        <f t="shared" si="6"/>
        <v>2.458303283</v>
      </c>
      <c r="N22" s="62">
        <f t="shared" si="7"/>
        <v>2.89212151</v>
      </c>
      <c r="O22" s="85">
        <v>1.0</v>
      </c>
      <c r="P22" s="86">
        <v>40.0</v>
      </c>
      <c r="Q22" s="86">
        <f t="shared" si="8"/>
        <v>40</v>
      </c>
      <c r="R22" s="86">
        <f t="shared" si="32"/>
        <v>0</v>
      </c>
      <c r="S22" s="87">
        <v>90.0</v>
      </c>
      <c r="T22" s="87">
        <v>27.0</v>
      </c>
      <c r="U22" s="87">
        <v>16.0</v>
      </c>
      <c r="V22" s="87">
        <f t="shared" si="9"/>
        <v>6.48</v>
      </c>
      <c r="W22" s="67">
        <f t="shared" si="10"/>
        <v>7</v>
      </c>
      <c r="X22" s="68">
        <v>1.95</v>
      </c>
      <c r="Y22" s="69">
        <f t="shared" si="11"/>
        <v>13.65</v>
      </c>
      <c r="Z22" s="69">
        <v>0.5</v>
      </c>
      <c r="AA22" s="70">
        <f t="shared" si="12"/>
        <v>9.9408</v>
      </c>
      <c r="AB22" s="70">
        <f t="shared" si="13"/>
        <v>0.60227</v>
      </c>
      <c r="AC22" s="71">
        <v>6.0</v>
      </c>
      <c r="AD22" s="72" t="s">
        <v>52</v>
      </c>
      <c r="AE22" s="73">
        <f t="shared" ref="AE22:AG22" si="40">S22/$AF$2</f>
        <v>35.43307087</v>
      </c>
      <c r="AF22" s="73">
        <f t="shared" si="40"/>
        <v>10.62992126</v>
      </c>
      <c r="AG22" s="73">
        <f t="shared" si="40"/>
        <v>6.299212598</v>
      </c>
      <c r="AH22" s="74">
        <f t="shared" si="15"/>
        <v>1.373034242</v>
      </c>
      <c r="AI22" s="74">
        <v>0.0</v>
      </c>
      <c r="AJ22" s="75">
        <f t="shared" si="28"/>
        <v>0</v>
      </c>
      <c r="AK22" s="75">
        <v>0.0</v>
      </c>
      <c r="AL22" s="75">
        <f t="shared" si="17"/>
        <v>0</v>
      </c>
      <c r="AM22" s="76">
        <f t="shared" si="18"/>
        <v>1.373034242</v>
      </c>
      <c r="AN22" s="77">
        <v>2.18</v>
      </c>
      <c r="AO22" s="78">
        <v>0.5</v>
      </c>
      <c r="AP22" s="78">
        <f t="shared" si="19"/>
        <v>0.4489821972</v>
      </c>
      <c r="AQ22" s="78">
        <f t="shared" si="20"/>
        <v>4.2961997</v>
      </c>
      <c r="AR22" s="78">
        <f t="shared" si="21"/>
        <v>0.7160332833</v>
      </c>
      <c r="AS22" s="79"/>
    </row>
    <row r="23" ht="15.75" customHeight="1">
      <c r="A23" s="80"/>
      <c r="B23" s="97" t="s">
        <v>78</v>
      </c>
      <c r="C23" s="82" t="s">
        <v>54</v>
      </c>
      <c r="D23" s="83">
        <v>60.0</v>
      </c>
      <c r="E23" s="84" t="s">
        <v>51</v>
      </c>
      <c r="F23" s="55">
        <v>0.4</v>
      </c>
      <c r="G23" s="56">
        <v>3.0</v>
      </c>
      <c r="H23" s="57">
        <v>0.0</v>
      </c>
      <c r="I23" s="57">
        <f t="shared" si="25"/>
        <v>1.2</v>
      </c>
      <c r="J23" s="58">
        <f t="shared" si="3"/>
        <v>0.61535</v>
      </c>
      <c r="K23" s="59">
        <f t="shared" si="4"/>
        <v>0</v>
      </c>
      <c r="L23" s="60">
        <f t="shared" si="5"/>
        <v>0.7160332833</v>
      </c>
      <c r="M23" s="61">
        <f t="shared" si="6"/>
        <v>2.531383283</v>
      </c>
      <c r="N23" s="62">
        <f t="shared" si="7"/>
        <v>2.97809798</v>
      </c>
      <c r="O23" s="85">
        <v>1.0</v>
      </c>
      <c r="P23" s="86">
        <v>40.0</v>
      </c>
      <c r="Q23" s="86">
        <f t="shared" si="8"/>
        <v>40</v>
      </c>
      <c r="R23" s="86">
        <f t="shared" si="32"/>
        <v>0</v>
      </c>
      <c r="S23" s="87">
        <v>90.0</v>
      </c>
      <c r="T23" s="87">
        <v>27.0</v>
      </c>
      <c r="U23" s="87">
        <v>16.0</v>
      </c>
      <c r="V23" s="87">
        <f t="shared" si="9"/>
        <v>6.48</v>
      </c>
      <c r="W23" s="67">
        <f t="shared" si="10"/>
        <v>7</v>
      </c>
      <c r="X23" s="68">
        <v>1.95</v>
      </c>
      <c r="Y23" s="69">
        <f t="shared" si="11"/>
        <v>13.65</v>
      </c>
      <c r="Z23" s="69">
        <v>0.5</v>
      </c>
      <c r="AA23" s="70">
        <f t="shared" si="12"/>
        <v>10.464</v>
      </c>
      <c r="AB23" s="70">
        <f t="shared" si="13"/>
        <v>0.61535</v>
      </c>
      <c r="AC23" s="71">
        <v>6.0</v>
      </c>
      <c r="AD23" s="72" t="s">
        <v>52</v>
      </c>
      <c r="AE23" s="73">
        <f t="shared" ref="AE23:AG23" si="41">S23/$AF$2</f>
        <v>35.43307087</v>
      </c>
      <c r="AF23" s="73">
        <f t="shared" si="41"/>
        <v>10.62992126</v>
      </c>
      <c r="AG23" s="73">
        <f t="shared" si="41"/>
        <v>6.299212598</v>
      </c>
      <c r="AH23" s="74">
        <f t="shared" si="15"/>
        <v>1.373034242</v>
      </c>
      <c r="AI23" s="74">
        <v>0.0</v>
      </c>
      <c r="AJ23" s="75">
        <f t="shared" si="28"/>
        <v>0</v>
      </c>
      <c r="AK23" s="75">
        <v>0.0</v>
      </c>
      <c r="AL23" s="75">
        <f t="shared" si="17"/>
        <v>0</v>
      </c>
      <c r="AM23" s="76">
        <f t="shared" si="18"/>
        <v>1.373034242</v>
      </c>
      <c r="AN23" s="77">
        <v>2.18</v>
      </c>
      <c r="AO23" s="78">
        <v>0.5</v>
      </c>
      <c r="AP23" s="78">
        <f t="shared" si="19"/>
        <v>0.4489821972</v>
      </c>
      <c r="AQ23" s="78">
        <f t="shared" si="20"/>
        <v>4.2961997</v>
      </c>
      <c r="AR23" s="78">
        <f t="shared" si="21"/>
        <v>0.7160332833</v>
      </c>
      <c r="AS23" s="79"/>
    </row>
    <row r="24" ht="15.75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98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</row>
    <row r="25" ht="15.7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98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</row>
    <row r="26" ht="15.7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98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</row>
    <row r="27" ht="15.75" customHeight="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98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</row>
    <row r="28" ht="15.75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98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</row>
    <row r="29" ht="15.7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98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</row>
    <row r="30" ht="15.7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98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</row>
    <row r="31" ht="15.7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98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</row>
    <row r="32" ht="15.7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98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</row>
    <row r="33" ht="15.75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98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</row>
    <row r="34" ht="15.75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98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</row>
    <row r="35" ht="15.75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98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</row>
    <row r="36" ht="15.75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98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</row>
    <row r="37" ht="15.75" customHeight="1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98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</row>
    <row r="38" ht="15.7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98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</row>
    <row r="39" ht="15.75" customHeight="1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98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8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</row>
    <row r="41" ht="15.7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98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98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8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</row>
    <row r="44" ht="15.7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98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</row>
    <row r="45" ht="15.75" customHeight="1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98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</row>
    <row r="46" ht="15.75" customHeight="1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98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</row>
    <row r="47" ht="15.75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98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</row>
    <row r="48" ht="15.75" customHeight="1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98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8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8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</row>
    <row r="51" ht="15.75" customHeight="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98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</row>
    <row r="52" ht="15.7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98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</row>
    <row r="53" ht="15.75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98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</row>
    <row r="54" ht="15.7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98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8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</row>
    <row r="56" ht="15.75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98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</row>
    <row r="57" ht="15.7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98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8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</row>
    <row r="59" ht="15.75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98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</row>
    <row r="60" ht="15.7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98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</row>
    <row r="61" ht="15.7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98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</row>
    <row r="62" ht="15.75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98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</row>
    <row r="63" ht="15.7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98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</row>
    <row r="64" ht="15.75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98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</row>
    <row r="65" ht="15.7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98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98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8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</row>
    <row r="69" ht="15.7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98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</row>
    <row r="70" ht="15.75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98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</row>
    <row r="71" ht="15.7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98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</row>
    <row r="72" ht="15.7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98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</row>
    <row r="73" ht="15.75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98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98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8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</row>
    <row r="77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9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</row>
    <row r="78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9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</row>
    <row r="79" ht="15.7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9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</row>
    <row r="80" ht="15.7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9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</row>
    <row r="81" ht="15.75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98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</row>
    <row r="82" ht="15.7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9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</row>
    <row r="83" ht="15.75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98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</row>
    <row r="84" ht="15.75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9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</row>
    <row r="85" ht="15.7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98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</row>
    <row r="86" ht="15.7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9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</row>
    <row r="87" ht="15.7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98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</row>
    <row r="88" ht="15.7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9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98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9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8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8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</row>
    <row r="94" ht="15.75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9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</row>
    <row r="95" ht="15.75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98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</row>
    <row r="96" ht="15.75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9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</row>
    <row r="97" ht="15.75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98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</row>
    <row r="98" ht="15.75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9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</row>
    <row r="99" ht="15.75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98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98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9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9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9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9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9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9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9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9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9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9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9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9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</row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4"/>
      <c r="B1" s="4"/>
      <c r="C1" s="4"/>
      <c r="D1" s="4"/>
      <c r="E1" s="4"/>
      <c r="F1" s="4"/>
      <c r="G1" s="99"/>
      <c r="H1" s="4"/>
      <c r="I1" s="4"/>
      <c r="J1" s="4"/>
      <c r="K1" s="100"/>
      <c r="L1" s="98"/>
      <c r="M1" s="101"/>
      <c r="N1" s="6"/>
      <c r="O1" s="6"/>
      <c r="P1" s="6"/>
      <c r="Q1" s="6"/>
      <c r="R1" s="6"/>
      <c r="S1" s="6"/>
      <c r="T1" s="6"/>
      <c r="U1" s="7"/>
      <c r="V1" s="6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</row>
    <row r="2" ht="15.75" customHeight="1">
      <c r="A2" s="7"/>
      <c r="B2" s="7"/>
      <c r="C2" s="102"/>
      <c r="D2" s="7"/>
      <c r="E2" s="103"/>
      <c r="F2" s="104"/>
      <c r="G2" s="105"/>
      <c r="H2" s="7"/>
      <c r="I2" s="7"/>
      <c r="J2" s="7"/>
      <c r="K2" s="106" t="s">
        <v>1</v>
      </c>
      <c r="L2" s="107">
        <v>0.85</v>
      </c>
      <c r="M2" s="101"/>
      <c r="N2" s="6"/>
      <c r="O2" s="6"/>
      <c r="P2" s="6"/>
      <c r="Q2" s="108"/>
      <c r="R2" s="6"/>
      <c r="S2" s="6"/>
      <c r="T2" s="109" t="s">
        <v>79</v>
      </c>
      <c r="U2" s="110">
        <v>6000.0</v>
      </c>
      <c r="V2" s="6"/>
      <c r="W2" s="6"/>
      <c r="X2" s="111" t="s">
        <v>32</v>
      </c>
      <c r="Y2" s="6"/>
      <c r="Z2" s="6"/>
      <c r="AA2" s="6"/>
      <c r="AB2" s="7"/>
      <c r="AC2" s="7"/>
      <c r="AD2" s="112">
        <v>1728.0</v>
      </c>
      <c r="AE2" s="7"/>
      <c r="AF2" s="112">
        <v>2.54</v>
      </c>
      <c r="AG2" s="7"/>
      <c r="AH2" s="7"/>
      <c r="AI2" s="7"/>
      <c r="AJ2" s="7"/>
      <c r="AK2" s="7"/>
      <c r="AL2" s="7"/>
      <c r="AM2" s="7"/>
      <c r="AN2" s="7"/>
      <c r="AO2" s="7"/>
      <c r="AP2" s="113">
        <v>0.3</v>
      </c>
      <c r="AQ2" s="7"/>
      <c r="AR2" s="7"/>
      <c r="AS2" s="7"/>
      <c r="AT2" s="7"/>
      <c r="AU2" s="7"/>
      <c r="AV2" s="7"/>
    </row>
    <row r="3" ht="15.75" customHeight="1">
      <c r="A3" s="114" t="s">
        <v>8</v>
      </c>
      <c r="B3" s="115" t="s">
        <v>7</v>
      </c>
      <c r="C3" s="116" t="s">
        <v>9</v>
      </c>
      <c r="D3" s="117" t="s">
        <v>80</v>
      </c>
      <c r="E3" s="118" t="s">
        <v>81</v>
      </c>
      <c r="F3" s="119" t="s">
        <v>12</v>
      </c>
      <c r="G3" s="120" t="s">
        <v>82</v>
      </c>
      <c r="H3" s="121" t="s">
        <v>83</v>
      </c>
      <c r="I3" s="122" t="s">
        <v>84</v>
      </c>
      <c r="J3" s="123" t="s">
        <v>85</v>
      </c>
      <c r="K3" s="124" t="s">
        <v>86</v>
      </c>
      <c r="L3" s="125" t="s">
        <v>87</v>
      </c>
      <c r="M3" s="126" t="s">
        <v>88</v>
      </c>
      <c r="N3" s="127" t="s">
        <v>20</v>
      </c>
      <c r="O3" s="128" t="s">
        <v>89</v>
      </c>
      <c r="P3" s="129" t="s">
        <v>90</v>
      </c>
      <c r="Q3" s="130" t="s">
        <v>91</v>
      </c>
      <c r="R3" s="131" t="s">
        <v>92</v>
      </c>
      <c r="S3" s="132"/>
      <c r="T3" s="133"/>
      <c r="U3" s="134" t="s">
        <v>93</v>
      </c>
      <c r="V3" s="135" t="s">
        <v>94</v>
      </c>
      <c r="W3" s="136" t="s">
        <v>29</v>
      </c>
      <c r="X3" s="135" t="s">
        <v>30</v>
      </c>
      <c r="Y3" s="137" t="s">
        <v>95</v>
      </c>
      <c r="Z3" s="138" t="s">
        <v>32</v>
      </c>
      <c r="AA3" s="139" t="s">
        <v>96</v>
      </c>
      <c r="AB3" s="34" t="s">
        <v>34</v>
      </c>
      <c r="AC3" s="48" t="s">
        <v>35</v>
      </c>
      <c r="AD3" s="49" t="s">
        <v>36</v>
      </c>
      <c r="AE3" s="49" t="s">
        <v>37</v>
      </c>
      <c r="AF3" s="49" t="s">
        <v>38</v>
      </c>
      <c r="AG3" s="34" t="s">
        <v>39</v>
      </c>
      <c r="AH3" s="34" t="s">
        <v>40</v>
      </c>
      <c r="AI3" s="34" t="s">
        <v>41</v>
      </c>
      <c r="AJ3" s="34" t="s">
        <v>42</v>
      </c>
      <c r="AK3" s="34" t="s">
        <v>43</v>
      </c>
      <c r="AL3" s="50" t="s">
        <v>97</v>
      </c>
      <c r="AM3" s="45" t="s">
        <v>45</v>
      </c>
      <c r="AN3" s="50" t="s">
        <v>46</v>
      </c>
      <c r="AO3" s="50" t="s">
        <v>6</v>
      </c>
      <c r="AP3" s="50" t="s">
        <v>47</v>
      </c>
      <c r="AQ3" s="50" t="s">
        <v>48</v>
      </c>
      <c r="AR3" s="25"/>
      <c r="AS3" s="25"/>
      <c r="AT3" s="25"/>
      <c r="AU3" s="25"/>
      <c r="AV3" s="25"/>
    </row>
    <row r="4" ht="15.75" customHeight="1">
      <c r="A4" s="140" t="s">
        <v>54</v>
      </c>
      <c r="B4" s="141" t="s">
        <v>98</v>
      </c>
      <c r="C4" s="142">
        <v>50.0</v>
      </c>
      <c r="D4" s="84" t="s">
        <v>51</v>
      </c>
      <c r="E4" s="143">
        <v>5.3</v>
      </c>
      <c r="F4" s="144">
        <v>1.0</v>
      </c>
      <c r="G4" s="145">
        <f t="shared" ref="G4:G32" si="2">E4*F4</f>
        <v>5.3</v>
      </c>
      <c r="H4" s="146">
        <f t="shared" ref="H4:H5" si="3">AA4</f>
        <v>2.9904</v>
      </c>
      <c r="I4" s="147">
        <f t="shared" ref="I4:I32" si="4">AK4</f>
        <v>0</v>
      </c>
      <c r="J4" s="148">
        <f t="shared" ref="J4:J32" si="5">AQ4</f>
        <v>0.5363973803</v>
      </c>
      <c r="K4" s="149">
        <f>G4+H4+I4+J4</f>
        <v>8.82679738</v>
      </c>
      <c r="L4" s="150">
        <f t="shared" ref="L4:L17" si="6">K4/$L$2</f>
        <v>10.38446751</v>
      </c>
      <c r="M4" s="147">
        <f t="shared" ref="M4:M17" si="7">L4/F4</f>
        <v>10.38446751</v>
      </c>
      <c r="N4" s="85">
        <v>1.0</v>
      </c>
      <c r="O4" s="86">
        <v>10.0</v>
      </c>
      <c r="P4" s="86">
        <f t="shared" ref="P4:P8" si="8">N4*O4</f>
        <v>10</v>
      </c>
      <c r="Q4" s="86">
        <f t="shared" ref="Q4:Q32" si="9">F4*P4</f>
        <v>10</v>
      </c>
      <c r="R4" s="151">
        <v>90.0</v>
      </c>
      <c r="S4" s="152">
        <v>27.0</v>
      </c>
      <c r="T4" s="152">
        <v>16.0</v>
      </c>
      <c r="U4" s="153">
        <f t="shared" ref="U4:U32" si="10">(R4*S4*T4)/$U$2</f>
        <v>6.48</v>
      </c>
      <c r="V4" s="154">
        <f t="shared" ref="V4:V32" si="11">ROUNDUP(U4,0)</f>
        <v>7</v>
      </c>
      <c r="W4" s="155">
        <v>2.55</v>
      </c>
      <c r="X4" s="156">
        <f t="shared" ref="X4:X32" si="12">(W4*V4)</f>
        <v>17.85</v>
      </c>
      <c r="Y4" s="154">
        <v>0.5</v>
      </c>
      <c r="Z4" s="157">
        <f t="shared" ref="Z4:Z32" si="13">(G4*O4)*0.218</f>
        <v>11.554</v>
      </c>
      <c r="AA4" s="158">
        <f t="shared" ref="AA4:AA32" si="14">(X4+Z4+Y4)/P4</f>
        <v>2.9904</v>
      </c>
      <c r="AB4" s="159">
        <f t="shared" ref="AB4:AB17" si="15">O4</f>
        <v>10</v>
      </c>
      <c r="AC4" s="72" t="s">
        <v>99</v>
      </c>
      <c r="AD4" s="73">
        <f t="shared" ref="AD4:AF4" si="1">R4/$AF$2</f>
        <v>35.43307087</v>
      </c>
      <c r="AE4" s="73">
        <f t="shared" si="1"/>
        <v>10.62992126</v>
      </c>
      <c r="AF4" s="73">
        <f t="shared" si="1"/>
        <v>6.299212598</v>
      </c>
      <c r="AG4" s="74">
        <f t="shared" ref="AG4:AG32" si="17">(AD4*AE4*AF4)/$AD$2</f>
        <v>1.373034242</v>
      </c>
      <c r="AH4" s="160">
        <v>0.0</v>
      </c>
      <c r="AI4" s="75">
        <f t="shared" ref="AI4:AI32" si="18">AH4/AB4</f>
        <v>0</v>
      </c>
      <c r="AJ4" s="75">
        <v>0.0</v>
      </c>
      <c r="AK4" s="75">
        <f t="shared" ref="AK4:AK32" si="19">(AI4+AJ4)</f>
        <v>0</v>
      </c>
      <c r="AL4" s="76">
        <f t="shared" ref="AL4:AL32" si="20">AG4</f>
        <v>1.373034242</v>
      </c>
      <c r="AM4" s="77">
        <f t="shared" ref="AM4:AM32" si="21">2.18*1.25</f>
        <v>2.725</v>
      </c>
      <c r="AN4" s="78">
        <v>0.5</v>
      </c>
      <c r="AO4" s="78">
        <f t="shared" ref="AO4:AO32" si="22">(AM4*$AP$2*AL4)</f>
        <v>1.122455493</v>
      </c>
      <c r="AP4" s="78">
        <f t="shared" ref="AP4:AP32" si="23">(AL4*AM4)+AN4+AO4</f>
        <v>5.363973803</v>
      </c>
      <c r="AQ4" s="78">
        <f t="shared" ref="AQ4:AQ32" si="24">AP4/O4</f>
        <v>0.5363973803</v>
      </c>
      <c r="AR4" s="79"/>
      <c r="AS4" s="79"/>
      <c r="AT4" s="79"/>
      <c r="AU4" s="79"/>
      <c r="AV4" s="79"/>
    </row>
    <row r="5" ht="15.75" customHeight="1">
      <c r="A5" s="140" t="s">
        <v>54</v>
      </c>
      <c r="B5" s="161" t="s">
        <v>100</v>
      </c>
      <c r="C5" s="162">
        <v>40.0</v>
      </c>
      <c r="D5" s="84" t="s">
        <v>51</v>
      </c>
      <c r="E5" s="55">
        <v>3.5</v>
      </c>
      <c r="F5" s="144">
        <v>1.0</v>
      </c>
      <c r="G5" s="145">
        <f t="shared" si="2"/>
        <v>3.5</v>
      </c>
      <c r="H5" s="146">
        <f t="shared" si="3"/>
        <v>1.782444444</v>
      </c>
      <c r="I5" s="147">
        <f t="shared" si="4"/>
        <v>0</v>
      </c>
      <c r="J5" s="148">
        <f t="shared" si="5"/>
        <v>0.2979985446</v>
      </c>
      <c r="K5" s="149">
        <f>G5+H5</f>
        <v>5.282444444</v>
      </c>
      <c r="L5" s="150">
        <f t="shared" si="6"/>
        <v>6.214640523</v>
      </c>
      <c r="M5" s="147">
        <f t="shared" si="7"/>
        <v>6.214640523</v>
      </c>
      <c r="N5" s="85">
        <v>1.0</v>
      </c>
      <c r="O5" s="86">
        <v>18.0</v>
      </c>
      <c r="P5" s="86">
        <f t="shared" si="8"/>
        <v>18</v>
      </c>
      <c r="Q5" s="86">
        <f t="shared" si="9"/>
        <v>18</v>
      </c>
      <c r="R5" s="151">
        <v>90.0</v>
      </c>
      <c r="S5" s="152">
        <v>27.0</v>
      </c>
      <c r="T5" s="152">
        <v>16.0</v>
      </c>
      <c r="U5" s="153">
        <f t="shared" si="10"/>
        <v>6.48</v>
      </c>
      <c r="V5" s="154">
        <f t="shared" si="11"/>
        <v>7</v>
      </c>
      <c r="W5" s="155">
        <v>2.55</v>
      </c>
      <c r="X5" s="156">
        <f t="shared" si="12"/>
        <v>17.85</v>
      </c>
      <c r="Y5" s="154">
        <v>0.5</v>
      </c>
      <c r="Z5" s="157">
        <f t="shared" si="13"/>
        <v>13.734</v>
      </c>
      <c r="AA5" s="163">
        <f t="shared" si="14"/>
        <v>1.782444444</v>
      </c>
      <c r="AB5" s="159">
        <f t="shared" si="15"/>
        <v>18</v>
      </c>
      <c r="AC5" s="72" t="s">
        <v>99</v>
      </c>
      <c r="AD5" s="73">
        <f t="shared" ref="AD5:AF5" si="16">R5/$AF$2</f>
        <v>35.43307087</v>
      </c>
      <c r="AE5" s="73">
        <f t="shared" si="16"/>
        <v>10.62992126</v>
      </c>
      <c r="AF5" s="73">
        <f t="shared" si="16"/>
        <v>6.299212598</v>
      </c>
      <c r="AG5" s="74">
        <f t="shared" si="17"/>
        <v>1.373034242</v>
      </c>
      <c r="AH5" s="160">
        <v>0.0</v>
      </c>
      <c r="AI5" s="75">
        <f t="shared" si="18"/>
        <v>0</v>
      </c>
      <c r="AJ5" s="75">
        <v>0.0</v>
      </c>
      <c r="AK5" s="75">
        <f t="shared" si="19"/>
        <v>0</v>
      </c>
      <c r="AL5" s="76">
        <f t="shared" si="20"/>
        <v>1.373034242</v>
      </c>
      <c r="AM5" s="77">
        <f t="shared" si="21"/>
        <v>2.725</v>
      </c>
      <c r="AN5" s="78">
        <v>0.5</v>
      </c>
      <c r="AO5" s="78">
        <f t="shared" si="22"/>
        <v>1.122455493</v>
      </c>
      <c r="AP5" s="78">
        <f t="shared" si="23"/>
        <v>5.363973803</v>
      </c>
      <c r="AQ5" s="78">
        <f t="shared" si="24"/>
        <v>0.2979985446</v>
      </c>
      <c r="AR5" s="79"/>
      <c r="AS5" s="79"/>
      <c r="AT5" s="79"/>
      <c r="AU5" s="79"/>
      <c r="AV5" s="79"/>
    </row>
    <row r="6" ht="15.75" customHeight="1">
      <c r="A6" s="140" t="s">
        <v>54</v>
      </c>
      <c r="B6" s="141" t="s">
        <v>101</v>
      </c>
      <c r="C6" s="164">
        <v>50.0</v>
      </c>
      <c r="D6" s="84" t="s">
        <v>51</v>
      </c>
      <c r="E6" s="55">
        <v>8.73</v>
      </c>
      <c r="F6" s="144">
        <v>1.0</v>
      </c>
      <c r="G6" s="145">
        <f t="shared" si="2"/>
        <v>8.73</v>
      </c>
      <c r="H6" s="165">
        <v>0.0</v>
      </c>
      <c r="I6" s="147">
        <f t="shared" si="4"/>
        <v>0</v>
      </c>
      <c r="J6" s="148">
        <f t="shared" si="5"/>
        <v>0.7662819718</v>
      </c>
      <c r="K6" s="149">
        <f>G6+H6+I6+J6</f>
        <v>9.496281972</v>
      </c>
      <c r="L6" s="150">
        <f t="shared" si="6"/>
        <v>11.17209644</v>
      </c>
      <c r="M6" s="147">
        <f t="shared" si="7"/>
        <v>11.17209644</v>
      </c>
      <c r="N6" s="85">
        <v>1.0</v>
      </c>
      <c r="O6" s="86">
        <v>7.0</v>
      </c>
      <c r="P6" s="86">
        <f t="shared" si="8"/>
        <v>7</v>
      </c>
      <c r="Q6" s="85">
        <f t="shared" si="9"/>
        <v>7</v>
      </c>
      <c r="R6" s="151">
        <v>90.0</v>
      </c>
      <c r="S6" s="152">
        <v>27.0</v>
      </c>
      <c r="T6" s="152">
        <v>16.0</v>
      </c>
      <c r="U6" s="153">
        <f t="shared" si="10"/>
        <v>6.48</v>
      </c>
      <c r="V6" s="154">
        <f t="shared" si="11"/>
        <v>7</v>
      </c>
      <c r="W6" s="155">
        <v>2.55</v>
      </c>
      <c r="X6" s="156">
        <f t="shared" si="12"/>
        <v>17.85</v>
      </c>
      <c r="Y6" s="154">
        <v>0.5</v>
      </c>
      <c r="Z6" s="157">
        <f t="shared" si="13"/>
        <v>13.32198</v>
      </c>
      <c r="AA6" s="158">
        <f t="shared" si="14"/>
        <v>4.524568571</v>
      </c>
      <c r="AB6" s="159">
        <f t="shared" si="15"/>
        <v>7</v>
      </c>
      <c r="AC6" s="72" t="s">
        <v>99</v>
      </c>
      <c r="AD6" s="73">
        <f t="shared" ref="AD6:AF6" si="25">R6/$AF$2</f>
        <v>35.43307087</v>
      </c>
      <c r="AE6" s="73">
        <f t="shared" si="25"/>
        <v>10.62992126</v>
      </c>
      <c r="AF6" s="73">
        <f t="shared" si="25"/>
        <v>6.299212598</v>
      </c>
      <c r="AG6" s="74">
        <f t="shared" si="17"/>
        <v>1.373034242</v>
      </c>
      <c r="AH6" s="160">
        <v>0.0</v>
      </c>
      <c r="AI6" s="75">
        <f t="shared" si="18"/>
        <v>0</v>
      </c>
      <c r="AJ6" s="75">
        <v>0.0</v>
      </c>
      <c r="AK6" s="75">
        <f t="shared" si="19"/>
        <v>0</v>
      </c>
      <c r="AL6" s="76">
        <f t="shared" si="20"/>
        <v>1.373034242</v>
      </c>
      <c r="AM6" s="77">
        <f t="shared" si="21"/>
        <v>2.725</v>
      </c>
      <c r="AN6" s="78">
        <v>0.5</v>
      </c>
      <c r="AO6" s="78">
        <f t="shared" si="22"/>
        <v>1.122455493</v>
      </c>
      <c r="AP6" s="78">
        <f t="shared" si="23"/>
        <v>5.363973803</v>
      </c>
      <c r="AQ6" s="78">
        <f t="shared" si="24"/>
        <v>0.7662819718</v>
      </c>
      <c r="AR6" s="79"/>
      <c r="AS6" s="79"/>
      <c r="AT6" s="79"/>
      <c r="AU6" s="79"/>
      <c r="AV6" s="79"/>
    </row>
    <row r="7" ht="15.75" customHeight="1">
      <c r="A7" s="140" t="s">
        <v>54</v>
      </c>
      <c r="B7" s="161" t="s">
        <v>102</v>
      </c>
      <c r="C7" s="166"/>
      <c r="D7" s="167"/>
      <c r="E7" s="55">
        <v>13.63</v>
      </c>
      <c r="F7" s="144">
        <v>1.0</v>
      </c>
      <c r="G7" s="145">
        <f t="shared" si="2"/>
        <v>13.63</v>
      </c>
      <c r="H7" s="165">
        <v>0.0</v>
      </c>
      <c r="I7" s="147">
        <f t="shared" si="4"/>
        <v>0</v>
      </c>
      <c r="J7" s="148">
        <f t="shared" si="5"/>
        <v>0.7662819718</v>
      </c>
      <c r="K7" s="149">
        <f t="shared" ref="K7:K17" si="27">G7+H7</f>
        <v>13.63</v>
      </c>
      <c r="L7" s="150">
        <f t="shared" si="6"/>
        <v>16.03529412</v>
      </c>
      <c r="M7" s="147">
        <f t="shared" si="7"/>
        <v>16.03529412</v>
      </c>
      <c r="N7" s="85">
        <v>1.0</v>
      </c>
      <c r="O7" s="86">
        <v>7.0</v>
      </c>
      <c r="P7" s="86">
        <f t="shared" si="8"/>
        <v>7</v>
      </c>
      <c r="Q7" s="85">
        <f t="shared" si="9"/>
        <v>7</v>
      </c>
      <c r="R7" s="83">
        <v>90.0</v>
      </c>
      <c r="S7" s="83">
        <v>27.0</v>
      </c>
      <c r="T7" s="83">
        <v>16.0</v>
      </c>
      <c r="U7" s="153">
        <f t="shared" si="10"/>
        <v>6.48</v>
      </c>
      <c r="V7" s="154">
        <f t="shared" si="11"/>
        <v>7</v>
      </c>
      <c r="W7" s="155">
        <v>2.55</v>
      </c>
      <c r="X7" s="156">
        <f t="shared" si="12"/>
        <v>17.85</v>
      </c>
      <c r="Y7" s="154">
        <v>0.5</v>
      </c>
      <c r="Z7" s="157">
        <f t="shared" si="13"/>
        <v>20.79938</v>
      </c>
      <c r="AA7" s="163">
        <f t="shared" si="14"/>
        <v>5.592768571</v>
      </c>
      <c r="AB7" s="159">
        <f t="shared" si="15"/>
        <v>7</v>
      </c>
      <c r="AC7" s="72" t="s">
        <v>99</v>
      </c>
      <c r="AD7" s="73">
        <f t="shared" ref="AD7:AF7" si="26">R7/$AF$2</f>
        <v>35.43307087</v>
      </c>
      <c r="AE7" s="73">
        <f t="shared" si="26"/>
        <v>10.62992126</v>
      </c>
      <c r="AF7" s="73">
        <f t="shared" si="26"/>
        <v>6.299212598</v>
      </c>
      <c r="AG7" s="74">
        <f t="shared" si="17"/>
        <v>1.373034242</v>
      </c>
      <c r="AH7" s="160">
        <v>0.0</v>
      </c>
      <c r="AI7" s="75">
        <f t="shared" si="18"/>
        <v>0</v>
      </c>
      <c r="AJ7" s="75">
        <v>0.0</v>
      </c>
      <c r="AK7" s="75">
        <f t="shared" si="19"/>
        <v>0</v>
      </c>
      <c r="AL7" s="76">
        <f t="shared" si="20"/>
        <v>1.373034242</v>
      </c>
      <c r="AM7" s="77">
        <f t="shared" si="21"/>
        <v>2.725</v>
      </c>
      <c r="AN7" s="78">
        <v>0.5</v>
      </c>
      <c r="AO7" s="78">
        <f t="shared" si="22"/>
        <v>1.122455493</v>
      </c>
      <c r="AP7" s="78">
        <f t="shared" si="23"/>
        <v>5.363973803</v>
      </c>
      <c r="AQ7" s="78">
        <f t="shared" si="24"/>
        <v>0.7662819718</v>
      </c>
      <c r="AR7" s="79"/>
      <c r="AS7" s="79"/>
      <c r="AT7" s="79"/>
      <c r="AU7" s="79"/>
      <c r="AV7" s="79"/>
    </row>
    <row r="8" ht="15.75" customHeight="1">
      <c r="A8" s="140" t="s">
        <v>54</v>
      </c>
      <c r="B8" s="161" t="s">
        <v>103</v>
      </c>
      <c r="C8" s="166"/>
      <c r="D8" s="84" t="s">
        <v>51</v>
      </c>
      <c r="E8" s="55">
        <v>3.75</v>
      </c>
      <c r="F8" s="144">
        <v>1.0</v>
      </c>
      <c r="G8" s="145">
        <f t="shared" si="2"/>
        <v>3.75</v>
      </c>
      <c r="H8" s="146">
        <f t="shared" ref="H8:H32" si="29">AA8</f>
        <v>2.6525</v>
      </c>
      <c r="I8" s="147">
        <f t="shared" si="4"/>
        <v>0</v>
      </c>
      <c r="J8" s="148">
        <f t="shared" si="5"/>
        <v>0.5363973803</v>
      </c>
      <c r="K8" s="149">
        <f t="shared" si="27"/>
        <v>6.4025</v>
      </c>
      <c r="L8" s="150">
        <f t="shared" si="6"/>
        <v>7.532352941</v>
      </c>
      <c r="M8" s="147">
        <f t="shared" si="7"/>
        <v>7.532352941</v>
      </c>
      <c r="N8" s="85">
        <v>1.0</v>
      </c>
      <c r="O8" s="86">
        <v>10.0</v>
      </c>
      <c r="P8" s="86">
        <f t="shared" si="8"/>
        <v>10</v>
      </c>
      <c r="Q8" s="86">
        <f t="shared" si="9"/>
        <v>10</v>
      </c>
      <c r="R8" s="151">
        <v>90.0</v>
      </c>
      <c r="S8" s="152">
        <v>27.0</v>
      </c>
      <c r="T8" s="152">
        <v>16.0</v>
      </c>
      <c r="U8" s="168">
        <f t="shared" si="10"/>
        <v>6.48</v>
      </c>
      <c r="V8" s="154">
        <f t="shared" si="11"/>
        <v>7</v>
      </c>
      <c r="W8" s="155">
        <v>2.55</v>
      </c>
      <c r="X8" s="156">
        <f t="shared" si="12"/>
        <v>17.85</v>
      </c>
      <c r="Y8" s="154">
        <v>0.5</v>
      </c>
      <c r="Z8" s="157">
        <f t="shared" si="13"/>
        <v>8.175</v>
      </c>
      <c r="AA8" s="163">
        <f t="shared" si="14"/>
        <v>2.6525</v>
      </c>
      <c r="AB8" s="159">
        <f t="shared" si="15"/>
        <v>10</v>
      </c>
      <c r="AC8" s="72" t="s">
        <v>99</v>
      </c>
      <c r="AD8" s="73">
        <f t="shared" ref="AD8:AF8" si="28">R8/$AF$2</f>
        <v>35.43307087</v>
      </c>
      <c r="AE8" s="73">
        <f t="shared" si="28"/>
        <v>10.62992126</v>
      </c>
      <c r="AF8" s="73">
        <f t="shared" si="28"/>
        <v>6.299212598</v>
      </c>
      <c r="AG8" s="74">
        <f t="shared" si="17"/>
        <v>1.373034242</v>
      </c>
      <c r="AH8" s="160">
        <v>0.0</v>
      </c>
      <c r="AI8" s="75">
        <f t="shared" si="18"/>
        <v>0</v>
      </c>
      <c r="AJ8" s="75">
        <v>0.0</v>
      </c>
      <c r="AK8" s="75">
        <f t="shared" si="19"/>
        <v>0</v>
      </c>
      <c r="AL8" s="76">
        <f t="shared" si="20"/>
        <v>1.373034242</v>
      </c>
      <c r="AM8" s="77">
        <f t="shared" si="21"/>
        <v>2.725</v>
      </c>
      <c r="AN8" s="78">
        <v>0.5</v>
      </c>
      <c r="AO8" s="78">
        <f t="shared" si="22"/>
        <v>1.122455493</v>
      </c>
      <c r="AP8" s="78">
        <f t="shared" si="23"/>
        <v>5.363973803</v>
      </c>
      <c r="AQ8" s="78">
        <f t="shared" si="24"/>
        <v>0.5363973803</v>
      </c>
      <c r="AR8" s="79"/>
      <c r="AS8" s="79"/>
      <c r="AT8" s="79"/>
      <c r="AU8" s="79"/>
      <c r="AV8" s="79"/>
    </row>
    <row r="9" ht="15.75" customHeight="1">
      <c r="A9" s="140" t="s">
        <v>54</v>
      </c>
      <c r="B9" s="161" t="s">
        <v>104</v>
      </c>
      <c r="C9" s="162">
        <v>50.0</v>
      </c>
      <c r="D9" s="167"/>
      <c r="E9" s="55">
        <v>8.4</v>
      </c>
      <c r="F9" s="144">
        <v>1.0</v>
      </c>
      <c r="G9" s="145">
        <f t="shared" si="2"/>
        <v>8.4</v>
      </c>
      <c r="H9" s="146">
        <f t="shared" si="29"/>
        <v>6.9937</v>
      </c>
      <c r="I9" s="147">
        <f t="shared" si="4"/>
        <v>0</v>
      </c>
      <c r="J9" s="148">
        <f t="shared" si="5"/>
        <v>1.540269819</v>
      </c>
      <c r="K9" s="149">
        <f t="shared" si="27"/>
        <v>15.3937</v>
      </c>
      <c r="L9" s="150">
        <f t="shared" si="6"/>
        <v>18.11023529</v>
      </c>
      <c r="M9" s="147">
        <f t="shared" si="7"/>
        <v>18.11023529</v>
      </c>
      <c r="N9" s="85">
        <v>1.0</v>
      </c>
      <c r="O9" s="86">
        <v>8.0</v>
      </c>
      <c r="P9" s="86">
        <v>8.0</v>
      </c>
      <c r="Q9" s="86">
        <f t="shared" si="9"/>
        <v>8</v>
      </c>
      <c r="R9" s="151">
        <v>105.0</v>
      </c>
      <c r="S9" s="152">
        <v>30.0</v>
      </c>
      <c r="T9" s="152">
        <v>30.0</v>
      </c>
      <c r="U9" s="153">
        <f t="shared" si="10"/>
        <v>15.75</v>
      </c>
      <c r="V9" s="154">
        <f t="shared" si="11"/>
        <v>16</v>
      </c>
      <c r="W9" s="155">
        <v>2.55</v>
      </c>
      <c r="X9" s="156">
        <f t="shared" si="12"/>
        <v>40.8</v>
      </c>
      <c r="Y9" s="154">
        <v>0.5</v>
      </c>
      <c r="Z9" s="157">
        <f t="shared" si="13"/>
        <v>14.6496</v>
      </c>
      <c r="AA9" s="163">
        <f t="shared" si="14"/>
        <v>6.9937</v>
      </c>
      <c r="AB9" s="159">
        <f t="shared" si="15"/>
        <v>8</v>
      </c>
      <c r="AC9" s="72" t="s">
        <v>99</v>
      </c>
      <c r="AD9" s="73">
        <f t="shared" ref="AD9:AF9" si="30">R9/$AF$2</f>
        <v>41.33858268</v>
      </c>
      <c r="AE9" s="73">
        <f t="shared" si="30"/>
        <v>11.81102362</v>
      </c>
      <c r="AF9" s="73">
        <f t="shared" si="30"/>
        <v>11.81102362</v>
      </c>
      <c r="AG9" s="74">
        <f t="shared" si="17"/>
        <v>3.337236005</v>
      </c>
      <c r="AH9" s="160">
        <v>0.0</v>
      </c>
      <c r="AI9" s="75">
        <f t="shared" si="18"/>
        <v>0</v>
      </c>
      <c r="AJ9" s="75">
        <v>0.0</v>
      </c>
      <c r="AK9" s="75">
        <f t="shared" si="19"/>
        <v>0</v>
      </c>
      <c r="AL9" s="76">
        <f t="shared" si="20"/>
        <v>3.337236005</v>
      </c>
      <c r="AM9" s="77">
        <f t="shared" si="21"/>
        <v>2.725</v>
      </c>
      <c r="AN9" s="78">
        <v>0.5</v>
      </c>
      <c r="AO9" s="78">
        <f t="shared" si="22"/>
        <v>2.728190434</v>
      </c>
      <c r="AP9" s="78">
        <f t="shared" si="23"/>
        <v>12.32215855</v>
      </c>
      <c r="AQ9" s="78">
        <f t="shared" si="24"/>
        <v>1.540269819</v>
      </c>
      <c r="AR9" s="79"/>
      <c r="AS9" s="79"/>
      <c r="AT9" s="79"/>
      <c r="AU9" s="79"/>
      <c r="AV9" s="79"/>
    </row>
    <row r="10" ht="15.75" customHeight="1">
      <c r="A10" s="140" t="s">
        <v>60</v>
      </c>
      <c r="B10" s="161" t="s">
        <v>105</v>
      </c>
      <c r="C10" s="162">
        <v>60.0</v>
      </c>
      <c r="D10" s="84" t="s">
        <v>55</v>
      </c>
      <c r="E10" s="169">
        <v>0.9</v>
      </c>
      <c r="F10" s="144">
        <v>3.0</v>
      </c>
      <c r="G10" s="145">
        <f t="shared" si="2"/>
        <v>2.7</v>
      </c>
      <c r="H10" s="146">
        <f t="shared" si="29"/>
        <v>1.4246</v>
      </c>
      <c r="I10" s="147">
        <f t="shared" si="4"/>
        <v>0</v>
      </c>
      <c r="J10" s="148">
        <f t="shared" si="5"/>
        <v>0.256443171</v>
      </c>
      <c r="K10" s="149">
        <f t="shared" si="27"/>
        <v>4.1246</v>
      </c>
      <c r="L10" s="150">
        <f t="shared" si="6"/>
        <v>4.852470588</v>
      </c>
      <c r="M10" s="147">
        <f t="shared" si="7"/>
        <v>1.617490196</v>
      </c>
      <c r="N10" s="85">
        <v>1.0</v>
      </c>
      <c r="O10" s="86">
        <v>25.0</v>
      </c>
      <c r="P10" s="86">
        <f t="shared" ref="P10:P32" si="32">N10*O10</f>
        <v>25</v>
      </c>
      <c r="Q10" s="170">
        <f t="shared" si="9"/>
        <v>75</v>
      </c>
      <c r="R10" s="83">
        <v>105.0</v>
      </c>
      <c r="S10" s="83">
        <v>30.0</v>
      </c>
      <c r="T10" s="83">
        <v>15.0</v>
      </c>
      <c r="U10" s="153">
        <f t="shared" si="10"/>
        <v>7.875</v>
      </c>
      <c r="V10" s="154">
        <f t="shared" si="11"/>
        <v>8</v>
      </c>
      <c r="W10" s="155">
        <v>2.55</v>
      </c>
      <c r="X10" s="156">
        <f t="shared" si="12"/>
        <v>20.4</v>
      </c>
      <c r="Y10" s="154">
        <v>0.5</v>
      </c>
      <c r="Z10" s="157">
        <f t="shared" si="13"/>
        <v>14.715</v>
      </c>
      <c r="AA10" s="163">
        <f t="shared" si="14"/>
        <v>1.4246</v>
      </c>
      <c r="AB10" s="159">
        <f t="shared" si="15"/>
        <v>25</v>
      </c>
      <c r="AC10" s="72" t="s">
        <v>99</v>
      </c>
      <c r="AD10" s="73">
        <f t="shared" ref="AD10:AF10" si="31">R10/$AF$2</f>
        <v>41.33858268</v>
      </c>
      <c r="AE10" s="73">
        <f t="shared" si="31"/>
        <v>11.81102362</v>
      </c>
      <c r="AF10" s="73">
        <f t="shared" si="31"/>
        <v>5.905511811</v>
      </c>
      <c r="AG10" s="74">
        <f t="shared" si="17"/>
        <v>1.668618003</v>
      </c>
      <c r="AH10" s="160">
        <v>0.0</v>
      </c>
      <c r="AI10" s="75">
        <f t="shared" si="18"/>
        <v>0</v>
      </c>
      <c r="AJ10" s="75">
        <v>0.0</v>
      </c>
      <c r="AK10" s="75">
        <f t="shared" si="19"/>
        <v>0</v>
      </c>
      <c r="AL10" s="76">
        <f t="shared" si="20"/>
        <v>1.668618003</v>
      </c>
      <c r="AM10" s="77">
        <f t="shared" si="21"/>
        <v>2.725</v>
      </c>
      <c r="AN10" s="78">
        <v>0.5</v>
      </c>
      <c r="AO10" s="78">
        <f t="shared" si="22"/>
        <v>1.364095217</v>
      </c>
      <c r="AP10" s="78">
        <f t="shared" si="23"/>
        <v>6.411079274</v>
      </c>
      <c r="AQ10" s="78">
        <f t="shared" si="24"/>
        <v>0.256443171</v>
      </c>
      <c r="AR10" s="79"/>
      <c r="AS10" s="79"/>
      <c r="AT10" s="79"/>
      <c r="AU10" s="79"/>
      <c r="AV10" s="79"/>
    </row>
    <row r="11" ht="15.75" customHeight="1">
      <c r="A11" s="140" t="s">
        <v>60</v>
      </c>
      <c r="B11" s="161" t="s">
        <v>106</v>
      </c>
      <c r="C11" s="162">
        <v>50.0</v>
      </c>
      <c r="D11" s="84" t="s">
        <v>55</v>
      </c>
      <c r="E11" s="55">
        <v>0.66</v>
      </c>
      <c r="F11" s="144">
        <v>6.0</v>
      </c>
      <c r="G11" s="145">
        <f t="shared" si="2"/>
        <v>3.96</v>
      </c>
      <c r="H11" s="146">
        <f t="shared" si="29"/>
        <v>2.16953</v>
      </c>
      <c r="I11" s="147">
        <f t="shared" si="4"/>
        <v>0</v>
      </c>
      <c r="J11" s="148">
        <f t="shared" si="5"/>
        <v>0.4006924546</v>
      </c>
      <c r="K11" s="149">
        <f t="shared" si="27"/>
        <v>6.12953</v>
      </c>
      <c r="L11" s="150">
        <f t="shared" si="6"/>
        <v>7.211211765</v>
      </c>
      <c r="M11" s="147">
        <f t="shared" si="7"/>
        <v>1.201868627</v>
      </c>
      <c r="N11" s="85">
        <v>1.0</v>
      </c>
      <c r="O11" s="86">
        <v>16.0</v>
      </c>
      <c r="P11" s="86">
        <f t="shared" si="32"/>
        <v>16</v>
      </c>
      <c r="Q11" s="85">
        <f t="shared" si="9"/>
        <v>96</v>
      </c>
      <c r="R11" s="83">
        <v>105.0</v>
      </c>
      <c r="S11" s="83">
        <v>30.0</v>
      </c>
      <c r="T11" s="83">
        <v>15.0</v>
      </c>
      <c r="U11" s="153">
        <f t="shared" si="10"/>
        <v>7.875</v>
      </c>
      <c r="V11" s="154">
        <f t="shared" si="11"/>
        <v>8</v>
      </c>
      <c r="W11" s="155">
        <v>2.55</v>
      </c>
      <c r="X11" s="156">
        <f t="shared" si="12"/>
        <v>20.4</v>
      </c>
      <c r="Y11" s="154">
        <v>0.5</v>
      </c>
      <c r="Z11" s="157">
        <f t="shared" si="13"/>
        <v>13.81248</v>
      </c>
      <c r="AA11" s="163">
        <f t="shared" si="14"/>
        <v>2.16953</v>
      </c>
      <c r="AB11" s="159">
        <f t="shared" si="15"/>
        <v>16</v>
      </c>
      <c r="AC11" s="72" t="s">
        <v>99</v>
      </c>
      <c r="AD11" s="73">
        <f t="shared" ref="AD11:AF11" si="33">R11/$AF$2</f>
        <v>41.33858268</v>
      </c>
      <c r="AE11" s="73">
        <f t="shared" si="33"/>
        <v>11.81102362</v>
      </c>
      <c r="AF11" s="73">
        <f t="shared" si="33"/>
        <v>5.905511811</v>
      </c>
      <c r="AG11" s="74">
        <f t="shared" si="17"/>
        <v>1.668618003</v>
      </c>
      <c r="AH11" s="160">
        <v>0.0</v>
      </c>
      <c r="AI11" s="75">
        <f t="shared" si="18"/>
        <v>0</v>
      </c>
      <c r="AJ11" s="75">
        <v>0.0</v>
      </c>
      <c r="AK11" s="75">
        <f t="shared" si="19"/>
        <v>0</v>
      </c>
      <c r="AL11" s="76">
        <f t="shared" si="20"/>
        <v>1.668618003</v>
      </c>
      <c r="AM11" s="77">
        <f t="shared" si="21"/>
        <v>2.725</v>
      </c>
      <c r="AN11" s="78">
        <v>0.5</v>
      </c>
      <c r="AO11" s="78">
        <f t="shared" si="22"/>
        <v>1.364095217</v>
      </c>
      <c r="AP11" s="78">
        <f t="shared" si="23"/>
        <v>6.411079274</v>
      </c>
      <c r="AQ11" s="78">
        <f t="shared" si="24"/>
        <v>0.4006924546</v>
      </c>
      <c r="AR11" s="79"/>
      <c r="AS11" s="79"/>
      <c r="AT11" s="79"/>
      <c r="AU11" s="79"/>
      <c r="AV11" s="79"/>
    </row>
    <row r="12" ht="15.75" customHeight="1">
      <c r="A12" s="171" t="s">
        <v>60</v>
      </c>
      <c r="B12" s="161" t="s">
        <v>107</v>
      </c>
      <c r="C12" s="162">
        <v>40.0</v>
      </c>
      <c r="D12" s="84" t="s">
        <v>64</v>
      </c>
      <c r="E12" s="55">
        <v>0.5</v>
      </c>
      <c r="F12" s="144">
        <v>12.0</v>
      </c>
      <c r="G12" s="145">
        <f t="shared" si="2"/>
        <v>6</v>
      </c>
      <c r="H12" s="146">
        <f t="shared" si="29"/>
        <v>4.673</v>
      </c>
      <c r="I12" s="147">
        <f t="shared" si="4"/>
        <v>0</v>
      </c>
      <c r="J12" s="148">
        <f t="shared" si="5"/>
        <v>1.01538871</v>
      </c>
      <c r="K12" s="149">
        <f t="shared" si="27"/>
        <v>10.673</v>
      </c>
      <c r="L12" s="150">
        <f t="shared" si="6"/>
        <v>12.55647059</v>
      </c>
      <c r="M12" s="147">
        <f t="shared" si="7"/>
        <v>1.046372549</v>
      </c>
      <c r="N12" s="85">
        <v>1.0</v>
      </c>
      <c r="O12" s="86">
        <v>10.0</v>
      </c>
      <c r="P12" s="86">
        <f t="shared" si="32"/>
        <v>10</v>
      </c>
      <c r="Q12" s="85">
        <f t="shared" si="9"/>
        <v>120</v>
      </c>
      <c r="R12" s="83">
        <v>106.0</v>
      </c>
      <c r="S12" s="83">
        <v>28.0</v>
      </c>
      <c r="T12" s="83">
        <v>26.0</v>
      </c>
      <c r="U12" s="153">
        <f t="shared" si="10"/>
        <v>12.86133333</v>
      </c>
      <c r="V12" s="154">
        <f t="shared" si="11"/>
        <v>13</v>
      </c>
      <c r="W12" s="155">
        <v>2.55</v>
      </c>
      <c r="X12" s="156">
        <f t="shared" si="12"/>
        <v>33.15</v>
      </c>
      <c r="Y12" s="154">
        <v>0.5</v>
      </c>
      <c r="Z12" s="157">
        <f t="shared" si="13"/>
        <v>13.08</v>
      </c>
      <c r="AA12" s="163">
        <f t="shared" si="14"/>
        <v>4.673</v>
      </c>
      <c r="AB12" s="159">
        <f t="shared" si="15"/>
        <v>10</v>
      </c>
      <c r="AC12" s="72" t="s">
        <v>99</v>
      </c>
      <c r="AD12" s="73">
        <f t="shared" ref="AD12:AF12" si="34">R12/$AF$2</f>
        <v>41.73228346</v>
      </c>
      <c r="AE12" s="73">
        <f t="shared" si="34"/>
        <v>11.02362205</v>
      </c>
      <c r="AF12" s="73">
        <f t="shared" si="34"/>
        <v>10.23622047</v>
      </c>
      <c r="AG12" s="74">
        <f t="shared" si="17"/>
        <v>2.725162202</v>
      </c>
      <c r="AH12" s="160">
        <v>0.0</v>
      </c>
      <c r="AI12" s="75">
        <f t="shared" si="18"/>
        <v>0</v>
      </c>
      <c r="AJ12" s="75">
        <v>0.0</v>
      </c>
      <c r="AK12" s="75">
        <f t="shared" si="19"/>
        <v>0</v>
      </c>
      <c r="AL12" s="76">
        <f t="shared" si="20"/>
        <v>2.725162202</v>
      </c>
      <c r="AM12" s="77">
        <f t="shared" si="21"/>
        <v>2.725</v>
      </c>
      <c r="AN12" s="78">
        <v>0.5</v>
      </c>
      <c r="AO12" s="78">
        <f t="shared" si="22"/>
        <v>2.2278201</v>
      </c>
      <c r="AP12" s="78">
        <f t="shared" si="23"/>
        <v>10.1538871</v>
      </c>
      <c r="AQ12" s="78">
        <f t="shared" si="24"/>
        <v>1.01538871</v>
      </c>
      <c r="AR12" s="79"/>
      <c r="AS12" s="79"/>
      <c r="AT12" s="79"/>
      <c r="AU12" s="79"/>
      <c r="AV12" s="79"/>
    </row>
    <row r="13" ht="15.75" customHeight="1">
      <c r="A13" s="140" t="s">
        <v>60</v>
      </c>
      <c r="B13" s="161" t="s">
        <v>108</v>
      </c>
      <c r="C13" s="162">
        <v>50.0</v>
      </c>
      <c r="D13" s="84" t="s">
        <v>55</v>
      </c>
      <c r="E13" s="55">
        <v>0.55</v>
      </c>
      <c r="F13" s="144">
        <v>12.0</v>
      </c>
      <c r="G13" s="145">
        <f t="shared" si="2"/>
        <v>6.6</v>
      </c>
      <c r="H13" s="146">
        <f t="shared" si="29"/>
        <v>3.5288</v>
      </c>
      <c r="I13" s="147">
        <f t="shared" si="4"/>
        <v>0</v>
      </c>
      <c r="J13" s="148">
        <f t="shared" si="5"/>
        <v>0.6411079274</v>
      </c>
      <c r="K13" s="149">
        <f t="shared" si="27"/>
        <v>10.1288</v>
      </c>
      <c r="L13" s="150">
        <f t="shared" si="6"/>
        <v>11.91623529</v>
      </c>
      <c r="M13" s="147">
        <f t="shared" si="7"/>
        <v>0.9930196078</v>
      </c>
      <c r="N13" s="85">
        <v>1.0</v>
      </c>
      <c r="O13" s="86">
        <v>10.0</v>
      </c>
      <c r="P13" s="86">
        <f t="shared" si="32"/>
        <v>10</v>
      </c>
      <c r="Q13" s="85">
        <f t="shared" si="9"/>
        <v>120</v>
      </c>
      <c r="R13" s="83">
        <v>105.0</v>
      </c>
      <c r="S13" s="83">
        <v>30.0</v>
      </c>
      <c r="T13" s="83">
        <v>15.0</v>
      </c>
      <c r="U13" s="153">
        <f t="shared" si="10"/>
        <v>7.875</v>
      </c>
      <c r="V13" s="154">
        <f t="shared" si="11"/>
        <v>8</v>
      </c>
      <c r="W13" s="155">
        <v>2.55</v>
      </c>
      <c r="X13" s="156">
        <f t="shared" si="12"/>
        <v>20.4</v>
      </c>
      <c r="Y13" s="154">
        <v>0.5</v>
      </c>
      <c r="Z13" s="157">
        <f t="shared" si="13"/>
        <v>14.388</v>
      </c>
      <c r="AA13" s="163">
        <f t="shared" si="14"/>
        <v>3.5288</v>
      </c>
      <c r="AB13" s="159">
        <f t="shared" si="15"/>
        <v>10</v>
      </c>
      <c r="AC13" s="72" t="s">
        <v>99</v>
      </c>
      <c r="AD13" s="73">
        <f t="shared" ref="AD13:AF13" si="35">R13/$AF$2</f>
        <v>41.33858268</v>
      </c>
      <c r="AE13" s="73">
        <f t="shared" si="35"/>
        <v>11.81102362</v>
      </c>
      <c r="AF13" s="73">
        <f t="shared" si="35"/>
        <v>5.905511811</v>
      </c>
      <c r="AG13" s="74">
        <f t="shared" si="17"/>
        <v>1.668618003</v>
      </c>
      <c r="AH13" s="160">
        <v>0.0</v>
      </c>
      <c r="AI13" s="75">
        <f t="shared" si="18"/>
        <v>0</v>
      </c>
      <c r="AJ13" s="75">
        <v>0.0</v>
      </c>
      <c r="AK13" s="75">
        <f t="shared" si="19"/>
        <v>0</v>
      </c>
      <c r="AL13" s="76">
        <f t="shared" si="20"/>
        <v>1.668618003</v>
      </c>
      <c r="AM13" s="77">
        <f t="shared" si="21"/>
        <v>2.725</v>
      </c>
      <c r="AN13" s="78">
        <v>0.5</v>
      </c>
      <c r="AO13" s="78">
        <f t="shared" si="22"/>
        <v>1.364095217</v>
      </c>
      <c r="AP13" s="78">
        <f t="shared" si="23"/>
        <v>6.411079274</v>
      </c>
      <c r="AQ13" s="78">
        <f t="shared" si="24"/>
        <v>0.6411079274</v>
      </c>
      <c r="AR13" s="79"/>
      <c r="AS13" s="79"/>
      <c r="AT13" s="79"/>
      <c r="AU13" s="79"/>
      <c r="AV13" s="79"/>
    </row>
    <row r="14" ht="15.75" customHeight="1">
      <c r="A14" s="140" t="s">
        <v>60</v>
      </c>
      <c r="B14" s="161" t="s">
        <v>109</v>
      </c>
      <c r="C14" s="162">
        <v>50.0</v>
      </c>
      <c r="D14" s="84" t="s">
        <v>55</v>
      </c>
      <c r="E14" s="55">
        <v>0.77</v>
      </c>
      <c r="F14" s="144">
        <v>12.0</v>
      </c>
      <c r="G14" s="145">
        <f t="shared" si="2"/>
        <v>9.24</v>
      </c>
      <c r="H14" s="146">
        <f t="shared" si="29"/>
        <v>4.10432</v>
      </c>
      <c r="I14" s="147">
        <f t="shared" si="4"/>
        <v>0</v>
      </c>
      <c r="J14" s="148">
        <f t="shared" si="5"/>
        <v>0.6411079274</v>
      </c>
      <c r="K14" s="149">
        <f t="shared" si="27"/>
        <v>13.34432</v>
      </c>
      <c r="L14" s="150">
        <f t="shared" si="6"/>
        <v>15.6992</v>
      </c>
      <c r="M14" s="147">
        <f t="shared" si="7"/>
        <v>1.308266667</v>
      </c>
      <c r="N14" s="85">
        <v>1.0</v>
      </c>
      <c r="O14" s="86">
        <v>10.0</v>
      </c>
      <c r="P14" s="86">
        <f t="shared" si="32"/>
        <v>10</v>
      </c>
      <c r="Q14" s="85">
        <f t="shared" si="9"/>
        <v>120</v>
      </c>
      <c r="R14" s="83">
        <v>105.0</v>
      </c>
      <c r="S14" s="83">
        <v>30.0</v>
      </c>
      <c r="T14" s="83">
        <v>15.0</v>
      </c>
      <c r="U14" s="153">
        <f t="shared" si="10"/>
        <v>7.875</v>
      </c>
      <c r="V14" s="154">
        <f t="shared" si="11"/>
        <v>8</v>
      </c>
      <c r="W14" s="155">
        <v>2.55</v>
      </c>
      <c r="X14" s="156">
        <f t="shared" si="12"/>
        <v>20.4</v>
      </c>
      <c r="Y14" s="154">
        <v>0.5</v>
      </c>
      <c r="Z14" s="157">
        <f t="shared" si="13"/>
        <v>20.1432</v>
      </c>
      <c r="AA14" s="163">
        <f t="shared" si="14"/>
        <v>4.10432</v>
      </c>
      <c r="AB14" s="159">
        <f t="shared" si="15"/>
        <v>10</v>
      </c>
      <c r="AC14" s="72" t="s">
        <v>99</v>
      </c>
      <c r="AD14" s="73">
        <f t="shared" ref="AD14:AF14" si="36">R14/$AF$2</f>
        <v>41.33858268</v>
      </c>
      <c r="AE14" s="73">
        <f t="shared" si="36"/>
        <v>11.81102362</v>
      </c>
      <c r="AF14" s="73">
        <f t="shared" si="36"/>
        <v>5.905511811</v>
      </c>
      <c r="AG14" s="74">
        <f t="shared" si="17"/>
        <v>1.668618003</v>
      </c>
      <c r="AH14" s="160">
        <v>0.0</v>
      </c>
      <c r="AI14" s="75">
        <f t="shared" si="18"/>
        <v>0</v>
      </c>
      <c r="AJ14" s="75">
        <v>0.0</v>
      </c>
      <c r="AK14" s="75">
        <f t="shared" si="19"/>
        <v>0</v>
      </c>
      <c r="AL14" s="76">
        <f t="shared" si="20"/>
        <v>1.668618003</v>
      </c>
      <c r="AM14" s="77">
        <f t="shared" si="21"/>
        <v>2.725</v>
      </c>
      <c r="AN14" s="78">
        <v>0.5</v>
      </c>
      <c r="AO14" s="78">
        <f t="shared" si="22"/>
        <v>1.364095217</v>
      </c>
      <c r="AP14" s="78">
        <f t="shared" si="23"/>
        <v>6.411079274</v>
      </c>
      <c r="AQ14" s="78">
        <f t="shared" si="24"/>
        <v>0.6411079274</v>
      </c>
      <c r="AR14" s="79"/>
      <c r="AS14" s="79"/>
      <c r="AT14" s="79"/>
      <c r="AU14" s="79"/>
      <c r="AV14" s="79"/>
    </row>
    <row r="15" ht="15.75" customHeight="1">
      <c r="A15" s="140" t="s">
        <v>60</v>
      </c>
      <c r="B15" s="161" t="s">
        <v>110</v>
      </c>
      <c r="C15" s="162">
        <v>50.0</v>
      </c>
      <c r="D15" s="84" t="s">
        <v>64</v>
      </c>
      <c r="E15" s="55">
        <v>7.45</v>
      </c>
      <c r="F15" s="144">
        <v>1.0</v>
      </c>
      <c r="G15" s="145">
        <f t="shared" si="2"/>
        <v>7.45</v>
      </c>
      <c r="H15" s="146">
        <f t="shared" si="29"/>
        <v>4.428266667</v>
      </c>
      <c r="I15" s="147">
        <f t="shared" si="4"/>
        <v>0</v>
      </c>
      <c r="J15" s="148">
        <f t="shared" si="5"/>
        <v>0.8461572583</v>
      </c>
      <c r="K15" s="149">
        <f t="shared" si="27"/>
        <v>11.87826667</v>
      </c>
      <c r="L15" s="150">
        <f t="shared" si="6"/>
        <v>13.97443137</v>
      </c>
      <c r="M15" s="147">
        <f t="shared" si="7"/>
        <v>13.97443137</v>
      </c>
      <c r="N15" s="85">
        <v>1.0</v>
      </c>
      <c r="O15" s="86">
        <v>12.0</v>
      </c>
      <c r="P15" s="86">
        <f t="shared" si="32"/>
        <v>12</v>
      </c>
      <c r="Q15" s="85">
        <f t="shared" si="9"/>
        <v>12</v>
      </c>
      <c r="R15" s="83">
        <v>106.0</v>
      </c>
      <c r="S15" s="83">
        <v>28.0</v>
      </c>
      <c r="T15" s="83">
        <v>26.0</v>
      </c>
      <c r="U15" s="153">
        <f t="shared" si="10"/>
        <v>12.86133333</v>
      </c>
      <c r="V15" s="154">
        <f t="shared" si="11"/>
        <v>13</v>
      </c>
      <c r="W15" s="155">
        <v>2.55</v>
      </c>
      <c r="X15" s="156">
        <f t="shared" si="12"/>
        <v>33.15</v>
      </c>
      <c r="Y15" s="154">
        <v>0.5</v>
      </c>
      <c r="Z15" s="157">
        <f t="shared" si="13"/>
        <v>19.4892</v>
      </c>
      <c r="AA15" s="163">
        <f t="shared" si="14"/>
        <v>4.428266667</v>
      </c>
      <c r="AB15" s="159">
        <f t="shared" si="15"/>
        <v>12</v>
      </c>
      <c r="AC15" s="72" t="s">
        <v>99</v>
      </c>
      <c r="AD15" s="73">
        <f t="shared" ref="AD15:AF15" si="37">R15/$AF$2</f>
        <v>41.73228346</v>
      </c>
      <c r="AE15" s="73">
        <f t="shared" si="37"/>
        <v>11.02362205</v>
      </c>
      <c r="AF15" s="73">
        <f t="shared" si="37"/>
        <v>10.23622047</v>
      </c>
      <c r="AG15" s="74">
        <f t="shared" si="17"/>
        <v>2.725162202</v>
      </c>
      <c r="AH15" s="160">
        <v>0.0</v>
      </c>
      <c r="AI15" s="75">
        <f t="shared" si="18"/>
        <v>0</v>
      </c>
      <c r="AJ15" s="75">
        <v>0.0</v>
      </c>
      <c r="AK15" s="75">
        <f t="shared" si="19"/>
        <v>0</v>
      </c>
      <c r="AL15" s="76">
        <f t="shared" si="20"/>
        <v>2.725162202</v>
      </c>
      <c r="AM15" s="77">
        <f t="shared" si="21"/>
        <v>2.725</v>
      </c>
      <c r="AN15" s="78">
        <v>0.5</v>
      </c>
      <c r="AO15" s="78">
        <f t="shared" si="22"/>
        <v>2.2278201</v>
      </c>
      <c r="AP15" s="78">
        <f t="shared" si="23"/>
        <v>10.1538871</v>
      </c>
      <c r="AQ15" s="78">
        <f t="shared" si="24"/>
        <v>0.8461572583</v>
      </c>
      <c r="AR15" s="79"/>
      <c r="AS15" s="79"/>
      <c r="AT15" s="79"/>
      <c r="AU15" s="79"/>
      <c r="AV15" s="79"/>
    </row>
    <row r="16" ht="15.75" customHeight="1">
      <c r="A16" s="140" t="s">
        <v>60</v>
      </c>
      <c r="B16" s="161" t="s">
        <v>111</v>
      </c>
      <c r="C16" s="162">
        <v>50.0</v>
      </c>
      <c r="D16" s="84" t="s">
        <v>112</v>
      </c>
      <c r="E16" s="55">
        <v>0.57</v>
      </c>
      <c r="F16" s="144">
        <v>18.0</v>
      </c>
      <c r="G16" s="145">
        <f t="shared" si="2"/>
        <v>10.26</v>
      </c>
      <c r="H16" s="146">
        <f t="shared" si="29"/>
        <v>7.71793</v>
      </c>
      <c r="I16" s="147">
        <f t="shared" si="4"/>
        <v>0</v>
      </c>
      <c r="J16" s="148">
        <f t="shared" si="5"/>
        <v>1.61063981</v>
      </c>
      <c r="K16" s="149">
        <f t="shared" si="27"/>
        <v>17.97793</v>
      </c>
      <c r="L16" s="150">
        <f t="shared" si="6"/>
        <v>21.15050588</v>
      </c>
      <c r="M16" s="147">
        <f t="shared" si="7"/>
        <v>1.175028105</v>
      </c>
      <c r="N16" s="85">
        <v>1.0</v>
      </c>
      <c r="O16" s="86">
        <v>8.0</v>
      </c>
      <c r="P16" s="86">
        <f t="shared" si="32"/>
        <v>8</v>
      </c>
      <c r="Q16" s="85">
        <f t="shared" si="9"/>
        <v>144</v>
      </c>
      <c r="R16" s="172">
        <v>110.0</v>
      </c>
      <c r="S16" s="173">
        <v>30.0</v>
      </c>
      <c r="T16" s="173">
        <v>30.0</v>
      </c>
      <c r="U16" s="168">
        <f t="shared" si="10"/>
        <v>16.5</v>
      </c>
      <c r="V16" s="154">
        <f t="shared" si="11"/>
        <v>17</v>
      </c>
      <c r="W16" s="155">
        <v>2.55</v>
      </c>
      <c r="X16" s="156">
        <f t="shared" si="12"/>
        <v>43.35</v>
      </c>
      <c r="Y16" s="154">
        <v>0.5</v>
      </c>
      <c r="Z16" s="157">
        <f t="shared" si="13"/>
        <v>17.89344</v>
      </c>
      <c r="AA16" s="163">
        <f t="shared" si="14"/>
        <v>7.71793</v>
      </c>
      <c r="AB16" s="159">
        <f t="shared" si="15"/>
        <v>8</v>
      </c>
      <c r="AC16" s="72" t="s">
        <v>99</v>
      </c>
      <c r="AD16" s="73">
        <f t="shared" ref="AD16:AF16" si="38">R16/$AF$2</f>
        <v>43.30708661</v>
      </c>
      <c r="AE16" s="73">
        <f t="shared" si="38"/>
        <v>11.81102362</v>
      </c>
      <c r="AF16" s="73">
        <f t="shared" si="38"/>
        <v>11.81102362</v>
      </c>
      <c r="AG16" s="74">
        <f t="shared" si="17"/>
        <v>3.496152005</v>
      </c>
      <c r="AH16" s="160">
        <v>0.0</v>
      </c>
      <c r="AI16" s="75">
        <f t="shared" si="18"/>
        <v>0</v>
      </c>
      <c r="AJ16" s="75">
        <v>0.0</v>
      </c>
      <c r="AK16" s="75">
        <f t="shared" si="19"/>
        <v>0</v>
      </c>
      <c r="AL16" s="76">
        <f t="shared" si="20"/>
        <v>3.496152005</v>
      </c>
      <c r="AM16" s="77">
        <f t="shared" si="21"/>
        <v>2.725</v>
      </c>
      <c r="AN16" s="78">
        <v>0.5</v>
      </c>
      <c r="AO16" s="78">
        <f t="shared" si="22"/>
        <v>2.858104264</v>
      </c>
      <c r="AP16" s="78">
        <f t="shared" si="23"/>
        <v>12.88511848</v>
      </c>
      <c r="AQ16" s="78">
        <f t="shared" si="24"/>
        <v>1.61063981</v>
      </c>
      <c r="AR16" s="79"/>
      <c r="AS16" s="79"/>
      <c r="AT16" s="79"/>
      <c r="AU16" s="79"/>
      <c r="AV16" s="79"/>
    </row>
    <row r="17" ht="15.75" customHeight="1">
      <c r="A17" s="140" t="s">
        <v>60</v>
      </c>
      <c r="B17" s="161" t="s">
        <v>113</v>
      </c>
      <c r="C17" s="162">
        <v>50.0</v>
      </c>
      <c r="D17" s="84" t="s">
        <v>64</v>
      </c>
      <c r="E17" s="55">
        <v>0.7</v>
      </c>
      <c r="F17" s="144">
        <v>6.0</v>
      </c>
      <c r="G17" s="145">
        <f t="shared" si="2"/>
        <v>4.2</v>
      </c>
      <c r="H17" s="146">
        <f t="shared" si="29"/>
        <v>2.22185</v>
      </c>
      <c r="I17" s="147">
        <f t="shared" si="4"/>
        <v>0</v>
      </c>
      <c r="J17" s="148">
        <f t="shared" si="5"/>
        <v>0.4006924546</v>
      </c>
      <c r="K17" s="149">
        <f t="shared" si="27"/>
        <v>6.42185</v>
      </c>
      <c r="L17" s="150">
        <f t="shared" si="6"/>
        <v>7.555117647</v>
      </c>
      <c r="M17" s="147">
        <f t="shared" si="7"/>
        <v>1.259186275</v>
      </c>
      <c r="N17" s="85">
        <v>1.0</v>
      </c>
      <c r="O17" s="86">
        <v>16.0</v>
      </c>
      <c r="P17" s="86">
        <f t="shared" si="32"/>
        <v>16</v>
      </c>
      <c r="Q17" s="85">
        <f t="shared" si="9"/>
        <v>96</v>
      </c>
      <c r="R17" s="151">
        <v>105.0</v>
      </c>
      <c r="S17" s="152">
        <v>30.0</v>
      </c>
      <c r="T17" s="152">
        <v>15.0</v>
      </c>
      <c r="U17" s="168">
        <f t="shared" si="10"/>
        <v>7.875</v>
      </c>
      <c r="V17" s="154">
        <f t="shared" si="11"/>
        <v>8</v>
      </c>
      <c r="W17" s="155">
        <v>2.55</v>
      </c>
      <c r="X17" s="156">
        <f t="shared" si="12"/>
        <v>20.4</v>
      </c>
      <c r="Y17" s="154">
        <v>0.5</v>
      </c>
      <c r="Z17" s="157">
        <f t="shared" si="13"/>
        <v>14.6496</v>
      </c>
      <c r="AA17" s="163">
        <f t="shared" si="14"/>
        <v>2.22185</v>
      </c>
      <c r="AB17" s="159">
        <f t="shared" si="15"/>
        <v>16</v>
      </c>
      <c r="AC17" s="72" t="s">
        <v>99</v>
      </c>
      <c r="AD17" s="73">
        <f t="shared" ref="AD17:AF17" si="39">R17/$AF$2</f>
        <v>41.33858268</v>
      </c>
      <c r="AE17" s="73">
        <f t="shared" si="39"/>
        <v>11.81102362</v>
      </c>
      <c r="AF17" s="73">
        <f t="shared" si="39"/>
        <v>5.905511811</v>
      </c>
      <c r="AG17" s="74">
        <f t="shared" si="17"/>
        <v>1.668618003</v>
      </c>
      <c r="AH17" s="160">
        <v>0.0</v>
      </c>
      <c r="AI17" s="75">
        <f t="shared" si="18"/>
        <v>0</v>
      </c>
      <c r="AJ17" s="75">
        <v>0.0</v>
      </c>
      <c r="AK17" s="75">
        <f t="shared" si="19"/>
        <v>0</v>
      </c>
      <c r="AL17" s="76">
        <f t="shared" si="20"/>
        <v>1.668618003</v>
      </c>
      <c r="AM17" s="77">
        <f t="shared" si="21"/>
        <v>2.725</v>
      </c>
      <c r="AN17" s="78">
        <v>0.5</v>
      </c>
      <c r="AO17" s="78">
        <f t="shared" si="22"/>
        <v>1.364095217</v>
      </c>
      <c r="AP17" s="78">
        <f t="shared" si="23"/>
        <v>6.411079274</v>
      </c>
      <c r="AQ17" s="78">
        <f t="shared" si="24"/>
        <v>0.4006924546</v>
      </c>
      <c r="AR17" s="79"/>
      <c r="AS17" s="79"/>
      <c r="AT17" s="79"/>
      <c r="AU17" s="79"/>
      <c r="AV17" s="79"/>
    </row>
    <row r="18" ht="15.75" customHeight="1">
      <c r="A18" s="174"/>
      <c r="B18" s="161" t="s">
        <v>114</v>
      </c>
      <c r="C18" s="162">
        <v>50.0</v>
      </c>
      <c r="D18" s="174"/>
      <c r="E18" s="55">
        <v>2.59</v>
      </c>
      <c r="F18" s="175">
        <v>1.0</v>
      </c>
      <c r="G18" s="176">
        <f t="shared" si="2"/>
        <v>2.59</v>
      </c>
      <c r="H18" s="146">
        <f t="shared" si="29"/>
        <v>1.875334286</v>
      </c>
      <c r="I18" s="147">
        <f t="shared" si="4"/>
        <v>0.5214285714</v>
      </c>
      <c r="J18" s="148">
        <f t="shared" si="5"/>
        <v>0.7667063492</v>
      </c>
      <c r="K18" s="177">
        <f t="shared" ref="K18:K20" si="40">G18+H18+I18+J18</f>
        <v>5.753469206</v>
      </c>
      <c r="L18" s="150">
        <f t="shared" ref="L18:L20" si="41">K18/0.93</f>
        <v>6.186526028</v>
      </c>
      <c r="M18" s="147">
        <v>6.09</v>
      </c>
      <c r="N18" s="85">
        <v>1.0</v>
      </c>
      <c r="O18" s="86">
        <v>14.0</v>
      </c>
      <c r="P18" s="86">
        <f t="shared" si="32"/>
        <v>14</v>
      </c>
      <c r="Q18" s="85">
        <f t="shared" si="9"/>
        <v>14</v>
      </c>
      <c r="R18" s="151">
        <v>90.0</v>
      </c>
      <c r="S18" s="152">
        <v>27.0</v>
      </c>
      <c r="T18" s="152">
        <v>16.0</v>
      </c>
      <c r="U18" s="153">
        <f t="shared" si="10"/>
        <v>6.48</v>
      </c>
      <c r="V18" s="154">
        <f t="shared" si="11"/>
        <v>7</v>
      </c>
      <c r="W18" s="155">
        <v>2.55</v>
      </c>
      <c r="X18" s="156">
        <f t="shared" si="12"/>
        <v>17.85</v>
      </c>
      <c r="Y18" s="154">
        <v>0.5</v>
      </c>
      <c r="Z18" s="157">
        <f t="shared" si="13"/>
        <v>7.90468</v>
      </c>
      <c r="AA18" s="163">
        <f t="shared" si="14"/>
        <v>1.875334286</v>
      </c>
      <c r="AB18" s="178">
        <v>14.0</v>
      </c>
      <c r="AC18" s="72" t="s">
        <v>99</v>
      </c>
      <c r="AD18" s="74">
        <v>13.0</v>
      </c>
      <c r="AE18" s="74">
        <v>16.0</v>
      </c>
      <c r="AF18" s="74">
        <v>24.0</v>
      </c>
      <c r="AG18" s="74">
        <f t="shared" si="17"/>
        <v>2.888888889</v>
      </c>
      <c r="AH18" s="160">
        <v>7.3</v>
      </c>
      <c r="AI18" s="75">
        <f t="shared" si="18"/>
        <v>0.5214285714</v>
      </c>
      <c r="AJ18" s="75">
        <v>0.0</v>
      </c>
      <c r="AK18" s="75">
        <f t="shared" si="19"/>
        <v>0.5214285714</v>
      </c>
      <c r="AL18" s="76">
        <f t="shared" si="20"/>
        <v>2.888888889</v>
      </c>
      <c r="AM18" s="77">
        <f t="shared" si="21"/>
        <v>2.725</v>
      </c>
      <c r="AN18" s="78">
        <v>0.5</v>
      </c>
      <c r="AO18" s="78">
        <f t="shared" si="22"/>
        <v>2.361666667</v>
      </c>
      <c r="AP18" s="78">
        <f t="shared" si="23"/>
        <v>10.73388889</v>
      </c>
      <c r="AQ18" s="78">
        <f t="shared" si="24"/>
        <v>0.7667063492</v>
      </c>
      <c r="AR18" s="79"/>
      <c r="AS18" s="79"/>
      <c r="AT18" s="79"/>
      <c r="AU18" s="79"/>
      <c r="AV18" s="79"/>
    </row>
    <row r="19" ht="15.75" customHeight="1">
      <c r="A19" s="174"/>
      <c r="B19" s="161" t="s">
        <v>115</v>
      </c>
      <c r="C19" s="162">
        <v>50.0</v>
      </c>
      <c r="D19" s="174"/>
      <c r="E19" s="55">
        <v>3.66</v>
      </c>
      <c r="F19" s="175">
        <v>1.0</v>
      </c>
      <c r="G19" s="176">
        <f t="shared" si="2"/>
        <v>3.66</v>
      </c>
      <c r="H19" s="146">
        <f t="shared" si="29"/>
        <v>2.327046667</v>
      </c>
      <c r="I19" s="147">
        <f t="shared" si="4"/>
        <v>0.6083333333</v>
      </c>
      <c r="J19" s="148">
        <f t="shared" si="5"/>
        <v>0.8944907407</v>
      </c>
      <c r="K19" s="177">
        <f t="shared" si="40"/>
        <v>7.489870741</v>
      </c>
      <c r="L19" s="150">
        <f t="shared" si="41"/>
        <v>8.053624452</v>
      </c>
      <c r="M19" s="147">
        <v>7.5</v>
      </c>
      <c r="N19" s="85">
        <v>1.0</v>
      </c>
      <c r="O19" s="86">
        <v>12.0</v>
      </c>
      <c r="P19" s="86">
        <f t="shared" si="32"/>
        <v>12</v>
      </c>
      <c r="Q19" s="85">
        <f t="shared" si="9"/>
        <v>12</v>
      </c>
      <c r="R19" s="151">
        <v>90.0</v>
      </c>
      <c r="S19" s="152">
        <v>27.0</v>
      </c>
      <c r="T19" s="152">
        <v>16.0</v>
      </c>
      <c r="U19" s="153">
        <f t="shared" si="10"/>
        <v>6.48</v>
      </c>
      <c r="V19" s="154">
        <f t="shared" si="11"/>
        <v>7</v>
      </c>
      <c r="W19" s="155">
        <v>2.55</v>
      </c>
      <c r="X19" s="156">
        <f t="shared" si="12"/>
        <v>17.85</v>
      </c>
      <c r="Y19" s="154">
        <v>0.5</v>
      </c>
      <c r="Z19" s="157">
        <f t="shared" si="13"/>
        <v>9.57456</v>
      </c>
      <c r="AA19" s="163">
        <f t="shared" si="14"/>
        <v>2.327046667</v>
      </c>
      <c r="AB19" s="178">
        <v>12.0</v>
      </c>
      <c r="AC19" s="72" t="s">
        <v>99</v>
      </c>
      <c r="AD19" s="74">
        <v>13.0</v>
      </c>
      <c r="AE19" s="74">
        <v>16.0</v>
      </c>
      <c r="AF19" s="74">
        <v>24.0</v>
      </c>
      <c r="AG19" s="74">
        <f t="shared" si="17"/>
        <v>2.888888889</v>
      </c>
      <c r="AH19" s="160">
        <v>7.3</v>
      </c>
      <c r="AI19" s="75">
        <f t="shared" si="18"/>
        <v>0.6083333333</v>
      </c>
      <c r="AJ19" s="75">
        <v>0.0</v>
      </c>
      <c r="AK19" s="75">
        <f t="shared" si="19"/>
        <v>0.6083333333</v>
      </c>
      <c r="AL19" s="76">
        <f t="shared" si="20"/>
        <v>2.888888889</v>
      </c>
      <c r="AM19" s="77">
        <f t="shared" si="21"/>
        <v>2.725</v>
      </c>
      <c r="AN19" s="78">
        <v>0.5</v>
      </c>
      <c r="AO19" s="78">
        <f t="shared" si="22"/>
        <v>2.361666667</v>
      </c>
      <c r="AP19" s="78">
        <f t="shared" si="23"/>
        <v>10.73388889</v>
      </c>
      <c r="AQ19" s="78">
        <f t="shared" si="24"/>
        <v>0.8944907407</v>
      </c>
      <c r="AR19" s="79"/>
      <c r="AS19" s="79"/>
      <c r="AT19" s="79"/>
      <c r="AU19" s="79"/>
      <c r="AV19" s="79"/>
    </row>
    <row r="20" ht="15.75" customHeight="1">
      <c r="A20" s="174"/>
      <c r="B20" s="161" t="s">
        <v>116</v>
      </c>
      <c r="C20" s="162">
        <v>50.0</v>
      </c>
      <c r="D20" s="174"/>
      <c r="E20" s="55">
        <v>2.98</v>
      </c>
      <c r="F20" s="175">
        <v>1.0</v>
      </c>
      <c r="G20" s="176">
        <f t="shared" si="2"/>
        <v>2.98</v>
      </c>
      <c r="H20" s="146">
        <f t="shared" si="29"/>
        <v>1.960354286</v>
      </c>
      <c r="I20" s="147">
        <f t="shared" si="4"/>
        <v>0.5214285714</v>
      </c>
      <c r="J20" s="148">
        <f t="shared" si="5"/>
        <v>0.7667063492</v>
      </c>
      <c r="K20" s="177">
        <f t="shared" si="40"/>
        <v>6.228489206</v>
      </c>
      <c r="L20" s="150">
        <f t="shared" si="41"/>
        <v>6.697300222</v>
      </c>
      <c r="M20" s="147">
        <v>6.3</v>
      </c>
      <c r="N20" s="85">
        <v>1.0</v>
      </c>
      <c r="O20" s="86">
        <v>14.0</v>
      </c>
      <c r="P20" s="86">
        <f t="shared" si="32"/>
        <v>14</v>
      </c>
      <c r="Q20" s="85">
        <f t="shared" si="9"/>
        <v>14</v>
      </c>
      <c r="R20" s="151">
        <v>90.0</v>
      </c>
      <c r="S20" s="152">
        <v>27.0</v>
      </c>
      <c r="T20" s="152">
        <v>16.0</v>
      </c>
      <c r="U20" s="153">
        <f t="shared" si="10"/>
        <v>6.48</v>
      </c>
      <c r="V20" s="154">
        <f t="shared" si="11"/>
        <v>7</v>
      </c>
      <c r="W20" s="155">
        <v>2.55</v>
      </c>
      <c r="X20" s="156">
        <f t="shared" si="12"/>
        <v>17.85</v>
      </c>
      <c r="Y20" s="154">
        <v>0.5</v>
      </c>
      <c r="Z20" s="157">
        <f t="shared" si="13"/>
        <v>9.09496</v>
      </c>
      <c r="AA20" s="163">
        <f t="shared" si="14"/>
        <v>1.960354286</v>
      </c>
      <c r="AB20" s="178">
        <v>14.0</v>
      </c>
      <c r="AC20" s="72" t="s">
        <v>99</v>
      </c>
      <c r="AD20" s="74">
        <v>13.0</v>
      </c>
      <c r="AE20" s="74">
        <v>16.0</v>
      </c>
      <c r="AF20" s="74">
        <v>24.0</v>
      </c>
      <c r="AG20" s="74">
        <f t="shared" si="17"/>
        <v>2.888888889</v>
      </c>
      <c r="AH20" s="160">
        <v>7.3</v>
      </c>
      <c r="AI20" s="75">
        <f t="shared" si="18"/>
        <v>0.5214285714</v>
      </c>
      <c r="AJ20" s="75">
        <v>0.0</v>
      </c>
      <c r="AK20" s="75">
        <f t="shared" si="19"/>
        <v>0.5214285714</v>
      </c>
      <c r="AL20" s="76">
        <f t="shared" si="20"/>
        <v>2.888888889</v>
      </c>
      <c r="AM20" s="77">
        <f t="shared" si="21"/>
        <v>2.725</v>
      </c>
      <c r="AN20" s="78">
        <v>0.5</v>
      </c>
      <c r="AO20" s="78">
        <f t="shared" si="22"/>
        <v>2.361666667</v>
      </c>
      <c r="AP20" s="78">
        <f t="shared" si="23"/>
        <v>10.73388889</v>
      </c>
      <c r="AQ20" s="78">
        <f t="shared" si="24"/>
        <v>0.7667063492</v>
      </c>
      <c r="AR20" s="79"/>
      <c r="AS20" s="79"/>
      <c r="AT20" s="79"/>
      <c r="AU20" s="79"/>
      <c r="AV20" s="79"/>
    </row>
    <row r="21" ht="15.75" customHeight="1">
      <c r="A21" s="140" t="s">
        <v>54</v>
      </c>
      <c r="B21" s="161" t="s">
        <v>117</v>
      </c>
      <c r="C21" s="162">
        <v>70.0</v>
      </c>
      <c r="D21" s="84" t="s">
        <v>55</v>
      </c>
      <c r="E21" s="55">
        <v>0.25</v>
      </c>
      <c r="F21" s="144">
        <v>5.0</v>
      </c>
      <c r="G21" s="145">
        <f t="shared" si="2"/>
        <v>1.25</v>
      </c>
      <c r="H21" s="146">
        <f t="shared" si="29"/>
        <v>1.037083333</v>
      </c>
      <c r="I21" s="147">
        <f t="shared" si="4"/>
        <v>0</v>
      </c>
      <c r="J21" s="148">
        <f t="shared" si="5"/>
        <v>0.2234989084</v>
      </c>
      <c r="K21" s="149">
        <f t="shared" ref="K21:K32" si="43">G21+H21</f>
        <v>2.287083333</v>
      </c>
      <c r="L21" s="150">
        <f t="shared" ref="L21:L27" si="44">K21/$L$2</f>
        <v>2.690686275</v>
      </c>
      <c r="M21" s="147">
        <f t="shared" ref="M21:M32" si="45">L21/F21</f>
        <v>0.5381372549</v>
      </c>
      <c r="N21" s="85">
        <v>1.0</v>
      </c>
      <c r="O21" s="86">
        <v>24.0</v>
      </c>
      <c r="P21" s="86">
        <f t="shared" si="32"/>
        <v>24</v>
      </c>
      <c r="Q21" s="85">
        <f t="shared" si="9"/>
        <v>120</v>
      </c>
      <c r="R21" s="151">
        <v>90.0</v>
      </c>
      <c r="S21" s="152">
        <v>27.0</v>
      </c>
      <c r="T21" s="152">
        <v>16.0</v>
      </c>
      <c r="U21" s="168">
        <f t="shared" si="10"/>
        <v>6.48</v>
      </c>
      <c r="V21" s="154">
        <f t="shared" si="11"/>
        <v>7</v>
      </c>
      <c r="W21" s="155">
        <v>2.55</v>
      </c>
      <c r="X21" s="156">
        <f t="shared" si="12"/>
        <v>17.85</v>
      </c>
      <c r="Y21" s="154">
        <v>0.5</v>
      </c>
      <c r="Z21" s="157">
        <f t="shared" si="13"/>
        <v>6.54</v>
      </c>
      <c r="AA21" s="163">
        <f t="shared" si="14"/>
        <v>1.037083333</v>
      </c>
      <c r="AB21" s="159">
        <f t="shared" ref="AB21:AB32" si="46">O21</f>
        <v>24</v>
      </c>
      <c r="AC21" s="72" t="s">
        <v>99</v>
      </c>
      <c r="AD21" s="73">
        <f t="shared" ref="AD21:AF21" si="42">R21/$AF$2</f>
        <v>35.43307087</v>
      </c>
      <c r="AE21" s="73">
        <f t="shared" si="42"/>
        <v>10.62992126</v>
      </c>
      <c r="AF21" s="73">
        <f t="shared" si="42"/>
        <v>6.299212598</v>
      </c>
      <c r="AG21" s="74">
        <f t="shared" si="17"/>
        <v>1.373034242</v>
      </c>
      <c r="AH21" s="160">
        <v>0.0</v>
      </c>
      <c r="AI21" s="75">
        <f t="shared" si="18"/>
        <v>0</v>
      </c>
      <c r="AJ21" s="75">
        <v>0.0</v>
      </c>
      <c r="AK21" s="75">
        <f t="shared" si="19"/>
        <v>0</v>
      </c>
      <c r="AL21" s="76">
        <f t="shared" si="20"/>
        <v>1.373034242</v>
      </c>
      <c r="AM21" s="77">
        <f t="shared" si="21"/>
        <v>2.725</v>
      </c>
      <c r="AN21" s="78">
        <v>0.5</v>
      </c>
      <c r="AO21" s="78">
        <f t="shared" si="22"/>
        <v>1.122455493</v>
      </c>
      <c r="AP21" s="78">
        <f t="shared" si="23"/>
        <v>5.363973803</v>
      </c>
      <c r="AQ21" s="78">
        <f t="shared" si="24"/>
        <v>0.2234989084</v>
      </c>
      <c r="AR21" s="79"/>
      <c r="AS21" s="79"/>
      <c r="AT21" s="79"/>
      <c r="AU21" s="79"/>
      <c r="AV21" s="79"/>
    </row>
    <row r="22" ht="15.75" customHeight="1">
      <c r="A22" s="140" t="s">
        <v>54</v>
      </c>
      <c r="B22" s="161" t="s">
        <v>118</v>
      </c>
      <c r="C22" s="162">
        <v>60.0</v>
      </c>
      <c r="D22" s="84" t="s">
        <v>55</v>
      </c>
      <c r="E22" s="55">
        <v>0.27</v>
      </c>
      <c r="F22" s="144">
        <v>5.0</v>
      </c>
      <c r="G22" s="145">
        <f t="shared" si="2"/>
        <v>1.35</v>
      </c>
      <c r="H22" s="146">
        <f t="shared" si="29"/>
        <v>1.058883333</v>
      </c>
      <c r="I22" s="147">
        <f t="shared" si="4"/>
        <v>0</v>
      </c>
      <c r="J22" s="148">
        <f t="shared" si="5"/>
        <v>0.2234989084</v>
      </c>
      <c r="K22" s="149">
        <f t="shared" si="43"/>
        <v>2.408883333</v>
      </c>
      <c r="L22" s="150">
        <f t="shared" si="44"/>
        <v>2.833980392</v>
      </c>
      <c r="M22" s="147">
        <f t="shared" si="45"/>
        <v>0.5667960784</v>
      </c>
      <c r="N22" s="85">
        <v>1.0</v>
      </c>
      <c r="O22" s="86">
        <v>24.0</v>
      </c>
      <c r="P22" s="86">
        <f t="shared" si="32"/>
        <v>24</v>
      </c>
      <c r="Q22" s="85">
        <f t="shared" si="9"/>
        <v>120</v>
      </c>
      <c r="R22" s="151">
        <v>90.0</v>
      </c>
      <c r="S22" s="152">
        <v>27.0</v>
      </c>
      <c r="T22" s="152">
        <v>16.0</v>
      </c>
      <c r="U22" s="168">
        <f t="shared" si="10"/>
        <v>6.48</v>
      </c>
      <c r="V22" s="154">
        <f t="shared" si="11"/>
        <v>7</v>
      </c>
      <c r="W22" s="155">
        <v>2.55</v>
      </c>
      <c r="X22" s="156">
        <f t="shared" si="12"/>
        <v>17.85</v>
      </c>
      <c r="Y22" s="154">
        <v>0.5</v>
      </c>
      <c r="Z22" s="157">
        <f t="shared" si="13"/>
        <v>7.0632</v>
      </c>
      <c r="AA22" s="163">
        <f t="shared" si="14"/>
        <v>1.058883333</v>
      </c>
      <c r="AB22" s="159">
        <f t="shared" si="46"/>
        <v>24</v>
      </c>
      <c r="AC22" s="72" t="s">
        <v>99</v>
      </c>
      <c r="AD22" s="73">
        <f t="shared" ref="AD22:AF22" si="47">R22/$AF$2</f>
        <v>35.43307087</v>
      </c>
      <c r="AE22" s="73">
        <f t="shared" si="47"/>
        <v>10.62992126</v>
      </c>
      <c r="AF22" s="73">
        <f t="shared" si="47"/>
        <v>6.299212598</v>
      </c>
      <c r="AG22" s="74">
        <f t="shared" si="17"/>
        <v>1.373034242</v>
      </c>
      <c r="AH22" s="160">
        <v>0.0</v>
      </c>
      <c r="AI22" s="75">
        <f t="shared" si="18"/>
        <v>0</v>
      </c>
      <c r="AJ22" s="75">
        <v>0.0</v>
      </c>
      <c r="AK22" s="75">
        <f t="shared" si="19"/>
        <v>0</v>
      </c>
      <c r="AL22" s="76">
        <f t="shared" si="20"/>
        <v>1.373034242</v>
      </c>
      <c r="AM22" s="77">
        <f t="shared" si="21"/>
        <v>2.725</v>
      </c>
      <c r="AN22" s="78">
        <v>0.5</v>
      </c>
      <c r="AO22" s="78">
        <f t="shared" si="22"/>
        <v>1.122455493</v>
      </c>
      <c r="AP22" s="78">
        <f t="shared" si="23"/>
        <v>5.363973803</v>
      </c>
      <c r="AQ22" s="78">
        <f t="shared" si="24"/>
        <v>0.2234989084</v>
      </c>
      <c r="AR22" s="79"/>
      <c r="AS22" s="79"/>
      <c r="AT22" s="79"/>
      <c r="AU22" s="79"/>
      <c r="AV22" s="79"/>
    </row>
    <row r="23" ht="15.75" customHeight="1">
      <c r="A23" s="140" t="s">
        <v>119</v>
      </c>
      <c r="B23" s="161" t="s">
        <v>120</v>
      </c>
      <c r="C23" s="162">
        <v>60.0</v>
      </c>
      <c r="D23" s="84" t="s">
        <v>121</v>
      </c>
      <c r="E23" s="55">
        <v>0.26</v>
      </c>
      <c r="F23" s="144">
        <v>5.0</v>
      </c>
      <c r="G23" s="145">
        <f t="shared" si="2"/>
        <v>1.3</v>
      </c>
      <c r="H23" s="146">
        <f t="shared" si="29"/>
        <v>1.047983333</v>
      </c>
      <c r="I23" s="147">
        <f t="shared" si="4"/>
        <v>0</v>
      </c>
      <c r="J23" s="148">
        <f t="shared" si="5"/>
        <v>0.2234989084</v>
      </c>
      <c r="K23" s="149">
        <f t="shared" si="43"/>
        <v>2.347983333</v>
      </c>
      <c r="L23" s="150">
        <f t="shared" si="44"/>
        <v>2.762333333</v>
      </c>
      <c r="M23" s="147">
        <f t="shared" si="45"/>
        <v>0.5524666667</v>
      </c>
      <c r="N23" s="85">
        <v>1.0</v>
      </c>
      <c r="O23" s="86">
        <v>24.0</v>
      </c>
      <c r="P23" s="86">
        <f t="shared" si="32"/>
        <v>24</v>
      </c>
      <c r="Q23" s="85">
        <f t="shared" si="9"/>
        <v>120</v>
      </c>
      <c r="R23" s="151">
        <v>90.0</v>
      </c>
      <c r="S23" s="152">
        <v>27.0</v>
      </c>
      <c r="T23" s="152">
        <v>16.0</v>
      </c>
      <c r="U23" s="168">
        <f t="shared" si="10"/>
        <v>6.48</v>
      </c>
      <c r="V23" s="154">
        <f t="shared" si="11"/>
        <v>7</v>
      </c>
      <c r="W23" s="155">
        <v>2.55</v>
      </c>
      <c r="X23" s="156">
        <f t="shared" si="12"/>
        <v>17.85</v>
      </c>
      <c r="Y23" s="154">
        <v>0.5</v>
      </c>
      <c r="Z23" s="157">
        <f t="shared" si="13"/>
        <v>6.8016</v>
      </c>
      <c r="AA23" s="163">
        <f t="shared" si="14"/>
        <v>1.047983333</v>
      </c>
      <c r="AB23" s="159">
        <f t="shared" si="46"/>
        <v>24</v>
      </c>
      <c r="AC23" s="72" t="s">
        <v>99</v>
      </c>
      <c r="AD23" s="73">
        <f t="shared" ref="AD23:AF23" si="48">R23/$AF$2</f>
        <v>35.43307087</v>
      </c>
      <c r="AE23" s="73">
        <f t="shared" si="48"/>
        <v>10.62992126</v>
      </c>
      <c r="AF23" s="73">
        <f t="shared" si="48"/>
        <v>6.299212598</v>
      </c>
      <c r="AG23" s="74">
        <f t="shared" si="17"/>
        <v>1.373034242</v>
      </c>
      <c r="AH23" s="160">
        <v>0.0</v>
      </c>
      <c r="AI23" s="75">
        <f t="shared" si="18"/>
        <v>0</v>
      </c>
      <c r="AJ23" s="75">
        <v>0.0</v>
      </c>
      <c r="AK23" s="75">
        <f t="shared" si="19"/>
        <v>0</v>
      </c>
      <c r="AL23" s="76">
        <f t="shared" si="20"/>
        <v>1.373034242</v>
      </c>
      <c r="AM23" s="77">
        <f t="shared" si="21"/>
        <v>2.725</v>
      </c>
      <c r="AN23" s="78">
        <v>0.5</v>
      </c>
      <c r="AO23" s="78">
        <f t="shared" si="22"/>
        <v>1.122455493</v>
      </c>
      <c r="AP23" s="78">
        <f t="shared" si="23"/>
        <v>5.363973803</v>
      </c>
      <c r="AQ23" s="78">
        <f t="shared" si="24"/>
        <v>0.2234989084</v>
      </c>
      <c r="AR23" s="79"/>
      <c r="AS23" s="79"/>
      <c r="AT23" s="79"/>
      <c r="AU23" s="79"/>
      <c r="AV23" s="79"/>
    </row>
    <row r="24" ht="15.75" customHeight="1">
      <c r="A24" s="140" t="s">
        <v>119</v>
      </c>
      <c r="B24" s="161" t="s">
        <v>122</v>
      </c>
      <c r="C24" s="162">
        <v>60.0</v>
      </c>
      <c r="D24" s="84" t="s">
        <v>121</v>
      </c>
      <c r="E24" s="55">
        <v>0.28</v>
      </c>
      <c r="F24" s="144">
        <v>5.0</v>
      </c>
      <c r="G24" s="145">
        <f t="shared" si="2"/>
        <v>1.4</v>
      </c>
      <c r="H24" s="146">
        <f t="shared" si="29"/>
        <v>1.069783333</v>
      </c>
      <c r="I24" s="147">
        <f t="shared" si="4"/>
        <v>0</v>
      </c>
      <c r="J24" s="148">
        <f t="shared" si="5"/>
        <v>0.2234989084</v>
      </c>
      <c r="K24" s="149">
        <f t="shared" si="43"/>
        <v>2.469783333</v>
      </c>
      <c r="L24" s="150">
        <f t="shared" si="44"/>
        <v>2.905627451</v>
      </c>
      <c r="M24" s="147">
        <f t="shared" si="45"/>
        <v>0.5811254902</v>
      </c>
      <c r="N24" s="85">
        <v>1.0</v>
      </c>
      <c r="O24" s="86">
        <v>24.0</v>
      </c>
      <c r="P24" s="86">
        <f t="shared" si="32"/>
        <v>24</v>
      </c>
      <c r="Q24" s="85">
        <f t="shared" si="9"/>
        <v>120</v>
      </c>
      <c r="R24" s="151">
        <v>90.0</v>
      </c>
      <c r="S24" s="152">
        <v>27.0</v>
      </c>
      <c r="T24" s="152">
        <v>16.0</v>
      </c>
      <c r="U24" s="168">
        <f t="shared" si="10"/>
        <v>6.48</v>
      </c>
      <c r="V24" s="154">
        <f t="shared" si="11"/>
        <v>7</v>
      </c>
      <c r="W24" s="155">
        <v>2.55</v>
      </c>
      <c r="X24" s="156">
        <f t="shared" si="12"/>
        <v>17.85</v>
      </c>
      <c r="Y24" s="154">
        <v>0.5</v>
      </c>
      <c r="Z24" s="157">
        <f t="shared" si="13"/>
        <v>7.3248</v>
      </c>
      <c r="AA24" s="163">
        <f t="shared" si="14"/>
        <v>1.069783333</v>
      </c>
      <c r="AB24" s="159">
        <f t="shared" si="46"/>
        <v>24</v>
      </c>
      <c r="AC24" s="72" t="s">
        <v>99</v>
      </c>
      <c r="AD24" s="73">
        <f t="shared" ref="AD24:AF24" si="49">R24/$AF$2</f>
        <v>35.43307087</v>
      </c>
      <c r="AE24" s="73">
        <f t="shared" si="49"/>
        <v>10.62992126</v>
      </c>
      <c r="AF24" s="73">
        <f t="shared" si="49"/>
        <v>6.299212598</v>
      </c>
      <c r="AG24" s="74">
        <f t="shared" si="17"/>
        <v>1.373034242</v>
      </c>
      <c r="AH24" s="160">
        <v>0.0</v>
      </c>
      <c r="AI24" s="75">
        <f t="shared" si="18"/>
        <v>0</v>
      </c>
      <c r="AJ24" s="75">
        <v>0.0</v>
      </c>
      <c r="AK24" s="75">
        <f t="shared" si="19"/>
        <v>0</v>
      </c>
      <c r="AL24" s="76">
        <f t="shared" si="20"/>
        <v>1.373034242</v>
      </c>
      <c r="AM24" s="77">
        <f t="shared" si="21"/>
        <v>2.725</v>
      </c>
      <c r="AN24" s="78">
        <v>0.5</v>
      </c>
      <c r="AO24" s="78">
        <f t="shared" si="22"/>
        <v>1.122455493</v>
      </c>
      <c r="AP24" s="78">
        <f t="shared" si="23"/>
        <v>5.363973803</v>
      </c>
      <c r="AQ24" s="78">
        <f t="shared" si="24"/>
        <v>0.2234989084</v>
      </c>
      <c r="AR24" s="79"/>
      <c r="AS24" s="79"/>
      <c r="AT24" s="79"/>
      <c r="AU24" s="79"/>
      <c r="AV24" s="79"/>
    </row>
    <row r="25" ht="15.75" customHeight="1">
      <c r="A25" s="140" t="s">
        <v>54</v>
      </c>
      <c r="B25" s="161" t="s">
        <v>123</v>
      </c>
      <c r="C25" s="162">
        <v>70.0</v>
      </c>
      <c r="D25" s="84" t="s">
        <v>55</v>
      </c>
      <c r="E25" s="55">
        <v>0.32</v>
      </c>
      <c r="F25" s="144">
        <v>5.0</v>
      </c>
      <c r="G25" s="145">
        <f t="shared" si="2"/>
        <v>1.6</v>
      </c>
      <c r="H25" s="146">
        <f t="shared" si="29"/>
        <v>1.495675</v>
      </c>
      <c r="I25" s="147">
        <f t="shared" si="4"/>
        <v>0</v>
      </c>
      <c r="J25" s="148">
        <f t="shared" si="5"/>
        <v>0.3352483627</v>
      </c>
      <c r="K25" s="149">
        <f t="shared" si="43"/>
        <v>3.095675</v>
      </c>
      <c r="L25" s="150">
        <f t="shared" si="44"/>
        <v>3.641970588</v>
      </c>
      <c r="M25" s="147">
        <f t="shared" si="45"/>
        <v>0.7283941176</v>
      </c>
      <c r="N25" s="85">
        <v>1.0</v>
      </c>
      <c r="O25" s="86">
        <v>16.0</v>
      </c>
      <c r="P25" s="86">
        <f t="shared" si="32"/>
        <v>16</v>
      </c>
      <c r="Q25" s="85">
        <f t="shared" si="9"/>
        <v>80</v>
      </c>
      <c r="R25" s="151">
        <v>90.0</v>
      </c>
      <c r="S25" s="152">
        <v>27.0</v>
      </c>
      <c r="T25" s="152">
        <v>16.0</v>
      </c>
      <c r="U25" s="168">
        <f t="shared" si="10"/>
        <v>6.48</v>
      </c>
      <c r="V25" s="154">
        <f t="shared" si="11"/>
        <v>7</v>
      </c>
      <c r="W25" s="155">
        <v>2.55</v>
      </c>
      <c r="X25" s="156">
        <f t="shared" si="12"/>
        <v>17.85</v>
      </c>
      <c r="Y25" s="154">
        <v>0.5</v>
      </c>
      <c r="Z25" s="157">
        <f t="shared" si="13"/>
        <v>5.5808</v>
      </c>
      <c r="AA25" s="163">
        <f t="shared" si="14"/>
        <v>1.495675</v>
      </c>
      <c r="AB25" s="159">
        <f t="shared" si="46"/>
        <v>16</v>
      </c>
      <c r="AC25" s="72" t="s">
        <v>99</v>
      </c>
      <c r="AD25" s="73">
        <f t="shared" ref="AD25:AF25" si="50">R25/$AF$2</f>
        <v>35.43307087</v>
      </c>
      <c r="AE25" s="73">
        <f t="shared" si="50"/>
        <v>10.62992126</v>
      </c>
      <c r="AF25" s="73">
        <f t="shared" si="50"/>
        <v>6.299212598</v>
      </c>
      <c r="AG25" s="74">
        <f t="shared" si="17"/>
        <v>1.373034242</v>
      </c>
      <c r="AH25" s="160">
        <v>0.0</v>
      </c>
      <c r="AI25" s="75">
        <f t="shared" si="18"/>
        <v>0</v>
      </c>
      <c r="AJ25" s="75">
        <v>0.0</v>
      </c>
      <c r="AK25" s="75">
        <f t="shared" si="19"/>
        <v>0</v>
      </c>
      <c r="AL25" s="76">
        <f t="shared" si="20"/>
        <v>1.373034242</v>
      </c>
      <c r="AM25" s="77">
        <f t="shared" si="21"/>
        <v>2.725</v>
      </c>
      <c r="AN25" s="78">
        <v>0.5</v>
      </c>
      <c r="AO25" s="78">
        <f t="shared" si="22"/>
        <v>1.122455493</v>
      </c>
      <c r="AP25" s="78">
        <f t="shared" si="23"/>
        <v>5.363973803</v>
      </c>
      <c r="AQ25" s="78">
        <f t="shared" si="24"/>
        <v>0.3352483627</v>
      </c>
      <c r="AR25" s="79"/>
      <c r="AS25" s="79"/>
      <c r="AT25" s="79"/>
      <c r="AU25" s="79"/>
      <c r="AV25" s="79"/>
    </row>
    <row r="26" ht="15.75" customHeight="1">
      <c r="A26" s="140" t="s">
        <v>54</v>
      </c>
      <c r="B26" s="161" t="s">
        <v>124</v>
      </c>
      <c r="C26" s="162">
        <v>70.0</v>
      </c>
      <c r="D26" s="84" t="s">
        <v>51</v>
      </c>
      <c r="E26" s="55">
        <v>0.35</v>
      </c>
      <c r="F26" s="144">
        <v>10.0</v>
      </c>
      <c r="G26" s="145">
        <f t="shared" si="2"/>
        <v>3.5</v>
      </c>
      <c r="H26" s="146">
        <f t="shared" si="29"/>
        <v>1.6805</v>
      </c>
      <c r="I26" s="147">
        <f t="shared" si="4"/>
        <v>0</v>
      </c>
      <c r="J26" s="148">
        <f t="shared" si="5"/>
        <v>0.2681986901</v>
      </c>
      <c r="K26" s="149">
        <f t="shared" si="43"/>
        <v>5.1805</v>
      </c>
      <c r="L26" s="150">
        <f t="shared" si="44"/>
        <v>6.094705882</v>
      </c>
      <c r="M26" s="147">
        <f t="shared" si="45"/>
        <v>0.6094705882</v>
      </c>
      <c r="N26" s="85">
        <v>1.0</v>
      </c>
      <c r="O26" s="86">
        <v>20.0</v>
      </c>
      <c r="P26" s="86">
        <f t="shared" si="32"/>
        <v>20</v>
      </c>
      <c r="Q26" s="85">
        <f t="shared" si="9"/>
        <v>200</v>
      </c>
      <c r="R26" s="151">
        <v>90.0</v>
      </c>
      <c r="S26" s="152">
        <v>27.0</v>
      </c>
      <c r="T26" s="152">
        <v>16.0</v>
      </c>
      <c r="U26" s="168">
        <f t="shared" si="10"/>
        <v>6.48</v>
      </c>
      <c r="V26" s="154">
        <f t="shared" si="11"/>
        <v>7</v>
      </c>
      <c r="W26" s="155">
        <v>2.55</v>
      </c>
      <c r="X26" s="156">
        <f t="shared" si="12"/>
        <v>17.85</v>
      </c>
      <c r="Y26" s="154">
        <v>0.5</v>
      </c>
      <c r="Z26" s="157">
        <f t="shared" si="13"/>
        <v>15.26</v>
      </c>
      <c r="AA26" s="163">
        <f t="shared" si="14"/>
        <v>1.6805</v>
      </c>
      <c r="AB26" s="159">
        <f t="shared" si="46"/>
        <v>20</v>
      </c>
      <c r="AC26" s="72" t="s">
        <v>99</v>
      </c>
      <c r="AD26" s="73">
        <f t="shared" ref="AD26:AF26" si="51">R26/$AF$2</f>
        <v>35.43307087</v>
      </c>
      <c r="AE26" s="73">
        <f t="shared" si="51"/>
        <v>10.62992126</v>
      </c>
      <c r="AF26" s="73">
        <f t="shared" si="51"/>
        <v>6.299212598</v>
      </c>
      <c r="AG26" s="74">
        <f t="shared" si="17"/>
        <v>1.373034242</v>
      </c>
      <c r="AH26" s="160">
        <v>0.0</v>
      </c>
      <c r="AI26" s="75">
        <f t="shared" si="18"/>
        <v>0</v>
      </c>
      <c r="AJ26" s="75">
        <v>0.0</v>
      </c>
      <c r="AK26" s="75">
        <f t="shared" si="19"/>
        <v>0</v>
      </c>
      <c r="AL26" s="76">
        <f t="shared" si="20"/>
        <v>1.373034242</v>
      </c>
      <c r="AM26" s="77">
        <f t="shared" si="21"/>
        <v>2.725</v>
      </c>
      <c r="AN26" s="78">
        <v>0.5</v>
      </c>
      <c r="AO26" s="78">
        <f t="shared" si="22"/>
        <v>1.122455493</v>
      </c>
      <c r="AP26" s="78">
        <f t="shared" si="23"/>
        <v>5.363973803</v>
      </c>
      <c r="AQ26" s="78">
        <f t="shared" si="24"/>
        <v>0.2681986901</v>
      </c>
      <c r="AR26" s="79"/>
      <c r="AS26" s="79"/>
      <c r="AT26" s="79"/>
      <c r="AU26" s="79"/>
      <c r="AV26" s="79"/>
    </row>
    <row r="27" ht="15.75" customHeight="1">
      <c r="A27" s="140" t="s">
        <v>119</v>
      </c>
      <c r="B27" s="161" t="s">
        <v>125</v>
      </c>
      <c r="C27" s="162">
        <v>70.0</v>
      </c>
      <c r="D27" s="167"/>
      <c r="E27" s="55">
        <v>0.38</v>
      </c>
      <c r="F27" s="144">
        <v>5.0</v>
      </c>
      <c r="G27" s="145">
        <f t="shared" si="2"/>
        <v>1.9</v>
      </c>
      <c r="H27" s="146">
        <f t="shared" si="29"/>
        <v>1.943366667</v>
      </c>
      <c r="I27" s="147">
        <f t="shared" si="4"/>
        <v>0</v>
      </c>
      <c r="J27" s="148">
        <f t="shared" si="5"/>
        <v>0.4469978169</v>
      </c>
      <c r="K27" s="149">
        <f t="shared" si="43"/>
        <v>3.843366667</v>
      </c>
      <c r="L27" s="150">
        <f t="shared" si="44"/>
        <v>4.521607843</v>
      </c>
      <c r="M27" s="147">
        <f t="shared" si="45"/>
        <v>0.9043215686</v>
      </c>
      <c r="N27" s="85">
        <v>1.0</v>
      </c>
      <c r="O27" s="86">
        <v>12.0</v>
      </c>
      <c r="P27" s="86">
        <f t="shared" si="32"/>
        <v>12</v>
      </c>
      <c r="Q27" s="85">
        <f t="shared" si="9"/>
        <v>60</v>
      </c>
      <c r="R27" s="151">
        <v>90.0</v>
      </c>
      <c r="S27" s="152">
        <v>27.0</v>
      </c>
      <c r="T27" s="152">
        <v>16.0</v>
      </c>
      <c r="U27" s="168">
        <f t="shared" si="10"/>
        <v>6.48</v>
      </c>
      <c r="V27" s="154">
        <f t="shared" si="11"/>
        <v>7</v>
      </c>
      <c r="W27" s="155">
        <v>2.55</v>
      </c>
      <c r="X27" s="156">
        <f t="shared" si="12"/>
        <v>17.85</v>
      </c>
      <c r="Y27" s="154">
        <v>0.5</v>
      </c>
      <c r="Z27" s="157">
        <f t="shared" si="13"/>
        <v>4.9704</v>
      </c>
      <c r="AA27" s="163">
        <f t="shared" si="14"/>
        <v>1.943366667</v>
      </c>
      <c r="AB27" s="159">
        <f t="shared" si="46"/>
        <v>12</v>
      </c>
      <c r="AC27" s="72" t="s">
        <v>99</v>
      </c>
      <c r="AD27" s="73">
        <f t="shared" ref="AD27:AF27" si="52">R27/$AF$2</f>
        <v>35.43307087</v>
      </c>
      <c r="AE27" s="73">
        <f t="shared" si="52"/>
        <v>10.62992126</v>
      </c>
      <c r="AF27" s="73">
        <f t="shared" si="52"/>
        <v>6.299212598</v>
      </c>
      <c r="AG27" s="74">
        <f t="shared" si="17"/>
        <v>1.373034242</v>
      </c>
      <c r="AH27" s="160">
        <v>0.0</v>
      </c>
      <c r="AI27" s="75">
        <f t="shared" si="18"/>
        <v>0</v>
      </c>
      <c r="AJ27" s="75">
        <v>0.0</v>
      </c>
      <c r="AK27" s="75">
        <f t="shared" si="19"/>
        <v>0</v>
      </c>
      <c r="AL27" s="76">
        <f t="shared" si="20"/>
        <v>1.373034242</v>
      </c>
      <c r="AM27" s="77">
        <f t="shared" si="21"/>
        <v>2.725</v>
      </c>
      <c r="AN27" s="78">
        <v>0.5</v>
      </c>
      <c r="AO27" s="78">
        <f t="shared" si="22"/>
        <v>1.122455493</v>
      </c>
      <c r="AP27" s="78">
        <f t="shared" si="23"/>
        <v>5.363973803</v>
      </c>
      <c r="AQ27" s="78">
        <f t="shared" si="24"/>
        <v>0.4469978169</v>
      </c>
      <c r="AR27" s="79"/>
      <c r="AS27" s="79"/>
      <c r="AT27" s="79"/>
      <c r="AU27" s="79"/>
      <c r="AV27" s="79"/>
    </row>
    <row r="28" ht="15.75" customHeight="1">
      <c r="A28" s="140" t="s">
        <v>54</v>
      </c>
      <c r="B28" s="161" t="s">
        <v>126</v>
      </c>
      <c r="C28" s="166"/>
      <c r="D28" s="84" t="s">
        <v>127</v>
      </c>
      <c r="E28" s="55">
        <v>1.87</v>
      </c>
      <c r="F28" s="144">
        <v>1.0</v>
      </c>
      <c r="G28" s="145">
        <f t="shared" si="2"/>
        <v>1.87</v>
      </c>
      <c r="H28" s="146">
        <f t="shared" si="29"/>
        <v>1.14166</v>
      </c>
      <c r="I28" s="147">
        <f t="shared" si="4"/>
        <v>0</v>
      </c>
      <c r="J28" s="148">
        <f t="shared" si="5"/>
        <v>0.2145589521</v>
      </c>
      <c r="K28" s="149">
        <f t="shared" si="43"/>
        <v>3.01166</v>
      </c>
      <c r="L28" s="150">
        <f>K28/0.9</f>
        <v>3.346288889</v>
      </c>
      <c r="M28" s="147">
        <f t="shared" si="45"/>
        <v>3.346288889</v>
      </c>
      <c r="N28" s="85">
        <v>1.0</v>
      </c>
      <c r="O28" s="86">
        <v>25.0</v>
      </c>
      <c r="P28" s="86">
        <f t="shared" si="32"/>
        <v>25</v>
      </c>
      <c r="Q28" s="85">
        <f t="shared" si="9"/>
        <v>25</v>
      </c>
      <c r="R28" s="151">
        <v>90.0</v>
      </c>
      <c r="S28" s="152">
        <v>27.0</v>
      </c>
      <c r="T28" s="152">
        <v>16.0</v>
      </c>
      <c r="U28" s="168">
        <f t="shared" si="10"/>
        <v>6.48</v>
      </c>
      <c r="V28" s="154">
        <f t="shared" si="11"/>
        <v>7</v>
      </c>
      <c r="W28" s="155">
        <v>2.55</v>
      </c>
      <c r="X28" s="156">
        <f t="shared" si="12"/>
        <v>17.85</v>
      </c>
      <c r="Y28" s="154">
        <v>0.5</v>
      </c>
      <c r="Z28" s="157">
        <f t="shared" si="13"/>
        <v>10.1915</v>
      </c>
      <c r="AA28" s="163">
        <f t="shared" si="14"/>
        <v>1.14166</v>
      </c>
      <c r="AB28" s="159">
        <f t="shared" si="46"/>
        <v>25</v>
      </c>
      <c r="AC28" s="72" t="s">
        <v>99</v>
      </c>
      <c r="AD28" s="73">
        <f t="shared" ref="AD28:AF28" si="53">R28/$AF$2</f>
        <v>35.43307087</v>
      </c>
      <c r="AE28" s="73">
        <f t="shared" si="53"/>
        <v>10.62992126</v>
      </c>
      <c r="AF28" s="73">
        <f t="shared" si="53"/>
        <v>6.299212598</v>
      </c>
      <c r="AG28" s="74">
        <f t="shared" si="17"/>
        <v>1.373034242</v>
      </c>
      <c r="AH28" s="160">
        <v>0.0</v>
      </c>
      <c r="AI28" s="75">
        <f t="shared" si="18"/>
        <v>0</v>
      </c>
      <c r="AJ28" s="75">
        <v>0.0</v>
      </c>
      <c r="AK28" s="75">
        <f t="shared" si="19"/>
        <v>0</v>
      </c>
      <c r="AL28" s="76">
        <f t="shared" si="20"/>
        <v>1.373034242</v>
      </c>
      <c r="AM28" s="77">
        <f t="shared" si="21"/>
        <v>2.725</v>
      </c>
      <c r="AN28" s="78">
        <v>0.5</v>
      </c>
      <c r="AO28" s="78">
        <f t="shared" si="22"/>
        <v>1.122455493</v>
      </c>
      <c r="AP28" s="78">
        <f t="shared" si="23"/>
        <v>5.363973803</v>
      </c>
      <c r="AQ28" s="78">
        <f t="shared" si="24"/>
        <v>0.2145589521</v>
      </c>
      <c r="AR28" s="79"/>
      <c r="AS28" s="79"/>
      <c r="AT28" s="79"/>
      <c r="AU28" s="79"/>
      <c r="AV28" s="79"/>
    </row>
    <row r="29" ht="15.75" customHeight="1">
      <c r="A29" s="140" t="s">
        <v>54</v>
      </c>
      <c r="B29" s="161" t="s">
        <v>128</v>
      </c>
      <c r="C29" s="166"/>
      <c r="D29" s="84" t="s">
        <v>127</v>
      </c>
      <c r="E29" s="55">
        <v>1.87</v>
      </c>
      <c r="F29" s="144">
        <v>1.0</v>
      </c>
      <c r="G29" s="145">
        <f t="shared" si="2"/>
        <v>1.87</v>
      </c>
      <c r="H29" s="146">
        <f t="shared" si="29"/>
        <v>1.14166</v>
      </c>
      <c r="I29" s="147">
        <f t="shared" si="4"/>
        <v>0</v>
      </c>
      <c r="J29" s="148">
        <f t="shared" si="5"/>
        <v>0.2145589521</v>
      </c>
      <c r="K29" s="149">
        <f t="shared" si="43"/>
        <v>3.01166</v>
      </c>
      <c r="L29" s="150">
        <f t="shared" ref="L29:L32" si="55">K29/$L$2</f>
        <v>3.543129412</v>
      </c>
      <c r="M29" s="147">
        <f t="shared" si="45"/>
        <v>3.543129412</v>
      </c>
      <c r="N29" s="85">
        <v>1.0</v>
      </c>
      <c r="O29" s="86">
        <v>25.0</v>
      </c>
      <c r="P29" s="86">
        <f t="shared" si="32"/>
        <v>25</v>
      </c>
      <c r="Q29" s="85">
        <f t="shared" si="9"/>
        <v>25</v>
      </c>
      <c r="R29" s="151">
        <v>90.0</v>
      </c>
      <c r="S29" s="152">
        <v>27.0</v>
      </c>
      <c r="T29" s="152">
        <v>16.0</v>
      </c>
      <c r="U29" s="168">
        <f t="shared" si="10"/>
        <v>6.48</v>
      </c>
      <c r="V29" s="154">
        <f t="shared" si="11"/>
        <v>7</v>
      </c>
      <c r="W29" s="155">
        <v>2.55</v>
      </c>
      <c r="X29" s="156">
        <f t="shared" si="12"/>
        <v>17.85</v>
      </c>
      <c r="Y29" s="154">
        <v>0.5</v>
      </c>
      <c r="Z29" s="157">
        <f t="shared" si="13"/>
        <v>10.1915</v>
      </c>
      <c r="AA29" s="163">
        <f t="shared" si="14"/>
        <v>1.14166</v>
      </c>
      <c r="AB29" s="159">
        <f t="shared" si="46"/>
        <v>25</v>
      </c>
      <c r="AC29" s="72" t="s">
        <v>99</v>
      </c>
      <c r="AD29" s="73">
        <f t="shared" ref="AD29:AF29" si="54">R29/$AF$2</f>
        <v>35.43307087</v>
      </c>
      <c r="AE29" s="73">
        <f t="shared" si="54"/>
        <v>10.62992126</v>
      </c>
      <c r="AF29" s="73">
        <f t="shared" si="54"/>
        <v>6.299212598</v>
      </c>
      <c r="AG29" s="74">
        <f t="shared" si="17"/>
        <v>1.373034242</v>
      </c>
      <c r="AH29" s="160">
        <v>0.0</v>
      </c>
      <c r="AI29" s="75">
        <f t="shared" si="18"/>
        <v>0</v>
      </c>
      <c r="AJ29" s="75">
        <v>0.0</v>
      </c>
      <c r="AK29" s="75">
        <f t="shared" si="19"/>
        <v>0</v>
      </c>
      <c r="AL29" s="76">
        <f t="shared" si="20"/>
        <v>1.373034242</v>
      </c>
      <c r="AM29" s="77">
        <f t="shared" si="21"/>
        <v>2.725</v>
      </c>
      <c r="AN29" s="78">
        <v>0.5</v>
      </c>
      <c r="AO29" s="78">
        <f t="shared" si="22"/>
        <v>1.122455493</v>
      </c>
      <c r="AP29" s="78">
        <f t="shared" si="23"/>
        <v>5.363973803</v>
      </c>
      <c r="AQ29" s="78">
        <f t="shared" si="24"/>
        <v>0.2145589521</v>
      </c>
      <c r="AR29" s="79"/>
      <c r="AS29" s="79"/>
      <c r="AT29" s="79"/>
      <c r="AU29" s="79"/>
      <c r="AV29" s="79"/>
    </row>
    <row r="30" ht="15.75" customHeight="1">
      <c r="A30" s="140" t="s">
        <v>60</v>
      </c>
      <c r="B30" s="161" t="s">
        <v>129</v>
      </c>
      <c r="C30" s="162">
        <v>60.0</v>
      </c>
      <c r="D30" s="84" t="s">
        <v>55</v>
      </c>
      <c r="E30" s="55">
        <v>0.85</v>
      </c>
      <c r="F30" s="144">
        <v>25.0</v>
      </c>
      <c r="G30" s="145">
        <f t="shared" si="2"/>
        <v>21.25</v>
      </c>
      <c r="H30" s="146">
        <f t="shared" si="29"/>
        <v>9.8575</v>
      </c>
      <c r="I30" s="147">
        <f t="shared" si="4"/>
        <v>0</v>
      </c>
      <c r="J30" s="148">
        <f t="shared" si="5"/>
        <v>1.602769819</v>
      </c>
      <c r="K30" s="149">
        <f t="shared" si="43"/>
        <v>31.1075</v>
      </c>
      <c r="L30" s="150">
        <f t="shared" si="55"/>
        <v>36.59705882</v>
      </c>
      <c r="M30" s="147">
        <f t="shared" si="45"/>
        <v>1.463882353</v>
      </c>
      <c r="N30" s="85">
        <v>1.0</v>
      </c>
      <c r="O30" s="86">
        <v>4.0</v>
      </c>
      <c r="P30" s="86">
        <f t="shared" si="32"/>
        <v>4</v>
      </c>
      <c r="Q30" s="85">
        <f t="shared" si="9"/>
        <v>100</v>
      </c>
      <c r="R30" s="151">
        <v>105.0</v>
      </c>
      <c r="S30" s="152">
        <v>30.0</v>
      </c>
      <c r="T30" s="152">
        <v>15.0</v>
      </c>
      <c r="U30" s="168">
        <f t="shared" si="10"/>
        <v>7.875</v>
      </c>
      <c r="V30" s="154">
        <f t="shared" si="11"/>
        <v>8</v>
      </c>
      <c r="W30" s="155">
        <v>2.55</v>
      </c>
      <c r="X30" s="156">
        <f t="shared" si="12"/>
        <v>20.4</v>
      </c>
      <c r="Y30" s="154">
        <v>0.5</v>
      </c>
      <c r="Z30" s="157">
        <f t="shared" si="13"/>
        <v>18.53</v>
      </c>
      <c r="AA30" s="163">
        <f t="shared" si="14"/>
        <v>9.8575</v>
      </c>
      <c r="AB30" s="159">
        <f t="shared" si="46"/>
        <v>4</v>
      </c>
      <c r="AC30" s="72" t="s">
        <v>99</v>
      </c>
      <c r="AD30" s="73">
        <f t="shared" ref="AD30:AF30" si="56">R30/$AF$2</f>
        <v>41.33858268</v>
      </c>
      <c r="AE30" s="73">
        <f t="shared" si="56"/>
        <v>11.81102362</v>
      </c>
      <c r="AF30" s="73">
        <f t="shared" si="56"/>
        <v>5.905511811</v>
      </c>
      <c r="AG30" s="74">
        <f t="shared" si="17"/>
        <v>1.668618003</v>
      </c>
      <c r="AH30" s="160">
        <v>0.0</v>
      </c>
      <c r="AI30" s="75">
        <f t="shared" si="18"/>
        <v>0</v>
      </c>
      <c r="AJ30" s="75">
        <v>0.0</v>
      </c>
      <c r="AK30" s="75">
        <f t="shared" si="19"/>
        <v>0</v>
      </c>
      <c r="AL30" s="76">
        <f t="shared" si="20"/>
        <v>1.668618003</v>
      </c>
      <c r="AM30" s="77">
        <f t="shared" si="21"/>
        <v>2.725</v>
      </c>
      <c r="AN30" s="78">
        <v>0.5</v>
      </c>
      <c r="AO30" s="78">
        <f t="shared" si="22"/>
        <v>1.364095217</v>
      </c>
      <c r="AP30" s="78">
        <f t="shared" si="23"/>
        <v>6.411079274</v>
      </c>
      <c r="AQ30" s="78">
        <f t="shared" si="24"/>
        <v>1.602769819</v>
      </c>
      <c r="AR30" s="79"/>
      <c r="AS30" s="79"/>
      <c r="AT30" s="79"/>
      <c r="AU30" s="79"/>
      <c r="AV30" s="79"/>
    </row>
    <row r="31" ht="15.75" customHeight="1">
      <c r="A31" s="140" t="s">
        <v>60</v>
      </c>
      <c r="B31" s="161" t="s">
        <v>130</v>
      </c>
      <c r="C31" s="162">
        <v>50.0</v>
      </c>
      <c r="D31" s="84" t="s">
        <v>55</v>
      </c>
      <c r="E31" s="55">
        <v>0.6</v>
      </c>
      <c r="F31" s="144">
        <v>25.0</v>
      </c>
      <c r="G31" s="145">
        <f t="shared" si="2"/>
        <v>15</v>
      </c>
      <c r="H31" s="146">
        <f t="shared" si="29"/>
        <v>8.495</v>
      </c>
      <c r="I31" s="147">
        <f t="shared" si="4"/>
        <v>0</v>
      </c>
      <c r="J31" s="148">
        <f t="shared" si="5"/>
        <v>1.602769819</v>
      </c>
      <c r="K31" s="149">
        <f t="shared" si="43"/>
        <v>23.495</v>
      </c>
      <c r="L31" s="150">
        <f t="shared" si="55"/>
        <v>27.64117647</v>
      </c>
      <c r="M31" s="147">
        <f t="shared" si="45"/>
        <v>1.105647059</v>
      </c>
      <c r="N31" s="85">
        <v>1.0</v>
      </c>
      <c r="O31" s="86">
        <v>4.0</v>
      </c>
      <c r="P31" s="86">
        <f t="shared" si="32"/>
        <v>4</v>
      </c>
      <c r="Q31" s="85">
        <f t="shared" si="9"/>
        <v>100</v>
      </c>
      <c r="R31" s="151">
        <v>105.0</v>
      </c>
      <c r="S31" s="152">
        <v>30.0</v>
      </c>
      <c r="T31" s="152">
        <v>15.0</v>
      </c>
      <c r="U31" s="168">
        <f t="shared" si="10"/>
        <v>7.875</v>
      </c>
      <c r="V31" s="154">
        <f t="shared" si="11"/>
        <v>8</v>
      </c>
      <c r="W31" s="155">
        <v>2.55</v>
      </c>
      <c r="X31" s="156">
        <f t="shared" si="12"/>
        <v>20.4</v>
      </c>
      <c r="Y31" s="154">
        <v>0.5</v>
      </c>
      <c r="Z31" s="157">
        <f t="shared" si="13"/>
        <v>13.08</v>
      </c>
      <c r="AA31" s="163">
        <f t="shared" si="14"/>
        <v>8.495</v>
      </c>
      <c r="AB31" s="159">
        <f t="shared" si="46"/>
        <v>4</v>
      </c>
      <c r="AC31" s="72" t="s">
        <v>99</v>
      </c>
      <c r="AD31" s="73">
        <f t="shared" ref="AD31:AF31" si="57">R31/$AF$2</f>
        <v>41.33858268</v>
      </c>
      <c r="AE31" s="73">
        <f t="shared" si="57"/>
        <v>11.81102362</v>
      </c>
      <c r="AF31" s="73">
        <f t="shared" si="57"/>
        <v>5.905511811</v>
      </c>
      <c r="AG31" s="74">
        <f t="shared" si="17"/>
        <v>1.668618003</v>
      </c>
      <c r="AH31" s="160">
        <v>0.0</v>
      </c>
      <c r="AI31" s="75">
        <f t="shared" si="18"/>
        <v>0</v>
      </c>
      <c r="AJ31" s="75">
        <v>0.0</v>
      </c>
      <c r="AK31" s="75">
        <f t="shared" si="19"/>
        <v>0</v>
      </c>
      <c r="AL31" s="76">
        <f t="shared" si="20"/>
        <v>1.668618003</v>
      </c>
      <c r="AM31" s="77">
        <f t="shared" si="21"/>
        <v>2.725</v>
      </c>
      <c r="AN31" s="78">
        <v>0.5</v>
      </c>
      <c r="AO31" s="78">
        <f t="shared" si="22"/>
        <v>1.364095217</v>
      </c>
      <c r="AP31" s="78">
        <f t="shared" si="23"/>
        <v>6.411079274</v>
      </c>
      <c r="AQ31" s="78">
        <f t="shared" si="24"/>
        <v>1.602769819</v>
      </c>
      <c r="AR31" s="79"/>
      <c r="AS31" s="79"/>
      <c r="AT31" s="79"/>
      <c r="AU31" s="79"/>
      <c r="AV31" s="79"/>
    </row>
    <row r="32" ht="15.75" customHeight="1">
      <c r="A32" s="140" t="s">
        <v>60</v>
      </c>
      <c r="B32" s="161" t="s">
        <v>131</v>
      </c>
      <c r="C32" s="162">
        <v>60.0</v>
      </c>
      <c r="D32" s="84" t="s">
        <v>55</v>
      </c>
      <c r="E32" s="55">
        <v>0.57</v>
      </c>
      <c r="F32" s="144">
        <v>25.0</v>
      </c>
      <c r="G32" s="145">
        <f t="shared" si="2"/>
        <v>14.25</v>
      </c>
      <c r="H32" s="146">
        <f t="shared" si="29"/>
        <v>8.3315</v>
      </c>
      <c r="I32" s="147">
        <f t="shared" si="4"/>
        <v>0</v>
      </c>
      <c r="J32" s="148">
        <f t="shared" si="5"/>
        <v>1.602769819</v>
      </c>
      <c r="K32" s="149">
        <f t="shared" si="43"/>
        <v>22.5815</v>
      </c>
      <c r="L32" s="150">
        <f t="shared" si="55"/>
        <v>26.56647059</v>
      </c>
      <c r="M32" s="147">
        <f t="shared" si="45"/>
        <v>1.062658824</v>
      </c>
      <c r="N32" s="85">
        <v>1.0</v>
      </c>
      <c r="O32" s="86">
        <v>4.0</v>
      </c>
      <c r="P32" s="86">
        <f t="shared" si="32"/>
        <v>4</v>
      </c>
      <c r="Q32" s="85">
        <f t="shared" si="9"/>
        <v>100</v>
      </c>
      <c r="R32" s="151">
        <v>105.0</v>
      </c>
      <c r="S32" s="152">
        <v>30.0</v>
      </c>
      <c r="T32" s="152">
        <v>15.0</v>
      </c>
      <c r="U32" s="168">
        <f t="shared" si="10"/>
        <v>7.875</v>
      </c>
      <c r="V32" s="154">
        <f t="shared" si="11"/>
        <v>8</v>
      </c>
      <c r="W32" s="155">
        <v>2.55</v>
      </c>
      <c r="X32" s="154">
        <f t="shared" si="12"/>
        <v>20.4</v>
      </c>
      <c r="Y32" s="154">
        <v>0.5</v>
      </c>
      <c r="Z32" s="179">
        <f t="shared" si="13"/>
        <v>12.426</v>
      </c>
      <c r="AA32" s="179">
        <f t="shared" si="14"/>
        <v>8.3315</v>
      </c>
      <c r="AB32" s="159">
        <f t="shared" si="46"/>
        <v>4</v>
      </c>
      <c r="AC32" s="72" t="s">
        <v>99</v>
      </c>
      <c r="AD32" s="73">
        <f t="shared" ref="AD32:AF32" si="58">R32/$AF$2</f>
        <v>41.33858268</v>
      </c>
      <c r="AE32" s="73">
        <f t="shared" si="58"/>
        <v>11.81102362</v>
      </c>
      <c r="AF32" s="73">
        <f t="shared" si="58"/>
        <v>5.905511811</v>
      </c>
      <c r="AG32" s="74">
        <f t="shared" si="17"/>
        <v>1.668618003</v>
      </c>
      <c r="AH32" s="180">
        <v>0.0</v>
      </c>
      <c r="AI32" s="75">
        <f t="shared" si="18"/>
        <v>0</v>
      </c>
      <c r="AJ32" s="75">
        <v>0.0</v>
      </c>
      <c r="AK32" s="75">
        <f t="shared" si="19"/>
        <v>0</v>
      </c>
      <c r="AL32" s="76">
        <f t="shared" si="20"/>
        <v>1.668618003</v>
      </c>
      <c r="AM32" s="77">
        <f t="shared" si="21"/>
        <v>2.725</v>
      </c>
      <c r="AN32" s="76">
        <v>0.5</v>
      </c>
      <c r="AO32" s="78">
        <f t="shared" si="22"/>
        <v>1.364095217</v>
      </c>
      <c r="AP32" s="78">
        <f t="shared" si="23"/>
        <v>6.411079274</v>
      </c>
      <c r="AQ32" s="78">
        <f t="shared" si="24"/>
        <v>1.602769819</v>
      </c>
      <c r="AR32" s="79"/>
      <c r="AS32" s="79"/>
      <c r="AT32" s="79"/>
      <c r="AU32" s="79"/>
      <c r="AV32" s="79"/>
    </row>
    <row r="33" ht="15.75" customHeight="1">
      <c r="A33" s="7"/>
      <c r="B33" s="7"/>
      <c r="C33" s="7"/>
      <c r="D33" s="7"/>
      <c r="E33" s="7"/>
      <c r="F33" s="7"/>
      <c r="G33" s="98"/>
      <c r="H33" s="7"/>
      <c r="I33" s="98"/>
      <c r="J33" s="7"/>
      <c r="K33" s="7"/>
      <c r="L33" s="98"/>
      <c r="M33" s="98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</row>
    <row r="34" ht="15.75" customHeight="1">
      <c r="A34" s="7"/>
      <c r="B34" s="7"/>
      <c r="C34" s="7"/>
      <c r="D34" s="7"/>
      <c r="E34" s="7"/>
      <c r="F34" s="7"/>
      <c r="G34" s="98"/>
      <c r="H34" s="7"/>
      <c r="I34" s="98"/>
      <c r="J34" s="7"/>
      <c r="K34" s="7"/>
      <c r="L34" s="98"/>
      <c r="M34" s="98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</row>
    <row r="35" ht="15.75" customHeight="1">
      <c r="A35" s="140" t="s">
        <v>54</v>
      </c>
      <c r="B35" s="141" t="s">
        <v>132</v>
      </c>
      <c r="C35" s="181">
        <v>40.0</v>
      </c>
      <c r="D35" s="84" t="s">
        <v>51</v>
      </c>
      <c r="E35" s="55">
        <v>7.5</v>
      </c>
      <c r="F35" s="144">
        <v>1.0</v>
      </c>
      <c r="G35" s="145">
        <f t="shared" ref="G35:G37" si="60">E35*F35</f>
        <v>7.5</v>
      </c>
      <c r="H35" s="146">
        <f t="shared" ref="H35:H37" si="61">AA35</f>
        <v>4.256428571</v>
      </c>
      <c r="I35" s="147">
        <f t="shared" ref="I35:I37" si="62">AK35</f>
        <v>0</v>
      </c>
      <c r="J35" s="148">
        <f t="shared" ref="J35:J37" si="63">AQ35</f>
        <v>0.7662819718</v>
      </c>
      <c r="K35" s="149">
        <f>G35+H35+I35+J35</f>
        <v>12.52271054</v>
      </c>
      <c r="L35" s="150">
        <f t="shared" ref="L35:L37" si="64">K35/$L$2</f>
        <v>14.73260064</v>
      </c>
      <c r="M35" s="147">
        <f t="shared" ref="M35:M37" si="65">L35/F35</f>
        <v>14.73260064</v>
      </c>
      <c r="N35" s="85">
        <v>1.0</v>
      </c>
      <c r="O35" s="86">
        <v>7.0</v>
      </c>
      <c r="P35" s="86">
        <f t="shared" ref="P35:P37" si="66">N35*O35</f>
        <v>7</v>
      </c>
      <c r="Q35" s="85">
        <f t="shared" ref="Q35:Q37" si="67">F35*P35</f>
        <v>7</v>
      </c>
      <c r="R35" s="151">
        <v>90.0</v>
      </c>
      <c r="S35" s="152">
        <v>27.0</v>
      </c>
      <c r="T35" s="152">
        <v>16.0</v>
      </c>
      <c r="U35" s="153">
        <f t="shared" ref="U35:U37" si="68">(R35*S35*T35)/$U$2</f>
        <v>6.48</v>
      </c>
      <c r="V35" s="154">
        <f t="shared" ref="V35:V37" si="69">ROUNDUP(U35,0)</f>
        <v>7</v>
      </c>
      <c r="W35" s="155">
        <v>2.55</v>
      </c>
      <c r="X35" s="154">
        <f t="shared" ref="X35:X37" si="70">(W35*V35)</f>
        <v>17.85</v>
      </c>
      <c r="Y35" s="154">
        <v>0.5</v>
      </c>
      <c r="Z35" s="179">
        <f t="shared" ref="Z35:Z37" si="71">(G35*O35)*0.218</f>
        <v>11.445</v>
      </c>
      <c r="AA35" s="179">
        <f t="shared" ref="AA35:AA37" si="72">(X35+Z35+Y35)/P35</f>
        <v>4.256428571</v>
      </c>
      <c r="AB35" s="159">
        <f t="shared" ref="AB35:AB37" si="73">O35</f>
        <v>7</v>
      </c>
      <c r="AC35" s="72" t="s">
        <v>99</v>
      </c>
      <c r="AD35" s="73">
        <f t="shared" ref="AD35:AF35" si="59">R35/$AF$2</f>
        <v>35.43307087</v>
      </c>
      <c r="AE35" s="73">
        <f t="shared" si="59"/>
        <v>10.62992126</v>
      </c>
      <c r="AF35" s="73">
        <f t="shared" si="59"/>
        <v>6.299212598</v>
      </c>
      <c r="AG35" s="74">
        <f t="shared" ref="AG35:AG37" si="75">(AD35*AE35*AF35)/$AD$2</f>
        <v>1.373034242</v>
      </c>
      <c r="AH35" s="180">
        <v>0.0</v>
      </c>
      <c r="AI35" s="75">
        <f t="shared" ref="AI35:AI37" si="76">AH35/AB35</f>
        <v>0</v>
      </c>
      <c r="AJ35" s="75">
        <v>0.0</v>
      </c>
      <c r="AK35" s="75">
        <f t="shared" ref="AK35:AK37" si="77">(AI35+AJ35)</f>
        <v>0</v>
      </c>
      <c r="AL35" s="76">
        <f t="shared" ref="AL35:AL37" si="78">AG35</f>
        <v>1.373034242</v>
      </c>
      <c r="AM35" s="77">
        <f t="shared" ref="AM35:AM37" si="79">2.18*1.25</f>
        <v>2.725</v>
      </c>
      <c r="AN35" s="76">
        <v>0.5</v>
      </c>
      <c r="AO35" s="78">
        <f t="shared" ref="AO35:AO37" si="80">(AM35*$AP$2*AL35)</f>
        <v>1.122455493</v>
      </c>
      <c r="AP35" s="78">
        <f t="shared" ref="AP35:AP37" si="81">(AL35*AM35)+AN35+AO35</f>
        <v>5.363973803</v>
      </c>
      <c r="AQ35" s="78">
        <f t="shared" ref="AQ35:AQ37" si="82">AP35/O35</f>
        <v>0.7662819718</v>
      </c>
      <c r="AR35" s="79"/>
      <c r="AS35" s="79"/>
      <c r="AT35" s="79"/>
      <c r="AU35" s="79"/>
      <c r="AV35" s="79"/>
    </row>
    <row r="36" ht="15.75" customHeight="1">
      <c r="A36" s="140" t="s">
        <v>54</v>
      </c>
      <c r="B36" s="161" t="s">
        <v>133</v>
      </c>
      <c r="C36" s="162">
        <v>25.0</v>
      </c>
      <c r="D36" s="84" t="s">
        <v>51</v>
      </c>
      <c r="E36" s="55">
        <v>3.6</v>
      </c>
      <c r="F36" s="144">
        <v>1.0</v>
      </c>
      <c r="G36" s="145">
        <f t="shared" si="60"/>
        <v>3.6</v>
      </c>
      <c r="H36" s="146">
        <f t="shared" si="61"/>
        <v>1.804244444</v>
      </c>
      <c r="I36" s="147">
        <f t="shared" si="62"/>
        <v>0</v>
      </c>
      <c r="J36" s="148">
        <f t="shared" si="63"/>
        <v>0.2979985446</v>
      </c>
      <c r="K36" s="149">
        <f t="shared" ref="K36:K37" si="83">G36+H36</f>
        <v>5.404244444</v>
      </c>
      <c r="L36" s="150">
        <f t="shared" si="64"/>
        <v>6.357934641</v>
      </c>
      <c r="M36" s="147">
        <f t="shared" si="65"/>
        <v>6.357934641</v>
      </c>
      <c r="N36" s="85">
        <v>1.0</v>
      </c>
      <c r="O36" s="86">
        <v>18.0</v>
      </c>
      <c r="P36" s="86">
        <f t="shared" si="66"/>
        <v>18</v>
      </c>
      <c r="Q36" s="86">
        <f t="shared" si="67"/>
        <v>18</v>
      </c>
      <c r="R36" s="83">
        <v>90.0</v>
      </c>
      <c r="S36" s="83">
        <v>27.0</v>
      </c>
      <c r="T36" s="83">
        <v>16.0</v>
      </c>
      <c r="U36" s="153">
        <f t="shared" si="68"/>
        <v>6.48</v>
      </c>
      <c r="V36" s="154">
        <f t="shared" si="69"/>
        <v>7</v>
      </c>
      <c r="W36" s="155">
        <v>2.55</v>
      </c>
      <c r="X36" s="156">
        <f t="shared" si="70"/>
        <v>17.85</v>
      </c>
      <c r="Y36" s="154">
        <v>0.5</v>
      </c>
      <c r="Z36" s="157">
        <f t="shared" si="71"/>
        <v>14.1264</v>
      </c>
      <c r="AA36" s="163">
        <f t="shared" si="72"/>
        <v>1.804244444</v>
      </c>
      <c r="AB36" s="159">
        <f t="shared" si="73"/>
        <v>18</v>
      </c>
      <c r="AC36" s="72" t="s">
        <v>99</v>
      </c>
      <c r="AD36" s="73">
        <f t="shared" ref="AD36:AF36" si="74">R36/$AF$2</f>
        <v>35.43307087</v>
      </c>
      <c r="AE36" s="73">
        <f t="shared" si="74"/>
        <v>10.62992126</v>
      </c>
      <c r="AF36" s="73">
        <f t="shared" si="74"/>
        <v>6.299212598</v>
      </c>
      <c r="AG36" s="74">
        <f t="shared" si="75"/>
        <v>1.373034242</v>
      </c>
      <c r="AH36" s="180">
        <v>0.0</v>
      </c>
      <c r="AI36" s="75">
        <f t="shared" si="76"/>
        <v>0</v>
      </c>
      <c r="AJ36" s="75">
        <v>0.0</v>
      </c>
      <c r="AK36" s="75">
        <f t="shared" si="77"/>
        <v>0</v>
      </c>
      <c r="AL36" s="76">
        <f t="shared" si="78"/>
        <v>1.373034242</v>
      </c>
      <c r="AM36" s="77">
        <f t="shared" si="79"/>
        <v>2.725</v>
      </c>
      <c r="AN36" s="78">
        <v>0.5</v>
      </c>
      <c r="AO36" s="78">
        <f t="shared" si="80"/>
        <v>1.122455493</v>
      </c>
      <c r="AP36" s="78">
        <f t="shared" si="81"/>
        <v>5.363973803</v>
      </c>
      <c r="AQ36" s="78">
        <f t="shared" si="82"/>
        <v>0.2979985446</v>
      </c>
      <c r="AR36" s="79"/>
      <c r="AS36" s="79"/>
      <c r="AT36" s="79"/>
      <c r="AU36" s="79"/>
      <c r="AV36" s="79"/>
    </row>
    <row r="37" ht="15.75" customHeight="1">
      <c r="A37" s="140" t="s">
        <v>60</v>
      </c>
      <c r="B37" s="161" t="s">
        <v>134</v>
      </c>
      <c r="C37" s="162">
        <v>70.0</v>
      </c>
      <c r="D37" s="84" t="s">
        <v>55</v>
      </c>
      <c r="E37" s="55">
        <v>0.99</v>
      </c>
      <c r="F37" s="144">
        <v>25.0</v>
      </c>
      <c r="G37" s="145">
        <f t="shared" si="60"/>
        <v>24.75</v>
      </c>
      <c r="H37" s="146">
        <f t="shared" si="61"/>
        <v>10.6205</v>
      </c>
      <c r="I37" s="147">
        <f t="shared" si="62"/>
        <v>0</v>
      </c>
      <c r="J37" s="148">
        <f t="shared" si="63"/>
        <v>1.602769819</v>
      </c>
      <c r="K37" s="149">
        <f t="shared" si="83"/>
        <v>35.3705</v>
      </c>
      <c r="L37" s="150">
        <f t="shared" si="64"/>
        <v>41.61235294</v>
      </c>
      <c r="M37" s="147">
        <f t="shared" si="65"/>
        <v>1.664494118</v>
      </c>
      <c r="N37" s="85">
        <v>1.0</v>
      </c>
      <c r="O37" s="86">
        <v>4.0</v>
      </c>
      <c r="P37" s="86">
        <f t="shared" si="66"/>
        <v>4</v>
      </c>
      <c r="Q37" s="85">
        <f t="shared" si="67"/>
        <v>100</v>
      </c>
      <c r="R37" s="151">
        <v>105.0</v>
      </c>
      <c r="S37" s="152">
        <v>30.0</v>
      </c>
      <c r="T37" s="152">
        <v>15.0</v>
      </c>
      <c r="U37" s="168">
        <f t="shared" si="68"/>
        <v>7.875</v>
      </c>
      <c r="V37" s="154">
        <f t="shared" si="69"/>
        <v>8</v>
      </c>
      <c r="W37" s="155">
        <v>2.55</v>
      </c>
      <c r="X37" s="156">
        <f t="shared" si="70"/>
        <v>20.4</v>
      </c>
      <c r="Y37" s="154">
        <v>0.5</v>
      </c>
      <c r="Z37" s="157">
        <f t="shared" si="71"/>
        <v>21.582</v>
      </c>
      <c r="AA37" s="163">
        <f t="shared" si="72"/>
        <v>10.6205</v>
      </c>
      <c r="AB37" s="159">
        <f t="shared" si="73"/>
        <v>4</v>
      </c>
      <c r="AC37" s="72" t="s">
        <v>99</v>
      </c>
      <c r="AD37" s="73">
        <f t="shared" ref="AD37:AF37" si="84">R37/$AF$2</f>
        <v>41.33858268</v>
      </c>
      <c r="AE37" s="73">
        <f t="shared" si="84"/>
        <v>11.81102362</v>
      </c>
      <c r="AF37" s="73">
        <f t="shared" si="84"/>
        <v>5.905511811</v>
      </c>
      <c r="AG37" s="74">
        <f t="shared" si="75"/>
        <v>1.668618003</v>
      </c>
      <c r="AH37" s="160">
        <v>0.0</v>
      </c>
      <c r="AI37" s="75">
        <f t="shared" si="76"/>
        <v>0</v>
      </c>
      <c r="AJ37" s="75">
        <v>0.0</v>
      </c>
      <c r="AK37" s="75">
        <f t="shared" si="77"/>
        <v>0</v>
      </c>
      <c r="AL37" s="76">
        <f t="shared" si="78"/>
        <v>1.668618003</v>
      </c>
      <c r="AM37" s="77">
        <f t="shared" si="79"/>
        <v>2.725</v>
      </c>
      <c r="AN37" s="78">
        <v>0.5</v>
      </c>
      <c r="AO37" s="78">
        <f t="shared" si="80"/>
        <v>1.364095217</v>
      </c>
      <c r="AP37" s="78">
        <f t="shared" si="81"/>
        <v>6.411079274</v>
      </c>
      <c r="AQ37" s="78">
        <f t="shared" si="82"/>
        <v>1.602769819</v>
      </c>
      <c r="AR37" s="79"/>
      <c r="AS37" s="79"/>
      <c r="AT37" s="79"/>
      <c r="AU37" s="79"/>
      <c r="AV37" s="79"/>
    </row>
    <row r="38" ht="15.75" customHeight="1">
      <c r="A38" s="7"/>
      <c r="B38" s="171" t="s">
        <v>135</v>
      </c>
      <c r="C38" s="112">
        <v>12.0</v>
      </c>
      <c r="D38" s="112">
        <v>0.55</v>
      </c>
      <c r="E38" s="7"/>
      <c r="F38" s="7"/>
      <c r="G38" s="98"/>
      <c r="H38" s="7"/>
      <c r="I38" s="7"/>
      <c r="J38" s="7"/>
      <c r="K38" s="7"/>
      <c r="L38" s="98"/>
      <c r="M38" s="98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</row>
    <row r="39" ht="15.75" customHeight="1">
      <c r="A39" s="7"/>
      <c r="B39" s="171" t="s">
        <v>136</v>
      </c>
      <c r="C39" s="112">
        <v>2.0</v>
      </c>
      <c r="D39" s="112">
        <v>0.38</v>
      </c>
      <c r="E39" s="7"/>
      <c r="F39" s="7"/>
      <c r="G39" s="98"/>
      <c r="H39" s="7"/>
      <c r="I39" s="7"/>
      <c r="J39" s="7"/>
      <c r="K39" s="7"/>
      <c r="L39" s="98"/>
      <c r="M39" s="98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</row>
    <row r="40" ht="15.75" customHeight="1">
      <c r="A40" s="7"/>
      <c r="B40" s="171" t="s">
        <v>137</v>
      </c>
      <c r="C40" s="112">
        <v>2.0</v>
      </c>
      <c r="D40" s="112">
        <v>0.3</v>
      </c>
      <c r="E40" s="7"/>
      <c r="F40" s="7"/>
      <c r="G40" s="98"/>
      <c r="H40" s="7"/>
      <c r="I40" s="7"/>
      <c r="J40" s="7"/>
      <c r="K40" s="7"/>
      <c r="L40" s="98"/>
      <c r="M40" s="98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</row>
    <row r="41" ht="15.75" customHeight="1">
      <c r="A41" s="7"/>
      <c r="B41" s="7"/>
      <c r="C41" s="7"/>
      <c r="D41" s="7"/>
      <c r="E41" s="7"/>
      <c r="F41" s="7"/>
      <c r="G41" s="98"/>
      <c r="H41" s="7"/>
      <c r="I41" s="7"/>
      <c r="J41" s="7"/>
      <c r="K41" s="7"/>
      <c r="L41" s="98"/>
      <c r="M41" s="98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</row>
    <row r="42" ht="15.75" customHeight="1">
      <c r="A42" s="7"/>
      <c r="B42" s="7"/>
      <c r="C42" s="7"/>
      <c r="D42" s="7"/>
      <c r="E42" s="7"/>
      <c r="F42" s="7"/>
      <c r="G42" s="98"/>
      <c r="H42" s="7"/>
      <c r="I42" s="7"/>
      <c r="J42" s="7"/>
      <c r="K42" s="7"/>
      <c r="L42" s="98"/>
      <c r="M42" s="98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</row>
    <row r="43" ht="15.75" customHeight="1">
      <c r="A43" s="7"/>
      <c r="B43" s="7"/>
      <c r="C43" s="7"/>
      <c r="D43" s="7"/>
      <c r="E43" s="7"/>
      <c r="F43" s="7"/>
      <c r="G43" s="98"/>
      <c r="H43" s="7"/>
      <c r="I43" s="7"/>
      <c r="J43" s="7"/>
      <c r="K43" s="7"/>
      <c r="L43" s="98"/>
      <c r="M43" s="98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</row>
    <row r="44" ht="15.75" customHeight="1">
      <c r="A44" s="7"/>
      <c r="B44" s="7"/>
      <c r="C44" s="7"/>
      <c r="D44" s="7"/>
      <c r="E44" s="7"/>
      <c r="F44" s="7"/>
      <c r="G44" s="98"/>
      <c r="H44" s="7"/>
      <c r="I44" s="7"/>
      <c r="J44" s="7"/>
      <c r="K44" s="7"/>
      <c r="L44" s="98"/>
      <c r="M44" s="98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</row>
    <row r="45" ht="15.75" customHeight="1">
      <c r="A45" s="7"/>
      <c r="B45" s="7"/>
      <c r="C45" s="7"/>
      <c r="D45" s="7"/>
      <c r="E45" s="7"/>
      <c r="F45" s="7"/>
      <c r="G45" s="98"/>
      <c r="H45" s="7"/>
      <c r="I45" s="7"/>
      <c r="J45" s="7"/>
      <c r="K45" s="7"/>
      <c r="L45" s="98"/>
      <c r="M45" s="98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</row>
    <row r="46" ht="15.75" customHeight="1">
      <c r="A46" s="7"/>
      <c r="B46" s="7"/>
      <c r="C46" s="7"/>
      <c r="D46" s="7"/>
      <c r="E46" s="7"/>
      <c r="F46" s="7"/>
      <c r="G46" s="98"/>
      <c r="H46" s="7"/>
      <c r="I46" s="7"/>
      <c r="J46" s="7"/>
      <c r="K46" s="7"/>
      <c r="L46" s="98"/>
      <c r="M46" s="98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</row>
    <row r="47" ht="15.75" customHeight="1">
      <c r="A47" s="7"/>
      <c r="B47" s="7"/>
      <c r="C47" s="7"/>
      <c r="D47" s="7"/>
      <c r="E47" s="7"/>
      <c r="F47" s="7"/>
      <c r="G47" s="98"/>
      <c r="H47" s="7"/>
      <c r="I47" s="7"/>
      <c r="J47" s="7"/>
      <c r="K47" s="7"/>
      <c r="L47" s="98"/>
      <c r="M47" s="98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</row>
    <row r="48" ht="15.75" customHeight="1">
      <c r="A48" s="7"/>
      <c r="B48" s="7"/>
      <c r="C48" s="7"/>
      <c r="D48" s="7"/>
      <c r="E48" s="7"/>
      <c r="F48" s="7"/>
      <c r="G48" s="98"/>
      <c r="H48" s="7"/>
      <c r="I48" s="7"/>
      <c r="J48" s="7"/>
      <c r="K48" s="7"/>
      <c r="L48" s="98"/>
      <c r="M48" s="98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</row>
    <row r="49" ht="15.75" customHeight="1">
      <c r="A49" s="7"/>
      <c r="B49" s="7"/>
      <c r="C49" s="7"/>
      <c r="D49" s="7"/>
      <c r="E49" s="7"/>
      <c r="F49" s="7"/>
      <c r="G49" s="98"/>
      <c r="H49" s="7"/>
      <c r="I49" s="7"/>
      <c r="J49" s="7"/>
      <c r="K49" s="7"/>
      <c r="L49" s="98"/>
      <c r="M49" s="98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</row>
    <row r="50" ht="15.75" customHeight="1">
      <c r="A50" s="7"/>
      <c r="B50" s="7"/>
      <c r="C50" s="7"/>
      <c r="D50" s="7"/>
      <c r="E50" s="7"/>
      <c r="F50" s="7"/>
      <c r="G50" s="98"/>
      <c r="H50" s="7"/>
      <c r="I50" s="7"/>
      <c r="J50" s="7"/>
      <c r="K50" s="7"/>
      <c r="L50" s="98"/>
      <c r="M50" s="98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</row>
    <row r="51" ht="15.75" customHeight="1">
      <c r="A51" s="7"/>
      <c r="B51" s="7"/>
      <c r="C51" s="7"/>
      <c r="D51" s="7"/>
      <c r="E51" s="7"/>
      <c r="F51" s="7"/>
      <c r="G51" s="98"/>
      <c r="H51" s="7"/>
      <c r="I51" s="7"/>
      <c r="J51" s="7"/>
      <c r="K51" s="7"/>
      <c r="L51" s="98"/>
      <c r="M51" s="98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</row>
    <row r="52" ht="15.75" customHeight="1">
      <c r="A52" s="7"/>
      <c r="B52" s="7"/>
      <c r="C52" s="7"/>
      <c r="D52" s="7"/>
      <c r="E52" s="7"/>
      <c r="F52" s="7"/>
      <c r="G52" s="98"/>
      <c r="H52" s="7"/>
      <c r="I52" s="7"/>
      <c r="J52" s="7"/>
      <c r="K52" s="7"/>
      <c r="L52" s="98"/>
      <c r="M52" s="98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</row>
    <row r="53" ht="15.75" customHeight="1">
      <c r="A53" s="7"/>
      <c r="B53" s="7"/>
      <c r="C53" s="7"/>
      <c r="D53" s="7"/>
      <c r="E53" s="7"/>
      <c r="F53" s="7"/>
      <c r="G53" s="98"/>
      <c r="H53" s="7"/>
      <c r="I53" s="7"/>
      <c r="J53" s="7"/>
      <c r="K53" s="7"/>
      <c r="L53" s="98"/>
      <c r="M53" s="98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</row>
    <row r="54" ht="15.75" customHeight="1">
      <c r="A54" s="7"/>
      <c r="B54" s="7"/>
      <c r="C54" s="7"/>
      <c r="D54" s="7"/>
      <c r="E54" s="7"/>
      <c r="F54" s="7"/>
      <c r="G54" s="98"/>
      <c r="H54" s="7"/>
      <c r="I54" s="7"/>
      <c r="J54" s="7"/>
      <c r="K54" s="7"/>
      <c r="L54" s="98"/>
      <c r="M54" s="98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</row>
    <row r="55" ht="15.75" customHeight="1">
      <c r="A55" s="7"/>
      <c r="B55" s="7"/>
      <c r="C55" s="7"/>
      <c r="D55" s="7"/>
      <c r="E55" s="7"/>
      <c r="F55" s="7"/>
      <c r="G55" s="98"/>
      <c r="H55" s="7"/>
      <c r="I55" s="7"/>
      <c r="J55" s="7"/>
      <c r="K55" s="7"/>
      <c r="L55" s="98"/>
      <c r="M55" s="98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</row>
    <row r="56" ht="15.75" customHeight="1">
      <c r="A56" s="7"/>
      <c r="B56" s="7"/>
      <c r="C56" s="7"/>
      <c r="D56" s="7"/>
      <c r="E56" s="7"/>
      <c r="F56" s="7"/>
      <c r="G56" s="98"/>
      <c r="H56" s="7"/>
      <c r="I56" s="7"/>
      <c r="J56" s="7"/>
      <c r="K56" s="7"/>
      <c r="L56" s="98"/>
      <c r="M56" s="98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</row>
    <row r="57" ht="15.75" customHeight="1">
      <c r="A57" s="7"/>
      <c r="B57" s="7"/>
      <c r="C57" s="7"/>
      <c r="D57" s="7"/>
      <c r="E57" s="7"/>
      <c r="F57" s="7"/>
      <c r="G57" s="98"/>
      <c r="H57" s="7"/>
      <c r="I57" s="7"/>
      <c r="J57" s="7"/>
      <c r="K57" s="7"/>
      <c r="L57" s="98"/>
      <c r="M57" s="98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</row>
    <row r="58" ht="15.75" customHeight="1">
      <c r="A58" s="7"/>
      <c r="B58" s="7"/>
      <c r="C58" s="7"/>
      <c r="D58" s="7"/>
      <c r="E58" s="7"/>
      <c r="F58" s="7"/>
      <c r="G58" s="98"/>
      <c r="H58" s="7"/>
      <c r="I58" s="7"/>
      <c r="J58" s="7"/>
      <c r="K58" s="7"/>
      <c r="L58" s="98"/>
      <c r="M58" s="98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</row>
    <row r="59" ht="15.75" customHeight="1">
      <c r="A59" s="7"/>
      <c r="B59" s="7"/>
      <c r="C59" s="7"/>
      <c r="D59" s="7"/>
      <c r="E59" s="7"/>
      <c r="F59" s="7"/>
      <c r="G59" s="98"/>
      <c r="H59" s="7"/>
      <c r="I59" s="7"/>
      <c r="J59" s="7"/>
      <c r="K59" s="7"/>
      <c r="L59" s="98"/>
      <c r="M59" s="98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</row>
    <row r="60" ht="15.75" customHeight="1">
      <c r="A60" s="7"/>
      <c r="B60" s="7"/>
      <c r="C60" s="7"/>
      <c r="D60" s="7"/>
      <c r="E60" s="7"/>
      <c r="F60" s="7"/>
      <c r="G60" s="98"/>
      <c r="H60" s="7"/>
      <c r="I60" s="7"/>
      <c r="J60" s="7"/>
      <c r="K60" s="7"/>
      <c r="L60" s="98"/>
      <c r="M60" s="98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</row>
    <row r="61" ht="15.75" customHeight="1">
      <c r="A61" s="7"/>
      <c r="B61" s="7"/>
      <c r="C61" s="7"/>
      <c r="D61" s="7"/>
      <c r="E61" s="7"/>
      <c r="F61" s="7"/>
      <c r="G61" s="98"/>
      <c r="H61" s="7"/>
      <c r="I61" s="7"/>
      <c r="J61" s="7"/>
      <c r="K61" s="7"/>
      <c r="L61" s="98"/>
      <c r="M61" s="98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</row>
    <row r="62" ht="15.75" customHeight="1">
      <c r="A62" s="7"/>
      <c r="B62" s="7"/>
      <c r="C62" s="7"/>
      <c r="D62" s="7"/>
      <c r="E62" s="7"/>
      <c r="F62" s="7"/>
      <c r="G62" s="98"/>
      <c r="H62" s="7"/>
      <c r="I62" s="7"/>
      <c r="J62" s="7"/>
      <c r="K62" s="7"/>
      <c r="L62" s="98"/>
      <c r="M62" s="98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</row>
    <row r="63" ht="15.75" customHeight="1">
      <c r="A63" s="7"/>
      <c r="B63" s="7"/>
      <c r="C63" s="7"/>
      <c r="D63" s="7"/>
      <c r="E63" s="7"/>
      <c r="F63" s="7"/>
      <c r="G63" s="98"/>
      <c r="H63" s="7"/>
      <c r="I63" s="7"/>
      <c r="J63" s="7"/>
      <c r="K63" s="7"/>
      <c r="L63" s="98"/>
      <c r="M63" s="98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</row>
    <row r="64" ht="15.75" customHeight="1">
      <c r="A64" s="7"/>
      <c r="B64" s="7"/>
      <c r="C64" s="7"/>
      <c r="D64" s="7"/>
      <c r="E64" s="7"/>
      <c r="F64" s="7"/>
      <c r="G64" s="98"/>
      <c r="H64" s="7"/>
      <c r="I64" s="7"/>
      <c r="J64" s="7"/>
      <c r="K64" s="7"/>
      <c r="L64" s="98"/>
      <c r="M64" s="98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</row>
    <row r="65" ht="15.75" customHeight="1">
      <c r="A65" s="7"/>
      <c r="B65" s="7"/>
      <c r="C65" s="7"/>
      <c r="D65" s="7"/>
      <c r="E65" s="7"/>
      <c r="F65" s="7"/>
      <c r="G65" s="98"/>
      <c r="H65" s="7"/>
      <c r="I65" s="7"/>
      <c r="J65" s="7"/>
      <c r="K65" s="7"/>
      <c r="L65" s="98"/>
      <c r="M65" s="98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</row>
    <row r="66" ht="15.75" customHeight="1">
      <c r="A66" s="7"/>
      <c r="B66" s="7"/>
      <c r="C66" s="7"/>
      <c r="D66" s="7"/>
      <c r="E66" s="7"/>
      <c r="F66" s="7"/>
      <c r="G66" s="98"/>
      <c r="H66" s="7"/>
      <c r="I66" s="7"/>
      <c r="J66" s="7"/>
      <c r="K66" s="7"/>
      <c r="L66" s="98"/>
      <c r="M66" s="98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</row>
    <row r="67" ht="15.75" customHeight="1">
      <c r="A67" s="7"/>
      <c r="B67" s="7"/>
      <c r="C67" s="7"/>
      <c r="D67" s="7"/>
      <c r="E67" s="7"/>
      <c r="F67" s="7"/>
      <c r="G67" s="98"/>
      <c r="H67" s="7"/>
      <c r="I67" s="7"/>
      <c r="J67" s="7"/>
      <c r="K67" s="7"/>
      <c r="L67" s="98"/>
      <c r="M67" s="98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</row>
    <row r="68" ht="15.75" customHeight="1">
      <c r="A68" s="7"/>
      <c r="B68" s="7"/>
      <c r="C68" s="7"/>
      <c r="D68" s="7"/>
      <c r="E68" s="7"/>
      <c r="F68" s="7"/>
      <c r="G68" s="98"/>
      <c r="H68" s="7"/>
      <c r="I68" s="7"/>
      <c r="J68" s="7"/>
      <c r="K68" s="7"/>
      <c r="L68" s="98"/>
      <c r="M68" s="98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</row>
    <row r="69" ht="15.75" customHeight="1">
      <c r="A69" s="7"/>
      <c r="B69" s="7"/>
      <c r="C69" s="7"/>
      <c r="D69" s="7"/>
      <c r="E69" s="7"/>
      <c r="F69" s="7"/>
      <c r="G69" s="98"/>
      <c r="H69" s="7"/>
      <c r="I69" s="7"/>
      <c r="J69" s="7"/>
      <c r="K69" s="7"/>
      <c r="L69" s="98"/>
      <c r="M69" s="98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</row>
    <row r="70" ht="15.75" customHeight="1">
      <c r="A70" s="7"/>
      <c r="B70" s="7"/>
      <c r="C70" s="7"/>
      <c r="D70" s="7"/>
      <c r="E70" s="7"/>
      <c r="F70" s="7"/>
      <c r="G70" s="98"/>
      <c r="H70" s="7"/>
      <c r="I70" s="7"/>
      <c r="J70" s="7"/>
      <c r="K70" s="7"/>
      <c r="L70" s="98"/>
      <c r="M70" s="98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</row>
    <row r="71" ht="15.75" customHeight="1">
      <c r="A71" s="7"/>
      <c r="B71" s="7"/>
      <c r="C71" s="7"/>
      <c r="D71" s="7"/>
      <c r="E71" s="7"/>
      <c r="F71" s="7"/>
      <c r="G71" s="98"/>
      <c r="H71" s="7"/>
      <c r="I71" s="7"/>
      <c r="J71" s="7"/>
      <c r="K71" s="7"/>
      <c r="L71" s="98"/>
      <c r="M71" s="98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</row>
    <row r="72" ht="15.75" customHeight="1">
      <c r="A72" s="7"/>
      <c r="B72" s="7"/>
      <c r="C72" s="7"/>
      <c r="D72" s="7"/>
      <c r="E72" s="7"/>
      <c r="F72" s="7"/>
      <c r="G72" s="98"/>
      <c r="H72" s="7"/>
      <c r="I72" s="7"/>
      <c r="J72" s="7"/>
      <c r="K72" s="7"/>
      <c r="L72" s="98"/>
      <c r="M72" s="98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</row>
    <row r="73" ht="15.75" customHeight="1">
      <c r="A73" s="7"/>
      <c r="B73" s="7"/>
      <c r="C73" s="7"/>
      <c r="D73" s="7"/>
      <c r="E73" s="7"/>
      <c r="F73" s="7"/>
      <c r="G73" s="98"/>
      <c r="H73" s="7"/>
      <c r="I73" s="7"/>
      <c r="J73" s="7"/>
      <c r="K73" s="7"/>
      <c r="L73" s="98"/>
      <c r="M73" s="98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</row>
    <row r="74" ht="15.75" customHeight="1">
      <c r="A74" s="7"/>
      <c r="B74" s="7"/>
      <c r="C74" s="7"/>
      <c r="D74" s="7"/>
      <c r="E74" s="7"/>
      <c r="F74" s="7"/>
      <c r="G74" s="98"/>
      <c r="H74" s="7"/>
      <c r="I74" s="7"/>
      <c r="J74" s="7"/>
      <c r="K74" s="7"/>
      <c r="L74" s="98"/>
      <c r="M74" s="98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</row>
    <row r="75" ht="15.75" customHeight="1">
      <c r="A75" s="7"/>
      <c r="B75" s="7"/>
      <c r="C75" s="7"/>
      <c r="D75" s="7"/>
      <c r="E75" s="7"/>
      <c r="F75" s="7"/>
      <c r="G75" s="98"/>
      <c r="H75" s="7"/>
      <c r="I75" s="7"/>
      <c r="J75" s="7"/>
      <c r="K75" s="7"/>
      <c r="L75" s="98"/>
      <c r="M75" s="98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</row>
    <row r="76" ht="15.75" customHeight="1">
      <c r="A76" s="7"/>
      <c r="B76" s="7"/>
      <c r="C76" s="7"/>
      <c r="D76" s="7"/>
      <c r="E76" s="7"/>
      <c r="F76" s="7"/>
      <c r="G76" s="98"/>
      <c r="H76" s="7"/>
      <c r="I76" s="7"/>
      <c r="J76" s="7"/>
      <c r="K76" s="7"/>
      <c r="L76" s="98"/>
      <c r="M76" s="98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</row>
    <row r="77" ht="15.75" customHeight="1">
      <c r="A77" s="7"/>
      <c r="B77" s="7"/>
      <c r="C77" s="7"/>
      <c r="D77" s="7"/>
      <c r="E77" s="7"/>
      <c r="F77" s="7"/>
      <c r="G77" s="98"/>
      <c r="H77" s="7"/>
      <c r="I77" s="7"/>
      <c r="J77" s="7"/>
      <c r="K77" s="7"/>
      <c r="L77" s="98"/>
      <c r="M77" s="98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</row>
    <row r="78" ht="15.75" customHeight="1">
      <c r="A78" s="7"/>
      <c r="B78" s="7"/>
      <c r="C78" s="7"/>
      <c r="D78" s="7"/>
      <c r="E78" s="7"/>
      <c r="F78" s="7"/>
      <c r="G78" s="98"/>
      <c r="H78" s="7"/>
      <c r="I78" s="7"/>
      <c r="J78" s="7"/>
      <c r="K78" s="7"/>
      <c r="L78" s="98"/>
      <c r="M78" s="98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</row>
    <row r="79" ht="15.75" customHeight="1">
      <c r="A79" s="7"/>
      <c r="B79" s="7"/>
      <c r="C79" s="7"/>
      <c r="D79" s="7"/>
      <c r="E79" s="7"/>
      <c r="F79" s="7"/>
      <c r="G79" s="98"/>
      <c r="H79" s="7"/>
      <c r="I79" s="7"/>
      <c r="J79" s="7"/>
      <c r="K79" s="7"/>
      <c r="L79" s="98"/>
      <c r="M79" s="98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</row>
    <row r="80" ht="15.75" customHeight="1">
      <c r="A80" s="7"/>
      <c r="B80" s="7"/>
      <c r="C80" s="7"/>
      <c r="D80" s="7"/>
      <c r="E80" s="7"/>
      <c r="F80" s="7"/>
      <c r="G80" s="98"/>
      <c r="H80" s="7"/>
      <c r="I80" s="7"/>
      <c r="J80" s="7"/>
      <c r="K80" s="7"/>
      <c r="L80" s="98"/>
      <c r="M80" s="98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</row>
    <row r="81" ht="15.75" customHeight="1">
      <c r="A81" s="7"/>
      <c r="B81" s="7"/>
      <c r="C81" s="7"/>
      <c r="D81" s="7"/>
      <c r="E81" s="7"/>
      <c r="F81" s="7"/>
      <c r="G81" s="98"/>
      <c r="H81" s="7"/>
      <c r="I81" s="7"/>
      <c r="J81" s="7"/>
      <c r="K81" s="7"/>
      <c r="L81" s="98"/>
      <c r="M81" s="98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</row>
    <row r="82" ht="15.75" customHeight="1">
      <c r="A82" s="7"/>
      <c r="B82" s="7"/>
      <c r="C82" s="7"/>
      <c r="D82" s="7"/>
      <c r="E82" s="7"/>
      <c r="F82" s="7"/>
      <c r="G82" s="98"/>
      <c r="H82" s="7"/>
      <c r="I82" s="7"/>
      <c r="J82" s="7"/>
      <c r="K82" s="7"/>
      <c r="L82" s="98"/>
      <c r="M82" s="98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</row>
    <row r="83" ht="15.75" customHeight="1">
      <c r="A83" s="7"/>
      <c r="B83" s="7"/>
      <c r="C83" s="7"/>
      <c r="D83" s="7"/>
      <c r="E83" s="7"/>
      <c r="F83" s="7"/>
      <c r="G83" s="98"/>
      <c r="H83" s="7"/>
      <c r="I83" s="7"/>
      <c r="J83" s="7"/>
      <c r="K83" s="7"/>
      <c r="L83" s="98"/>
      <c r="M83" s="98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</row>
    <row r="84" ht="15.75" customHeight="1">
      <c r="A84" s="7"/>
      <c r="B84" s="7"/>
      <c r="C84" s="7"/>
      <c r="D84" s="7"/>
      <c r="E84" s="7"/>
      <c r="F84" s="7"/>
      <c r="G84" s="98"/>
      <c r="H84" s="7"/>
      <c r="I84" s="7"/>
      <c r="J84" s="7"/>
      <c r="K84" s="7"/>
      <c r="L84" s="98"/>
      <c r="M84" s="98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</row>
    <row r="85" ht="15.75" customHeight="1">
      <c r="A85" s="7"/>
      <c r="B85" s="7"/>
      <c r="C85" s="7"/>
      <c r="D85" s="7"/>
      <c r="E85" s="7"/>
      <c r="F85" s="7"/>
      <c r="G85" s="98"/>
      <c r="H85" s="7"/>
      <c r="I85" s="7"/>
      <c r="J85" s="7"/>
      <c r="K85" s="7"/>
      <c r="L85" s="98"/>
      <c r="M85" s="98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</row>
    <row r="86" ht="15.75" customHeight="1">
      <c r="A86" s="7"/>
      <c r="B86" s="7"/>
      <c r="C86" s="7"/>
      <c r="D86" s="7"/>
      <c r="E86" s="7"/>
      <c r="F86" s="7"/>
      <c r="G86" s="98"/>
      <c r="H86" s="7"/>
      <c r="I86" s="7"/>
      <c r="J86" s="7"/>
      <c r="K86" s="7"/>
      <c r="L86" s="98"/>
      <c r="M86" s="98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</row>
    <row r="87" ht="15.75" customHeight="1">
      <c r="A87" s="7"/>
      <c r="B87" s="7"/>
      <c r="C87" s="7"/>
      <c r="D87" s="7"/>
      <c r="E87" s="7"/>
      <c r="F87" s="7"/>
      <c r="G87" s="98"/>
      <c r="H87" s="7"/>
      <c r="I87" s="7"/>
      <c r="J87" s="7"/>
      <c r="K87" s="7"/>
      <c r="L87" s="98"/>
      <c r="M87" s="98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</row>
    <row r="88" ht="15.75" customHeight="1">
      <c r="A88" s="7"/>
      <c r="B88" s="7"/>
      <c r="C88" s="7"/>
      <c r="D88" s="7"/>
      <c r="E88" s="7"/>
      <c r="F88" s="7"/>
      <c r="G88" s="98"/>
      <c r="H88" s="7"/>
      <c r="I88" s="7"/>
      <c r="J88" s="7"/>
      <c r="K88" s="7"/>
      <c r="L88" s="98"/>
      <c r="M88" s="98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</row>
    <row r="89" ht="15.75" customHeight="1">
      <c r="A89" s="7"/>
      <c r="B89" s="7"/>
      <c r="C89" s="7"/>
      <c r="D89" s="7"/>
      <c r="E89" s="7"/>
      <c r="F89" s="7"/>
      <c r="G89" s="98"/>
      <c r="H89" s="7"/>
      <c r="I89" s="7"/>
      <c r="J89" s="7"/>
      <c r="K89" s="7"/>
      <c r="L89" s="98"/>
      <c r="M89" s="98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</row>
    <row r="90" ht="15.75" customHeight="1">
      <c r="A90" s="7"/>
      <c r="B90" s="7"/>
      <c r="C90" s="7"/>
      <c r="D90" s="7"/>
      <c r="E90" s="7"/>
      <c r="F90" s="7"/>
      <c r="G90" s="98"/>
      <c r="H90" s="7"/>
      <c r="I90" s="7"/>
      <c r="J90" s="7"/>
      <c r="K90" s="7"/>
      <c r="L90" s="98"/>
      <c r="M90" s="98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</row>
    <row r="91" ht="15.75" customHeight="1">
      <c r="A91" s="7"/>
      <c r="B91" s="7"/>
      <c r="C91" s="7"/>
      <c r="D91" s="7"/>
      <c r="E91" s="7"/>
      <c r="F91" s="7"/>
      <c r="G91" s="98"/>
      <c r="H91" s="7"/>
      <c r="I91" s="7"/>
      <c r="J91" s="7"/>
      <c r="K91" s="7"/>
      <c r="L91" s="98"/>
      <c r="M91" s="98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</row>
    <row r="92" ht="15.75" customHeight="1">
      <c r="A92" s="7"/>
      <c r="B92" s="7"/>
      <c r="C92" s="7"/>
      <c r="D92" s="7"/>
      <c r="E92" s="7"/>
      <c r="F92" s="7"/>
      <c r="G92" s="98"/>
      <c r="H92" s="7"/>
      <c r="I92" s="7"/>
      <c r="J92" s="7"/>
      <c r="K92" s="7"/>
      <c r="L92" s="98"/>
      <c r="M92" s="98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</row>
    <row r="93" ht="15.75" customHeight="1">
      <c r="A93" s="7"/>
      <c r="B93" s="7"/>
      <c r="C93" s="7"/>
      <c r="D93" s="7"/>
      <c r="E93" s="7"/>
      <c r="F93" s="7"/>
      <c r="G93" s="98"/>
      <c r="H93" s="7"/>
      <c r="I93" s="7"/>
      <c r="J93" s="7"/>
      <c r="K93" s="7"/>
      <c r="L93" s="98"/>
      <c r="M93" s="98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</row>
    <row r="94" ht="15.75" customHeight="1">
      <c r="A94" s="7"/>
      <c r="B94" s="7"/>
      <c r="C94" s="7"/>
      <c r="D94" s="7"/>
      <c r="E94" s="7"/>
      <c r="F94" s="7"/>
      <c r="G94" s="98"/>
      <c r="H94" s="7"/>
      <c r="I94" s="7"/>
      <c r="J94" s="7"/>
      <c r="K94" s="7"/>
      <c r="L94" s="98"/>
      <c r="M94" s="98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</row>
    <row r="95" ht="15.75" customHeight="1">
      <c r="A95" s="7"/>
      <c r="B95" s="7"/>
      <c r="C95" s="7"/>
      <c r="D95" s="7"/>
      <c r="E95" s="7"/>
      <c r="F95" s="7"/>
      <c r="G95" s="98"/>
      <c r="H95" s="7"/>
      <c r="I95" s="7"/>
      <c r="J95" s="7"/>
      <c r="K95" s="7"/>
      <c r="L95" s="98"/>
      <c r="M95" s="98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</row>
    <row r="96" ht="15.75" customHeight="1">
      <c r="A96" s="7"/>
      <c r="B96" s="7"/>
      <c r="C96" s="7"/>
      <c r="D96" s="7"/>
      <c r="E96" s="7"/>
      <c r="F96" s="7"/>
      <c r="G96" s="98"/>
      <c r="H96" s="7"/>
      <c r="I96" s="7"/>
      <c r="J96" s="7"/>
      <c r="K96" s="7"/>
      <c r="L96" s="98"/>
      <c r="M96" s="98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</row>
    <row r="97" ht="15.75" customHeight="1">
      <c r="A97" s="7"/>
      <c r="B97" s="7"/>
      <c r="C97" s="7"/>
      <c r="D97" s="7"/>
      <c r="E97" s="7"/>
      <c r="F97" s="7"/>
      <c r="G97" s="98"/>
      <c r="H97" s="7"/>
      <c r="I97" s="7"/>
      <c r="J97" s="7"/>
      <c r="K97" s="7"/>
      <c r="L97" s="98"/>
      <c r="M97" s="98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</row>
    <row r="98" ht="15.75" customHeight="1">
      <c r="A98" s="7"/>
      <c r="B98" s="7"/>
      <c r="C98" s="7"/>
      <c r="D98" s="7"/>
      <c r="E98" s="7"/>
      <c r="F98" s="7"/>
      <c r="G98" s="98"/>
      <c r="H98" s="7"/>
      <c r="I98" s="7"/>
      <c r="J98" s="7"/>
      <c r="K98" s="7"/>
      <c r="L98" s="98"/>
      <c r="M98" s="98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</row>
    <row r="99" ht="15.75" customHeight="1">
      <c r="A99" s="7"/>
      <c r="B99" s="7"/>
      <c r="C99" s="7"/>
      <c r="D99" s="7"/>
      <c r="E99" s="7"/>
      <c r="F99" s="7"/>
      <c r="G99" s="98"/>
      <c r="H99" s="7"/>
      <c r="I99" s="7"/>
      <c r="J99" s="7"/>
      <c r="K99" s="7"/>
      <c r="L99" s="98"/>
      <c r="M99" s="98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</row>
    <row r="100" ht="15.75" customHeight="1">
      <c r="A100" s="7"/>
      <c r="B100" s="7"/>
      <c r="C100" s="7"/>
      <c r="D100" s="7"/>
      <c r="E100" s="7"/>
      <c r="F100" s="7"/>
      <c r="G100" s="98"/>
      <c r="H100" s="7"/>
      <c r="I100" s="7"/>
      <c r="J100" s="7"/>
      <c r="K100" s="7"/>
      <c r="L100" s="98"/>
      <c r="M100" s="98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</row>
    <row r="101" ht="15.75" customHeight="1">
      <c r="A101" s="7"/>
      <c r="B101" s="7"/>
      <c r="C101" s="7"/>
      <c r="D101" s="7"/>
      <c r="E101" s="7"/>
      <c r="F101" s="7"/>
      <c r="G101" s="98"/>
      <c r="H101" s="7"/>
      <c r="I101" s="7"/>
      <c r="J101" s="7"/>
      <c r="K101" s="7"/>
      <c r="L101" s="98"/>
      <c r="M101" s="98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</row>
    <row r="102" ht="15.75" customHeight="1">
      <c r="A102" s="7"/>
      <c r="B102" s="7"/>
      <c r="C102" s="7"/>
      <c r="D102" s="7"/>
      <c r="E102" s="7"/>
      <c r="F102" s="7"/>
      <c r="G102" s="98"/>
      <c r="H102" s="7"/>
      <c r="I102" s="7"/>
      <c r="J102" s="7"/>
      <c r="K102" s="7"/>
      <c r="L102" s="98"/>
      <c r="M102" s="98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</row>
    <row r="103" ht="15.75" customHeight="1">
      <c r="A103" s="7"/>
      <c r="B103" s="7"/>
      <c r="C103" s="7"/>
      <c r="D103" s="7"/>
      <c r="E103" s="7"/>
      <c r="F103" s="7"/>
      <c r="G103" s="98"/>
      <c r="H103" s="7"/>
      <c r="I103" s="7"/>
      <c r="J103" s="7"/>
      <c r="K103" s="7"/>
      <c r="L103" s="98"/>
      <c r="M103" s="98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</row>
    <row r="104" ht="15.75" customHeight="1">
      <c r="A104" s="7"/>
      <c r="B104" s="7"/>
      <c r="C104" s="7"/>
      <c r="D104" s="7"/>
      <c r="E104" s="7"/>
      <c r="F104" s="7"/>
      <c r="G104" s="98"/>
      <c r="H104" s="7"/>
      <c r="I104" s="7"/>
      <c r="J104" s="7"/>
      <c r="K104" s="7"/>
      <c r="L104" s="98"/>
      <c r="M104" s="98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</row>
    <row r="105" ht="15.75" customHeight="1">
      <c r="A105" s="7"/>
      <c r="B105" s="7"/>
      <c r="C105" s="7"/>
      <c r="D105" s="7"/>
      <c r="E105" s="7"/>
      <c r="F105" s="7"/>
      <c r="G105" s="98"/>
      <c r="H105" s="7"/>
      <c r="I105" s="7"/>
      <c r="J105" s="7"/>
      <c r="K105" s="7"/>
      <c r="L105" s="98"/>
      <c r="M105" s="98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</row>
    <row r="106" ht="15.75" customHeight="1">
      <c r="A106" s="7"/>
      <c r="B106" s="7"/>
      <c r="C106" s="7"/>
      <c r="D106" s="7"/>
      <c r="E106" s="7"/>
      <c r="F106" s="7"/>
      <c r="G106" s="98"/>
      <c r="H106" s="7"/>
      <c r="I106" s="7"/>
      <c r="J106" s="7"/>
      <c r="K106" s="7"/>
      <c r="L106" s="98"/>
      <c r="M106" s="98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</row>
    <row r="107" ht="15.75" customHeight="1">
      <c r="A107" s="7"/>
      <c r="B107" s="7"/>
      <c r="C107" s="7"/>
      <c r="D107" s="7"/>
      <c r="E107" s="7"/>
      <c r="F107" s="7"/>
      <c r="G107" s="98"/>
      <c r="H107" s="7"/>
      <c r="I107" s="7"/>
      <c r="J107" s="7"/>
      <c r="K107" s="7"/>
      <c r="L107" s="98"/>
      <c r="M107" s="98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</row>
    <row r="108" ht="15.75" customHeight="1">
      <c r="A108" s="7"/>
      <c r="B108" s="7"/>
      <c r="C108" s="7"/>
      <c r="D108" s="7"/>
      <c r="E108" s="7"/>
      <c r="F108" s="7"/>
      <c r="G108" s="98"/>
      <c r="H108" s="7"/>
      <c r="I108" s="7"/>
      <c r="J108" s="7"/>
      <c r="K108" s="7"/>
      <c r="L108" s="98"/>
      <c r="M108" s="98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</row>
    <row r="109" ht="15.75" customHeight="1">
      <c r="A109" s="7"/>
      <c r="B109" s="7"/>
      <c r="C109" s="7"/>
      <c r="D109" s="7"/>
      <c r="E109" s="7"/>
      <c r="F109" s="7"/>
      <c r="G109" s="98"/>
      <c r="H109" s="7"/>
      <c r="I109" s="7"/>
      <c r="J109" s="7"/>
      <c r="K109" s="7"/>
      <c r="L109" s="98"/>
      <c r="M109" s="98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</row>
    <row r="110" ht="15.75" customHeight="1">
      <c r="A110" s="7"/>
      <c r="B110" s="7"/>
      <c r="C110" s="7"/>
      <c r="D110" s="7"/>
      <c r="E110" s="7"/>
      <c r="F110" s="7"/>
      <c r="G110" s="98"/>
      <c r="H110" s="7"/>
      <c r="I110" s="7"/>
      <c r="J110" s="7"/>
      <c r="K110" s="7"/>
      <c r="L110" s="98"/>
      <c r="M110" s="98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</row>
    <row r="111" ht="15.75" customHeight="1">
      <c r="A111" s="7"/>
      <c r="B111" s="7"/>
      <c r="C111" s="7"/>
      <c r="D111" s="7"/>
      <c r="E111" s="7"/>
      <c r="F111" s="7"/>
      <c r="G111" s="98"/>
      <c r="H111" s="7"/>
      <c r="I111" s="7"/>
      <c r="J111" s="7"/>
      <c r="K111" s="7"/>
      <c r="L111" s="98"/>
      <c r="M111" s="98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</row>
    <row r="112" ht="15.75" customHeight="1">
      <c r="A112" s="7"/>
      <c r="B112" s="7"/>
      <c r="C112" s="7"/>
      <c r="D112" s="7"/>
      <c r="E112" s="7"/>
      <c r="F112" s="7"/>
      <c r="G112" s="98"/>
      <c r="H112" s="7"/>
      <c r="I112" s="7"/>
      <c r="J112" s="7"/>
      <c r="K112" s="7"/>
      <c r="L112" s="98"/>
      <c r="M112" s="98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</row>
    <row r="113" ht="15.75" customHeight="1">
      <c r="A113" s="7"/>
      <c r="B113" s="7"/>
      <c r="C113" s="7"/>
      <c r="D113" s="7"/>
      <c r="E113" s="7"/>
      <c r="F113" s="7"/>
      <c r="G113" s="98"/>
      <c r="H113" s="7"/>
      <c r="I113" s="7"/>
      <c r="J113" s="7"/>
      <c r="K113" s="7"/>
      <c r="L113" s="98"/>
      <c r="M113" s="98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</row>
    <row r="114" ht="15.75" customHeight="1">
      <c r="A114" s="7"/>
      <c r="B114" s="7"/>
      <c r="C114" s="7"/>
      <c r="D114" s="7"/>
      <c r="E114" s="7"/>
      <c r="F114" s="7"/>
      <c r="G114" s="98"/>
      <c r="H114" s="7"/>
      <c r="I114" s="7"/>
      <c r="J114" s="7"/>
      <c r="K114" s="7"/>
      <c r="L114" s="98"/>
      <c r="M114" s="98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</row>
    <row r="115" ht="15.75" customHeight="1">
      <c r="A115" s="7"/>
      <c r="B115" s="7"/>
      <c r="C115" s="7"/>
      <c r="D115" s="7"/>
      <c r="E115" s="7"/>
      <c r="F115" s="7"/>
      <c r="G115" s="98"/>
      <c r="H115" s="7"/>
      <c r="I115" s="7"/>
      <c r="J115" s="7"/>
      <c r="K115" s="7"/>
      <c r="L115" s="98"/>
      <c r="M115" s="98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</row>
    <row r="116" ht="15.75" customHeight="1">
      <c r="A116" s="7"/>
      <c r="B116" s="7"/>
      <c r="C116" s="7"/>
      <c r="D116" s="7"/>
      <c r="E116" s="7"/>
      <c r="F116" s="7"/>
      <c r="G116" s="98"/>
      <c r="H116" s="7"/>
      <c r="I116" s="7"/>
      <c r="J116" s="7"/>
      <c r="K116" s="7"/>
      <c r="L116" s="98"/>
      <c r="M116" s="98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</row>
    <row r="117" ht="15.75" customHeight="1">
      <c r="A117" s="7"/>
      <c r="B117" s="7"/>
      <c r="C117" s="7"/>
      <c r="D117" s="7"/>
      <c r="E117" s="7"/>
      <c r="F117" s="7"/>
      <c r="G117" s="98"/>
      <c r="H117" s="7"/>
      <c r="I117" s="7"/>
      <c r="J117" s="7"/>
      <c r="K117" s="7"/>
      <c r="L117" s="98"/>
      <c r="M117" s="98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</row>
    <row r="118" ht="15.75" customHeight="1">
      <c r="A118" s="7"/>
      <c r="B118" s="7"/>
      <c r="C118" s="7"/>
      <c r="D118" s="7"/>
      <c r="E118" s="7"/>
      <c r="F118" s="7"/>
      <c r="G118" s="98"/>
      <c r="H118" s="7"/>
      <c r="I118" s="7"/>
      <c r="J118" s="7"/>
      <c r="K118" s="7"/>
      <c r="L118" s="98"/>
      <c r="M118" s="98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</row>
    <row r="119" ht="15.75" customHeight="1">
      <c r="A119" s="7"/>
      <c r="B119" s="7"/>
      <c r="C119" s="7"/>
      <c r="D119" s="7"/>
      <c r="E119" s="7"/>
      <c r="F119" s="7"/>
      <c r="G119" s="98"/>
      <c r="H119" s="7"/>
      <c r="I119" s="7"/>
      <c r="J119" s="7"/>
      <c r="K119" s="7"/>
      <c r="L119" s="98"/>
      <c r="M119" s="98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</row>
    <row r="120" ht="15.75" customHeight="1">
      <c r="A120" s="7"/>
      <c r="B120" s="7"/>
      <c r="C120" s="7"/>
      <c r="D120" s="7"/>
      <c r="E120" s="7"/>
      <c r="F120" s="7"/>
      <c r="G120" s="98"/>
      <c r="H120" s="7"/>
      <c r="I120" s="7"/>
      <c r="J120" s="7"/>
      <c r="K120" s="7"/>
      <c r="L120" s="98"/>
      <c r="M120" s="98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</row>
    <row r="121" ht="15.75" customHeight="1">
      <c r="A121" s="7"/>
      <c r="B121" s="7"/>
      <c r="C121" s="7"/>
      <c r="D121" s="7"/>
      <c r="E121" s="7"/>
      <c r="F121" s="7"/>
      <c r="G121" s="98"/>
      <c r="H121" s="7"/>
      <c r="I121" s="7"/>
      <c r="J121" s="7"/>
      <c r="K121" s="7"/>
      <c r="L121" s="98"/>
      <c r="M121" s="98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</row>
    <row r="122" ht="15.75" customHeight="1">
      <c r="A122" s="7"/>
      <c r="B122" s="7"/>
      <c r="C122" s="7"/>
      <c r="D122" s="7"/>
      <c r="E122" s="7"/>
      <c r="F122" s="7"/>
      <c r="G122" s="98"/>
      <c r="H122" s="7"/>
      <c r="I122" s="7"/>
      <c r="J122" s="7"/>
      <c r="K122" s="7"/>
      <c r="L122" s="98"/>
      <c r="M122" s="98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</row>
    <row r="123" ht="15.75" customHeight="1">
      <c r="A123" s="7"/>
      <c r="B123" s="7"/>
      <c r="C123" s="7"/>
      <c r="D123" s="7"/>
      <c r="E123" s="7"/>
      <c r="F123" s="7"/>
      <c r="G123" s="98"/>
      <c r="H123" s="7"/>
      <c r="I123" s="7"/>
      <c r="J123" s="7"/>
      <c r="K123" s="7"/>
      <c r="L123" s="98"/>
      <c r="M123" s="98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  <c r="AS123" s="7"/>
      <c r="AT123" s="7"/>
      <c r="AU123" s="7"/>
      <c r="AV123" s="7"/>
    </row>
    <row r="124" ht="15.75" customHeight="1">
      <c r="A124" s="7"/>
      <c r="B124" s="7"/>
      <c r="C124" s="7"/>
      <c r="D124" s="7"/>
      <c r="E124" s="7"/>
      <c r="F124" s="7"/>
      <c r="G124" s="98"/>
      <c r="H124" s="7"/>
      <c r="I124" s="7"/>
      <c r="J124" s="7"/>
      <c r="K124" s="7"/>
      <c r="L124" s="98"/>
      <c r="M124" s="98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  <c r="AS124" s="7"/>
      <c r="AT124" s="7"/>
      <c r="AU124" s="7"/>
      <c r="AV124" s="7"/>
    </row>
    <row r="125" ht="15.75" customHeight="1">
      <c r="A125" s="7"/>
      <c r="B125" s="7"/>
      <c r="C125" s="7"/>
      <c r="D125" s="7"/>
      <c r="E125" s="7"/>
      <c r="F125" s="7"/>
      <c r="G125" s="98"/>
      <c r="H125" s="7"/>
      <c r="I125" s="7"/>
      <c r="J125" s="7"/>
      <c r="K125" s="7"/>
      <c r="L125" s="98"/>
      <c r="M125" s="98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  <c r="AS125" s="7"/>
      <c r="AT125" s="7"/>
      <c r="AU125" s="7"/>
      <c r="AV125" s="7"/>
    </row>
    <row r="126" ht="15.75" customHeight="1">
      <c r="A126" s="7"/>
      <c r="B126" s="7"/>
      <c r="C126" s="7"/>
      <c r="D126" s="7"/>
      <c r="E126" s="7"/>
      <c r="F126" s="7"/>
      <c r="G126" s="98"/>
      <c r="H126" s="7"/>
      <c r="I126" s="7"/>
      <c r="J126" s="7"/>
      <c r="K126" s="7"/>
      <c r="L126" s="98"/>
      <c r="M126" s="98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  <c r="AS126" s="7"/>
      <c r="AT126" s="7"/>
      <c r="AU126" s="7"/>
      <c r="AV126" s="7"/>
    </row>
    <row r="127" ht="15.75" customHeight="1">
      <c r="A127" s="7"/>
      <c r="B127" s="7"/>
      <c r="C127" s="7"/>
      <c r="D127" s="7"/>
      <c r="E127" s="7"/>
      <c r="F127" s="7"/>
      <c r="G127" s="98"/>
      <c r="H127" s="7"/>
      <c r="I127" s="7"/>
      <c r="J127" s="7"/>
      <c r="K127" s="7"/>
      <c r="L127" s="98"/>
      <c r="M127" s="98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  <c r="AS127" s="7"/>
      <c r="AT127" s="7"/>
      <c r="AU127" s="7"/>
      <c r="AV127" s="7"/>
    </row>
    <row r="128" ht="15.75" customHeight="1">
      <c r="A128" s="7"/>
      <c r="B128" s="7"/>
      <c r="C128" s="7"/>
      <c r="D128" s="7"/>
      <c r="E128" s="7"/>
      <c r="F128" s="7"/>
      <c r="G128" s="98"/>
      <c r="H128" s="7"/>
      <c r="I128" s="7"/>
      <c r="J128" s="7"/>
      <c r="K128" s="7"/>
      <c r="L128" s="98"/>
      <c r="M128" s="98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  <c r="AS128" s="7"/>
      <c r="AT128" s="7"/>
      <c r="AU128" s="7"/>
      <c r="AV128" s="7"/>
    </row>
    <row r="129" ht="15.75" customHeight="1">
      <c r="A129" s="7"/>
      <c r="B129" s="7"/>
      <c r="C129" s="7"/>
      <c r="D129" s="7"/>
      <c r="E129" s="7"/>
      <c r="F129" s="7"/>
      <c r="G129" s="98"/>
      <c r="H129" s="7"/>
      <c r="I129" s="7"/>
      <c r="J129" s="7"/>
      <c r="K129" s="7"/>
      <c r="L129" s="98"/>
      <c r="M129" s="98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  <c r="AS129" s="7"/>
      <c r="AT129" s="7"/>
      <c r="AU129" s="7"/>
      <c r="AV129" s="7"/>
    </row>
    <row r="130" ht="15.75" customHeight="1">
      <c r="A130" s="7"/>
      <c r="B130" s="7"/>
      <c r="C130" s="7"/>
      <c r="D130" s="7"/>
      <c r="E130" s="7"/>
      <c r="F130" s="7"/>
      <c r="G130" s="98"/>
      <c r="H130" s="7"/>
      <c r="I130" s="7"/>
      <c r="J130" s="7"/>
      <c r="K130" s="7"/>
      <c r="L130" s="98"/>
      <c r="M130" s="98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  <c r="AS130" s="7"/>
      <c r="AT130" s="7"/>
      <c r="AU130" s="7"/>
      <c r="AV130" s="7"/>
    </row>
    <row r="131" ht="15.75" customHeight="1">
      <c r="A131" s="7"/>
      <c r="B131" s="7"/>
      <c r="C131" s="7"/>
      <c r="D131" s="7"/>
      <c r="E131" s="7"/>
      <c r="F131" s="7"/>
      <c r="G131" s="98"/>
      <c r="H131" s="7"/>
      <c r="I131" s="7"/>
      <c r="J131" s="7"/>
      <c r="K131" s="7"/>
      <c r="L131" s="98"/>
      <c r="M131" s="98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  <c r="AS131" s="7"/>
      <c r="AT131" s="7"/>
      <c r="AU131" s="7"/>
      <c r="AV131" s="7"/>
    </row>
    <row r="132" ht="15.75" customHeight="1">
      <c r="A132" s="7"/>
      <c r="B132" s="7"/>
      <c r="C132" s="7"/>
      <c r="D132" s="7"/>
      <c r="E132" s="7"/>
      <c r="F132" s="7"/>
      <c r="G132" s="98"/>
      <c r="H132" s="7"/>
      <c r="I132" s="7"/>
      <c r="J132" s="7"/>
      <c r="K132" s="7"/>
      <c r="L132" s="98"/>
      <c r="M132" s="98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  <c r="AS132" s="7"/>
      <c r="AT132" s="7"/>
      <c r="AU132" s="7"/>
      <c r="AV132" s="7"/>
    </row>
    <row r="133" ht="15.75" customHeight="1">
      <c r="A133" s="7"/>
      <c r="B133" s="7"/>
      <c r="C133" s="7"/>
      <c r="D133" s="7"/>
      <c r="E133" s="7"/>
      <c r="F133" s="7"/>
      <c r="G133" s="98"/>
      <c r="H133" s="7"/>
      <c r="I133" s="7"/>
      <c r="J133" s="7"/>
      <c r="K133" s="7"/>
      <c r="L133" s="98"/>
      <c r="M133" s="98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  <c r="AS133" s="7"/>
      <c r="AT133" s="7"/>
      <c r="AU133" s="7"/>
      <c r="AV133" s="7"/>
    </row>
    <row r="134" ht="15.75" customHeight="1">
      <c r="A134" s="7"/>
      <c r="B134" s="7"/>
      <c r="C134" s="7"/>
      <c r="D134" s="7"/>
      <c r="E134" s="7"/>
      <c r="F134" s="7"/>
      <c r="G134" s="98"/>
      <c r="H134" s="7"/>
      <c r="I134" s="7"/>
      <c r="J134" s="7"/>
      <c r="K134" s="7"/>
      <c r="L134" s="98"/>
      <c r="M134" s="98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</row>
    <row r="135" ht="15.75" customHeight="1">
      <c r="A135" s="7"/>
      <c r="B135" s="7"/>
      <c r="C135" s="7"/>
      <c r="D135" s="7"/>
      <c r="E135" s="7"/>
      <c r="F135" s="7"/>
      <c r="G135" s="98"/>
      <c r="H135" s="7"/>
      <c r="I135" s="7"/>
      <c r="J135" s="7"/>
      <c r="K135" s="7"/>
      <c r="L135" s="98"/>
      <c r="M135" s="98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  <c r="AS135" s="7"/>
      <c r="AT135" s="7"/>
      <c r="AU135" s="7"/>
      <c r="AV135" s="7"/>
    </row>
    <row r="136" ht="15.75" customHeight="1">
      <c r="A136" s="7"/>
      <c r="B136" s="7"/>
      <c r="C136" s="7"/>
      <c r="D136" s="7"/>
      <c r="E136" s="7"/>
      <c r="F136" s="7"/>
      <c r="G136" s="98"/>
      <c r="H136" s="7"/>
      <c r="I136" s="7"/>
      <c r="J136" s="7"/>
      <c r="K136" s="7"/>
      <c r="L136" s="98"/>
      <c r="M136" s="98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  <c r="AS136" s="7"/>
      <c r="AT136" s="7"/>
      <c r="AU136" s="7"/>
      <c r="AV136" s="7"/>
    </row>
    <row r="137" ht="15.75" customHeight="1">
      <c r="A137" s="7"/>
      <c r="B137" s="7"/>
      <c r="C137" s="7"/>
      <c r="D137" s="7"/>
      <c r="E137" s="7"/>
      <c r="F137" s="7"/>
      <c r="G137" s="98"/>
      <c r="H137" s="7"/>
      <c r="I137" s="7"/>
      <c r="J137" s="7"/>
      <c r="K137" s="7"/>
      <c r="L137" s="98"/>
      <c r="M137" s="98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</row>
    <row r="138" ht="15.75" customHeight="1">
      <c r="A138" s="7"/>
      <c r="B138" s="7"/>
      <c r="C138" s="7"/>
      <c r="D138" s="7"/>
      <c r="E138" s="7"/>
      <c r="F138" s="7"/>
      <c r="G138" s="98"/>
      <c r="H138" s="7"/>
      <c r="I138" s="7"/>
      <c r="J138" s="7"/>
      <c r="K138" s="7"/>
      <c r="L138" s="98"/>
      <c r="M138" s="98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  <c r="AS138" s="7"/>
      <c r="AT138" s="7"/>
      <c r="AU138" s="7"/>
      <c r="AV138" s="7"/>
    </row>
    <row r="139" ht="15.75" customHeight="1">
      <c r="A139" s="7"/>
      <c r="B139" s="7"/>
      <c r="C139" s="7"/>
      <c r="D139" s="7"/>
      <c r="E139" s="7"/>
      <c r="F139" s="7"/>
      <c r="G139" s="98"/>
      <c r="H139" s="7"/>
      <c r="I139" s="7"/>
      <c r="J139" s="7"/>
      <c r="K139" s="7"/>
      <c r="L139" s="98"/>
      <c r="M139" s="98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  <c r="AS139" s="7"/>
      <c r="AT139" s="7"/>
      <c r="AU139" s="7"/>
      <c r="AV139" s="7"/>
    </row>
    <row r="140" ht="15.75" customHeight="1">
      <c r="A140" s="7"/>
      <c r="B140" s="7"/>
      <c r="C140" s="7"/>
      <c r="D140" s="7"/>
      <c r="E140" s="7"/>
      <c r="F140" s="7"/>
      <c r="G140" s="98"/>
      <c r="H140" s="7"/>
      <c r="I140" s="7"/>
      <c r="J140" s="7"/>
      <c r="K140" s="7"/>
      <c r="L140" s="98"/>
      <c r="M140" s="98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  <c r="AS140" s="7"/>
      <c r="AT140" s="7"/>
      <c r="AU140" s="7"/>
      <c r="AV140" s="7"/>
    </row>
    <row r="141" ht="15.75" customHeight="1">
      <c r="A141" s="7"/>
      <c r="B141" s="7"/>
      <c r="C141" s="7"/>
      <c r="D141" s="7"/>
      <c r="E141" s="7"/>
      <c r="F141" s="7"/>
      <c r="G141" s="98"/>
      <c r="H141" s="7"/>
      <c r="I141" s="7"/>
      <c r="J141" s="7"/>
      <c r="K141" s="7"/>
      <c r="L141" s="98"/>
      <c r="M141" s="98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  <c r="AS141" s="7"/>
      <c r="AT141" s="7"/>
      <c r="AU141" s="7"/>
      <c r="AV141" s="7"/>
    </row>
    <row r="142" ht="15.75" customHeight="1">
      <c r="A142" s="7"/>
      <c r="B142" s="7"/>
      <c r="C142" s="7"/>
      <c r="D142" s="7"/>
      <c r="E142" s="7"/>
      <c r="F142" s="7"/>
      <c r="G142" s="98"/>
      <c r="H142" s="7"/>
      <c r="I142" s="7"/>
      <c r="J142" s="7"/>
      <c r="K142" s="7"/>
      <c r="L142" s="98"/>
      <c r="M142" s="98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  <c r="AS142" s="7"/>
      <c r="AT142" s="7"/>
      <c r="AU142" s="7"/>
      <c r="AV142" s="7"/>
    </row>
    <row r="143" ht="15.75" customHeight="1">
      <c r="A143" s="7"/>
      <c r="B143" s="7"/>
      <c r="C143" s="7"/>
      <c r="D143" s="7"/>
      <c r="E143" s="7"/>
      <c r="F143" s="7"/>
      <c r="G143" s="98"/>
      <c r="H143" s="7"/>
      <c r="I143" s="7"/>
      <c r="J143" s="7"/>
      <c r="K143" s="7"/>
      <c r="L143" s="98"/>
      <c r="M143" s="98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  <c r="AS143" s="7"/>
      <c r="AT143" s="7"/>
      <c r="AU143" s="7"/>
      <c r="AV143" s="7"/>
    </row>
    <row r="144" ht="15.75" customHeight="1">
      <c r="A144" s="7"/>
      <c r="B144" s="7"/>
      <c r="C144" s="7"/>
      <c r="D144" s="7"/>
      <c r="E144" s="7"/>
      <c r="F144" s="7"/>
      <c r="G144" s="98"/>
      <c r="H144" s="7"/>
      <c r="I144" s="7"/>
      <c r="J144" s="7"/>
      <c r="K144" s="7"/>
      <c r="L144" s="98"/>
      <c r="M144" s="98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</row>
    <row r="145" ht="15.75" customHeight="1">
      <c r="A145" s="7"/>
      <c r="B145" s="7"/>
      <c r="C145" s="7"/>
      <c r="D145" s="7"/>
      <c r="E145" s="7"/>
      <c r="F145" s="7"/>
      <c r="G145" s="98"/>
      <c r="H145" s="7"/>
      <c r="I145" s="7"/>
      <c r="J145" s="7"/>
      <c r="K145" s="7"/>
      <c r="L145" s="98"/>
      <c r="M145" s="98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  <c r="AS145" s="7"/>
      <c r="AT145" s="7"/>
      <c r="AU145" s="7"/>
      <c r="AV145" s="7"/>
    </row>
    <row r="146" ht="15.75" customHeight="1">
      <c r="A146" s="7"/>
      <c r="B146" s="7"/>
      <c r="C146" s="7"/>
      <c r="D146" s="7"/>
      <c r="E146" s="7"/>
      <c r="F146" s="7"/>
      <c r="G146" s="98"/>
      <c r="H146" s="7"/>
      <c r="I146" s="7"/>
      <c r="J146" s="7"/>
      <c r="K146" s="7"/>
      <c r="L146" s="98"/>
      <c r="M146" s="98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  <c r="AS146" s="7"/>
      <c r="AT146" s="7"/>
      <c r="AU146" s="7"/>
      <c r="AV146" s="7"/>
    </row>
    <row r="147" ht="15.75" customHeight="1">
      <c r="A147" s="7"/>
      <c r="B147" s="7"/>
      <c r="C147" s="7"/>
      <c r="D147" s="7"/>
      <c r="E147" s="7"/>
      <c r="F147" s="7"/>
      <c r="G147" s="98"/>
      <c r="H147" s="7"/>
      <c r="I147" s="7"/>
      <c r="J147" s="7"/>
      <c r="K147" s="7"/>
      <c r="L147" s="98"/>
      <c r="M147" s="98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  <c r="AS147" s="7"/>
      <c r="AT147" s="7"/>
      <c r="AU147" s="7"/>
      <c r="AV147" s="7"/>
    </row>
    <row r="148" ht="15.75" customHeight="1">
      <c r="A148" s="7"/>
      <c r="B148" s="7"/>
      <c r="C148" s="7"/>
      <c r="D148" s="7"/>
      <c r="E148" s="7"/>
      <c r="F148" s="7"/>
      <c r="G148" s="98"/>
      <c r="H148" s="7"/>
      <c r="I148" s="7"/>
      <c r="J148" s="7"/>
      <c r="K148" s="7"/>
      <c r="L148" s="98"/>
      <c r="M148" s="98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  <c r="AS148" s="7"/>
      <c r="AT148" s="7"/>
      <c r="AU148" s="7"/>
      <c r="AV148" s="7"/>
    </row>
    <row r="149" ht="15.75" customHeight="1">
      <c r="A149" s="7"/>
      <c r="B149" s="7"/>
      <c r="C149" s="7"/>
      <c r="D149" s="7"/>
      <c r="E149" s="7"/>
      <c r="F149" s="7"/>
      <c r="G149" s="98"/>
      <c r="H149" s="7"/>
      <c r="I149" s="7"/>
      <c r="J149" s="7"/>
      <c r="K149" s="7"/>
      <c r="L149" s="98"/>
      <c r="M149" s="98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  <c r="AS149" s="7"/>
      <c r="AT149" s="7"/>
      <c r="AU149" s="7"/>
      <c r="AV149" s="7"/>
    </row>
    <row r="150" ht="15.75" customHeight="1">
      <c r="A150" s="7"/>
      <c r="B150" s="7"/>
      <c r="C150" s="7"/>
      <c r="D150" s="7"/>
      <c r="E150" s="7"/>
      <c r="F150" s="7"/>
      <c r="G150" s="98"/>
      <c r="H150" s="7"/>
      <c r="I150" s="7"/>
      <c r="J150" s="7"/>
      <c r="K150" s="7"/>
      <c r="L150" s="98"/>
      <c r="M150" s="98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  <c r="AS150" s="7"/>
      <c r="AT150" s="7"/>
      <c r="AU150" s="7"/>
      <c r="AV150" s="7"/>
    </row>
    <row r="151" ht="15.75" customHeight="1">
      <c r="A151" s="7"/>
      <c r="B151" s="7"/>
      <c r="C151" s="7"/>
      <c r="D151" s="7"/>
      <c r="E151" s="7"/>
      <c r="F151" s="7"/>
      <c r="G151" s="98"/>
      <c r="H151" s="7"/>
      <c r="I151" s="7"/>
      <c r="J151" s="7"/>
      <c r="K151" s="7"/>
      <c r="L151" s="98"/>
      <c r="M151" s="98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  <c r="AS151" s="7"/>
      <c r="AT151" s="7"/>
      <c r="AU151" s="7"/>
      <c r="AV151" s="7"/>
    </row>
    <row r="152" ht="15.75" customHeight="1">
      <c r="A152" s="7"/>
      <c r="B152" s="7"/>
      <c r="C152" s="7"/>
      <c r="D152" s="7"/>
      <c r="E152" s="7"/>
      <c r="F152" s="7"/>
      <c r="G152" s="98"/>
      <c r="H152" s="7"/>
      <c r="I152" s="7"/>
      <c r="J152" s="7"/>
      <c r="K152" s="7"/>
      <c r="L152" s="98"/>
      <c r="M152" s="98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  <c r="AS152" s="7"/>
      <c r="AT152" s="7"/>
      <c r="AU152" s="7"/>
      <c r="AV152" s="7"/>
    </row>
    <row r="153" ht="15.75" customHeight="1">
      <c r="A153" s="7"/>
      <c r="B153" s="7"/>
      <c r="C153" s="7"/>
      <c r="D153" s="7"/>
      <c r="E153" s="7"/>
      <c r="F153" s="7"/>
      <c r="G153" s="98"/>
      <c r="H153" s="7"/>
      <c r="I153" s="7"/>
      <c r="J153" s="7"/>
      <c r="K153" s="7"/>
      <c r="L153" s="98"/>
      <c r="M153" s="98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  <c r="AS153" s="7"/>
      <c r="AT153" s="7"/>
      <c r="AU153" s="7"/>
      <c r="AV153" s="7"/>
    </row>
    <row r="154" ht="15.75" customHeight="1">
      <c r="A154" s="7"/>
      <c r="B154" s="7"/>
      <c r="C154" s="7"/>
      <c r="D154" s="7"/>
      <c r="E154" s="7"/>
      <c r="F154" s="7"/>
      <c r="G154" s="98"/>
      <c r="H154" s="7"/>
      <c r="I154" s="7"/>
      <c r="J154" s="7"/>
      <c r="K154" s="7"/>
      <c r="L154" s="98"/>
      <c r="M154" s="98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  <c r="AS154" s="7"/>
      <c r="AT154" s="7"/>
      <c r="AU154" s="7"/>
      <c r="AV154" s="7"/>
    </row>
    <row r="155" ht="15.75" customHeight="1">
      <c r="A155" s="7"/>
      <c r="B155" s="7"/>
      <c r="C155" s="7"/>
      <c r="D155" s="7"/>
      <c r="E155" s="7"/>
      <c r="F155" s="7"/>
      <c r="G155" s="98"/>
      <c r="H155" s="7"/>
      <c r="I155" s="7"/>
      <c r="J155" s="7"/>
      <c r="K155" s="7"/>
      <c r="L155" s="98"/>
      <c r="M155" s="98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  <c r="AS155" s="7"/>
      <c r="AT155" s="7"/>
      <c r="AU155" s="7"/>
      <c r="AV155" s="7"/>
    </row>
    <row r="156" ht="15.75" customHeight="1">
      <c r="A156" s="7"/>
      <c r="B156" s="7"/>
      <c r="C156" s="7"/>
      <c r="D156" s="7"/>
      <c r="E156" s="7"/>
      <c r="F156" s="7"/>
      <c r="G156" s="98"/>
      <c r="H156" s="7"/>
      <c r="I156" s="7"/>
      <c r="J156" s="7"/>
      <c r="K156" s="7"/>
      <c r="L156" s="98"/>
      <c r="M156" s="98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  <c r="AS156" s="7"/>
      <c r="AT156" s="7"/>
      <c r="AU156" s="7"/>
      <c r="AV156" s="7"/>
    </row>
    <row r="157" ht="15.75" customHeight="1">
      <c r="A157" s="7"/>
      <c r="B157" s="7"/>
      <c r="C157" s="7"/>
      <c r="D157" s="7"/>
      <c r="E157" s="7"/>
      <c r="F157" s="7"/>
      <c r="G157" s="98"/>
      <c r="H157" s="7"/>
      <c r="I157" s="7"/>
      <c r="J157" s="7"/>
      <c r="K157" s="7"/>
      <c r="L157" s="98"/>
      <c r="M157" s="98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  <c r="AS157" s="7"/>
      <c r="AT157" s="7"/>
      <c r="AU157" s="7"/>
      <c r="AV157" s="7"/>
    </row>
    <row r="158" ht="15.75" customHeight="1">
      <c r="A158" s="7"/>
      <c r="B158" s="7"/>
      <c r="C158" s="7"/>
      <c r="D158" s="7"/>
      <c r="E158" s="7"/>
      <c r="F158" s="7"/>
      <c r="G158" s="98"/>
      <c r="H158" s="7"/>
      <c r="I158" s="7"/>
      <c r="J158" s="7"/>
      <c r="K158" s="7"/>
      <c r="L158" s="98"/>
      <c r="M158" s="98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  <c r="AS158" s="7"/>
      <c r="AT158" s="7"/>
      <c r="AU158" s="7"/>
      <c r="AV158" s="7"/>
    </row>
    <row r="159" ht="15.75" customHeight="1">
      <c r="A159" s="7"/>
      <c r="B159" s="7"/>
      <c r="C159" s="7"/>
      <c r="D159" s="7"/>
      <c r="E159" s="7"/>
      <c r="F159" s="7"/>
      <c r="G159" s="98"/>
      <c r="H159" s="7"/>
      <c r="I159" s="7"/>
      <c r="J159" s="7"/>
      <c r="K159" s="7"/>
      <c r="L159" s="98"/>
      <c r="M159" s="98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  <c r="AS159" s="7"/>
      <c r="AT159" s="7"/>
      <c r="AU159" s="7"/>
      <c r="AV159" s="7"/>
    </row>
    <row r="160" ht="15.75" customHeight="1">
      <c r="A160" s="7"/>
      <c r="B160" s="7"/>
      <c r="C160" s="7"/>
      <c r="D160" s="7"/>
      <c r="E160" s="7"/>
      <c r="F160" s="7"/>
      <c r="G160" s="98"/>
      <c r="H160" s="7"/>
      <c r="I160" s="7"/>
      <c r="J160" s="7"/>
      <c r="K160" s="7"/>
      <c r="L160" s="98"/>
      <c r="M160" s="98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  <c r="AS160" s="7"/>
      <c r="AT160" s="7"/>
      <c r="AU160" s="7"/>
      <c r="AV160" s="7"/>
    </row>
    <row r="161" ht="15.75" customHeight="1">
      <c r="A161" s="7"/>
      <c r="B161" s="7"/>
      <c r="C161" s="7"/>
      <c r="D161" s="7"/>
      <c r="E161" s="7"/>
      <c r="F161" s="7"/>
      <c r="G161" s="98"/>
      <c r="H161" s="7"/>
      <c r="I161" s="7"/>
      <c r="J161" s="7"/>
      <c r="K161" s="7"/>
      <c r="L161" s="98"/>
      <c r="M161" s="98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  <c r="AS161" s="7"/>
      <c r="AT161" s="7"/>
      <c r="AU161" s="7"/>
      <c r="AV161" s="7"/>
    </row>
    <row r="162" ht="15.75" customHeight="1">
      <c r="A162" s="7"/>
      <c r="B162" s="7"/>
      <c r="C162" s="7"/>
      <c r="D162" s="7"/>
      <c r="E162" s="7"/>
      <c r="F162" s="7"/>
      <c r="G162" s="98"/>
      <c r="H162" s="7"/>
      <c r="I162" s="7"/>
      <c r="J162" s="7"/>
      <c r="K162" s="7"/>
      <c r="L162" s="98"/>
      <c r="M162" s="98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  <c r="AS162" s="7"/>
      <c r="AT162" s="7"/>
      <c r="AU162" s="7"/>
      <c r="AV162" s="7"/>
    </row>
    <row r="163" ht="15.75" customHeight="1">
      <c r="A163" s="7"/>
      <c r="B163" s="7"/>
      <c r="C163" s="7"/>
      <c r="D163" s="7"/>
      <c r="E163" s="7"/>
      <c r="F163" s="7"/>
      <c r="G163" s="98"/>
      <c r="H163" s="7"/>
      <c r="I163" s="7"/>
      <c r="J163" s="7"/>
      <c r="K163" s="7"/>
      <c r="L163" s="98"/>
      <c r="M163" s="98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  <c r="AS163" s="7"/>
      <c r="AT163" s="7"/>
      <c r="AU163" s="7"/>
      <c r="AV163" s="7"/>
    </row>
    <row r="164" ht="15.75" customHeight="1">
      <c r="A164" s="7"/>
      <c r="B164" s="7"/>
      <c r="C164" s="7"/>
      <c r="D164" s="7"/>
      <c r="E164" s="7"/>
      <c r="F164" s="7"/>
      <c r="G164" s="98"/>
      <c r="H164" s="7"/>
      <c r="I164" s="7"/>
      <c r="J164" s="7"/>
      <c r="K164" s="7"/>
      <c r="L164" s="98"/>
      <c r="M164" s="98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  <c r="AS164" s="7"/>
      <c r="AT164" s="7"/>
      <c r="AU164" s="7"/>
      <c r="AV164" s="7"/>
    </row>
    <row r="165" ht="15.75" customHeight="1">
      <c r="A165" s="7"/>
      <c r="B165" s="7"/>
      <c r="C165" s="7"/>
      <c r="D165" s="7"/>
      <c r="E165" s="7"/>
      <c r="F165" s="7"/>
      <c r="G165" s="98"/>
      <c r="H165" s="7"/>
      <c r="I165" s="7"/>
      <c r="J165" s="7"/>
      <c r="K165" s="7"/>
      <c r="L165" s="98"/>
      <c r="M165" s="98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  <c r="AS165" s="7"/>
      <c r="AT165" s="7"/>
      <c r="AU165" s="7"/>
      <c r="AV165" s="7"/>
    </row>
    <row r="166" ht="15.75" customHeight="1">
      <c r="A166" s="7"/>
      <c r="B166" s="7"/>
      <c r="C166" s="7"/>
      <c r="D166" s="7"/>
      <c r="E166" s="7"/>
      <c r="F166" s="7"/>
      <c r="G166" s="98"/>
      <c r="H166" s="7"/>
      <c r="I166" s="7"/>
      <c r="J166" s="7"/>
      <c r="K166" s="7"/>
      <c r="L166" s="98"/>
      <c r="M166" s="98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  <c r="AS166" s="7"/>
      <c r="AT166" s="7"/>
      <c r="AU166" s="7"/>
      <c r="AV166" s="7"/>
    </row>
    <row r="167" ht="15.75" customHeight="1">
      <c r="A167" s="7"/>
      <c r="B167" s="7"/>
      <c r="C167" s="7"/>
      <c r="D167" s="7"/>
      <c r="E167" s="7"/>
      <c r="F167" s="7"/>
      <c r="G167" s="98"/>
      <c r="H167" s="7"/>
      <c r="I167" s="7"/>
      <c r="J167" s="7"/>
      <c r="K167" s="7"/>
      <c r="L167" s="98"/>
      <c r="M167" s="98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  <c r="AS167" s="7"/>
      <c r="AT167" s="7"/>
      <c r="AU167" s="7"/>
      <c r="AV167" s="7"/>
    </row>
    <row r="168" ht="15.75" customHeight="1">
      <c r="A168" s="7"/>
      <c r="B168" s="7"/>
      <c r="C168" s="7"/>
      <c r="D168" s="7"/>
      <c r="E168" s="7"/>
      <c r="F168" s="7"/>
      <c r="G168" s="98"/>
      <c r="H168" s="7"/>
      <c r="I168" s="7"/>
      <c r="J168" s="7"/>
      <c r="K168" s="7"/>
      <c r="L168" s="98"/>
      <c r="M168" s="98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  <c r="AS168" s="7"/>
      <c r="AT168" s="7"/>
      <c r="AU168" s="7"/>
      <c r="AV168" s="7"/>
    </row>
    <row r="169" ht="15.75" customHeight="1">
      <c r="A169" s="7"/>
      <c r="B169" s="7"/>
      <c r="C169" s="7"/>
      <c r="D169" s="7"/>
      <c r="E169" s="7"/>
      <c r="F169" s="7"/>
      <c r="G169" s="98"/>
      <c r="H169" s="7"/>
      <c r="I169" s="7"/>
      <c r="J169" s="7"/>
      <c r="K169" s="7"/>
      <c r="L169" s="98"/>
      <c r="M169" s="98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  <c r="AS169" s="7"/>
      <c r="AT169" s="7"/>
      <c r="AU169" s="7"/>
      <c r="AV169" s="7"/>
    </row>
    <row r="170" ht="15.75" customHeight="1">
      <c r="A170" s="7"/>
      <c r="B170" s="7"/>
      <c r="C170" s="7"/>
      <c r="D170" s="7"/>
      <c r="E170" s="7"/>
      <c r="F170" s="7"/>
      <c r="G170" s="98"/>
      <c r="H170" s="7"/>
      <c r="I170" s="7"/>
      <c r="J170" s="7"/>
      <c r="K170" s="7"/>
      <c r="L170" s="98"/>
      <c r="M170" s="98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  <c r="AS170" s="7"/>
      <c r="AT170" s="7"/>
      <c r="AU170" s="7"/>
      <c r="AV170" s="7"/>
    </row>
    <row r="171" ht="15.75" customHeight="1">
      <c r="A171" s="7"/>
      <c r="B171" s="7"/>
      <c r="C171" s="7"/>
      <c r="D171" s="7"/>
      <c r="E171" s="7"/>
      <c r="F171" s="7"/>
      <c r="G171" s="98"/>
      <c r="H171" s="7"/>
      <c r="I171" s="7"/>
      <c r="J171" s="7"/>
      <c r="K171" s="7"/>
      <c r="L171" s="98"/>
      <c r="M171" s="98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  <c r="AS171" s="7"/>
      <c r="AT171" s="7"/>
      <c r="AU171" s="7"/>
      <c r="AV171" s="7"/>
    </row>
    <row r="172" ht="15.75" customHeight="1">
      <c r="A172" s="7"/>
      <c r="B172" s="7"/>
      <c r="C172" s="7"/>
      <c r="D172" s="7"/>
      <c r="E172" s="7"/>
      <c r="F172" s="7"/>
      <c r="G172" s="98"/>
      <c r="H172" s="7"/>
      <c r="I172" s="7"/>
      <c r="J172" s="7"/>
      <c r="K172" s="7"/>
      <c r="L172" s="98"/>
      <c r="M172" s="98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  <c r="AS172" s="7"/>
      <c r="AT172" s="7"/>
      <c r="AU172" s="7"/>
      <c r="AV172" s="7"/>
    </row>
    <row r="173" ht="15.75" customHeight="1">
      <c r="A173" s="7"/>
      <c r="B173" s="7"/>
      <c r="C173" s="7"/>
      <c r="D173" s="7"/>
      <c r="E173" s="7"/>
      <c r="F173" s="7"/>
      <c r="G173" s="98"/>
      <c r="H173" s="7"/>
      <c r="I173" s="7"/>
      <c r="J173" s="7"/>
      <c r="K173" s="7"/>
      <c r="L173" s="98"/>
      <c r="M173" s="98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  <c r="AS173" s="7"/>
      <c r="AT173" s="7"/>
      <c r="AU173" s="7"/>
      <c r="AV173" s="7"/>
    </row>
    <row r="174" ht="15.75" customHeight="1">
      <c r="A174" s="7"/>
      <c r="B174" s="7"/>
      <c r="C174" s="7"/>
      <c r="D174" s="7"/>
      <c r="E174" s="7"/>
      <c r="F174" s="7"/>
      <c r="G174" s="98"/>
      <c r="H174" s="7"/>
      <c r="I174" s="7"/>
      <c r="J174" s="7"/>
      <c r="K174" s="7"/>
      <c r="L174" s="98"/>
      <c r="M174" s="98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  <c r="AS174" s="7"/>
      <c r="AT174" s="7"/>
      <c r="AU174" s="7"/>
      <c r="AV174" s="7"/>
    </row>
    <row r="175" ht="15.75" customHeight="1">
      <c r="A175" s="7"/>
      <c r="B175" s="7"/>
      <c r="C175" s="7"/>
      <c r="D175" s="7"/>
      <c r="E175" s="7"/>
      <c r="F175" s="7"/>
      <c r="G175" s="98"/>
      <c r="H175" s="7"/>
      <c r="I175" s="7"/>
      <c r="J175" s="7"/>
      <c r="K175" s="7"/>
      <c r="L175" s="98"/>
      <c r="M175" s="98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  <c r="AS175" s="7"/>
      <c r="AT175" s="7"/>
      <c r="AU175" s="7"/>
      <c r="AV175" s="7"/>
    </row>
    <row r="176" ht="15.75" customHeight="1">
      <c r="A176" s="7"/>
      <c r="B176" s="7"/>
      <c r="C176" s="7"/>
      <c r="D176" s="7"/>
      <c r="E176" s="7"/>
      <c r="F176" s="7"/>
      <c r="G176" s="98"/>
      <c r="H176" s="7"/>
      <c r="I176" s="7"/>
      <c r="J176" s="7"/>
      <c r="K176" s="7"/>
      <c r="L176" s="98"/>
      <c r="M176" s="98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  <c r="AS176" s="7"/>
      <c r="AT176" s="7"/>
      <c r="AU176" s="7"/>
      <c r="AV176" s="7"/>
    </row>
    <row r="177" ht="15.75" customHeight="1">
      <c r="A177" s="7"/>
      <c r="B177" s="7"/>
      <c r="C177" s="7"/>
      <c r="D177" s="7"/>
      <c r="E177" s="7"/>
      <c r="F177" s="7"/>
      <c r="G177" s="98"/>
      <c r="H177" s="7"/>
      <c r="I177" s="7"/>
      <c r="J177" s="7"/>
      <c r="K177" s="7"/>
      <c r="L177" s="98"/>
      <c r="M177" s="98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</row>
    <row r="178" ht="15.75" customHeight="1">
      <c r="A178" s="7"/>
      <c r="B178" s="7"/>
      <c r="C178" s="7"/>
      <c r="D178" s="7"/>
      <c r="E178" s="7"/>
      <c r="F178" s="7"/>
      <c r="G178" s="98"/>
      <c r="H178" s="7"/>
      <c r="I178" s="7"/>
      <c r="J178" s="7"/>
      <c r="K178" s="7"/>
      <c r="L178" s="98"/>
      <c r="M178" s="98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  <c r="AS178" s="7"/>
      <c r="AT178" s="7"/>
      <c r="AU178" s="7"/>
      <c r="AV178" s="7"/>
    </row>
    <row r="179" ht="15.75" customHeight="1">
      <c r="A179" s="7"/>
      <c r="B179" s="7"/>
      <c r="C179" s="7"/>
      <c r="D179" s="7"/>
      <c r="E179" s="7"/>
      <c r="F179" s="7"/>
      <c r="G179" s="98"/>
      <c r="H179" s="7"/>
      <c r="I179" s="7"/>
      <c r="J179" s="7"/>
      <c r="K179" s="7"/>
      <c r="L179" s="98"/>
      <c r="M179" s="98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</row>
    <row r="180" ht="15.75" customHeight="1">
      <c r="A180" s="7"/>
      <c r="B180" s="7"/>
      <c r="C180" s="7"/>
      <c r="D180" s="7"/>
      <c r="E180" s="7"/>
      <c r="F180" s="7"/>
      <c r="G180" s="98"/>
      <c r="H180" s="7"/>
      <c r="I180" s="7"/>
      <c r="J180" s="7"/>
      <c r="K180" s="7"/>
      <c r="L180" s="98"/>
      <c r="M180" s="98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</row>
    <row r="181" ht="15.75" customHeight="1">
      <c r="A181" s="7"/>
      <c r="B181" s="7"/>
      <c r="C181" s="7"/>
      <c r="D181" s="7"/>
      <c r="E181" s="7"/>
      <c r="F181" s="7"/>
      <c r="G181" s="98"/>
      <c r="H181" s="7"/>
      <c r="I181" s="7"/>
      <c r="J181" s="7"/>
      <c r="K181" s="7"/>
      <c r="L181" s="98"/>
      <c r="M181" s="98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</row>
    <row r="182" ht="15.75" customHeight="1">
      <c r="A182" s="7"/>
      <c r="B182" s="7"/>
      <c r="C182" s="7"/>
      <c r="D182" s="7"/>
      <c r="E182" s="7"/>
      <c r="F182" s="7"/>
      <c r="G182" s="98"/>
      <c r="H182" s="7"/>
      <c r="I182" s="7"/>
      <c r="J182" s="7"/>
      <c r="K182" s="7"/>
      <c r="L182" s="98"/>
      <c r="M182" s="98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</row>
    <row r="183" ht="15.75" customHeight="1">
      <c r="A183" s="7"/>
      <c r="B183" s="7"/>
      <c r="C183" s="7"/>
      <c r="D183" s="7"/>
      <c r="E183" s="7"/>
      <c r="F183" s="7"/>
      <c r="G183" s="98"/>
      <c r="H183" s="7"/>
      <c r="I183" s="7"/>
      <c r="J183" s="7"/>
      <c r="K183" s="7"/>
      <c r="L183" s="98"/>
      <c r="M183" s="98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  <c r="AS183" s="7"/>
      <c r="AT183" s="7"/>
      <c r="AU183" s="7"/>
      <c r="AV183" s="7"/>
    </row>
    <row r="184" ht="15.75" customHeight="1">
      <c r="A184" s="7"/>
      <c r="B184" s="7"/>
      <c r="C184" s="7"/>
      <c r="D184" s="7"/>
      <c r="E184" s="7"/>
      <c r="F184" s="7"/>
      <c r="G184" s="98"/>
      <c r="H184" s="7"/>
      <c r="I184" s="7"/>
      <c r="J184" s="7"/>
      <c r="K184" s="7"/>
      <c r="L184" s="98"/>
      <c r="M184" s="98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  <c r="AS184" s="7"/>
      <c r="AT184" s="7"/>
      <c r="AU184" s="7"/>
      <c r="AV184" s="7"/>
    </row>
    <row r="185" ht="15.75" customHeight="1">
      <c r="A185" s="7"/>
      <c r="B185" s="7"/>
      <c r="C185" s="7"/>
      <c r="D185" s="7"/>
      <c r="E185" s="7"/>
      <c r="F185" s="7"/>
      <c r="G185" s="98"/>
      <c r="H185" s="7"/>
      <c r="I185" s="7"/>
      <c r="J185" s="7"/>
      <c r="K185" s="7"/>
      <c r="L185" s="98"/>
      <c r="M185" s="98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  <c r="AS185" s="7"/>
      <c r="AT185" s="7"/>
      <c r="AU185" s="7"/>
      <c r="AV185" s="7"/>
    </row>
    <row r="186" ht="15.75" customHeight="1">
      <c r="A186" s="7"/>
      <c r="B186" s="7"/>
      <c r="C186" s="7"/>
      <c r="D186" s="7"/>
      <c r="E186" s="7"/>
      <c r="F186" s="7"/>
      <c r="G186" s="98"/>
      <c r="H186" s="7"/>
      <c r="I186" s="7"/>
      <c r="J186" s="7"/>
      <c r="K186" s="7"/>
      <c r="L186" s="98"/>
      <c r="M186" s="98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  <c r="AS186" s="7"/>
      <c r="AT186" s="7"/>
      <c r="AU186" s="7"/>
      <c r="AV186" s="7"/>
    </row>
    <row r="187" ht="15.75" customHeight="1">
      <c r="A187" s="7"/>
      <c r="B187" s="7"/>
      <c r="C187" s="7"/>
      <c r="D187" s="7"/>
      <c r="E187" s="7"/>
      <c r="F187" s="7"/>
      <c r="G187" s="98"/>
      <c r="H187" s="7"/>
      <c r="I187" s="7"/>
      <c r="J187" s="7"/>
      <c r="K187" s="7"/>
      <c r="L187" s="98"/>
      <c r="M187" s="98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  <c r="AS187" s="7"/>
      <c r="AT187" s="7"/>
      <c r="AU187" s="7"/>
      <c r="AV187" s="7"/>
    </row>
    <row r="188" ht="15.75" customHeight="1">
      <c r="A188" s="7"/>
      <c r="B188" s="7"/>
      <c r="C188" s="7"/>
      <c r="D188" s="7"/>
      <c r="E188" s="7"/>
      <c r="F188" s="7"/>
      <c r="G188" s="98"/>
      <c r="H188" s="7"/>
      <c r="I188" s="7"/>
      <c r="J188" s="7"/>
      <c r="K188" s="7"/>
      <c r="L188" s="98"/>
      <c r="M188" s="98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  <c r="AS188" s="7"/>
      <c r="AT188" s="7"/>
      <c r="AU188" s="7"/>
      <c r="AV188" s="7"/>
    </row>
    <row r="189" ht="15.75" customHeight="1">
      <c r="A189" s="7"/>
      <c r="B189" s="7"/>
      <c r="C189" s="7"/>
      <c r="D189" s="7"/>
      <c r="E189" s="7"/>
      <c r="F189" s="7"/>
      <c r="G189" s="98"/>
      <c r="H189" s="7"/>
      <c r="I189" s="7"/>
      <c r="J189" s="7"/>
      <c r="K189" s="7"/>
      <c r="L189" s="98"/>
      <c r="M189" s="98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  <c r="AS189" s="7"/>
      <c r="AT189" s="7"/>
      <c r="AU189" s="7"/>
      <c r="AV189" s="7"/>
    </row>
    <row r="190" ht="15.75" customHeight="1">
      <c r="A190" s="7"/>
      <c r="B190" s="7"/>
      <c r="C190" s="7"/>
      <c r="D190" s="7"/>
      <c r="E190" s="7"/>
      <c r="F190" s="7"/>
      <c r="G190" s="98"/>
      <c r="H190" s="7"/>
      <c r="I190" s="7"/>
      <c r="J190" s="7"/>
      <c r="K190" s="7"/>
      <c r="L190" s="98"/>
      <c r="M190" s="98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  <c r="AS190" s="7"/>
      <c r="AT190" s="7"/>
      <c r="AU190" s="7"/>
      <c r="AV190" s="7"/>
    </row>
    <row r="191" ht="15.75" customHeight="1">
      <c r="A191" s="7"/>
      <c r="B191" s="7"/>
      <c r="C191" s="7"/>
      <c r="D191" s="7"/>
      <c r="E191" s="7"/>
      <c r="F191" s="7"/>
      <c r="G191" s="98"/>
      <c r="H191" s="7"/>
      <c r="I191" s="7"/>
      <c r="J191" s="7"/>
      <c r="K191" s="7"/>
      <c r="L191" s="98"/>
      <c r="M191" s="98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  <c r="AS191" s="7"/>
      <c r="AT191" s="7"/>
      <c r="AU191" s="7"/>
      <c r="AV191" s="7"/>
    </row>
    <row r="192" ht="15.75" customHeight="1">
      <c r="A192" s="7"/>
      <c r="B192" s="7"/>
      <c r="C192" s="7"/>
      <c r="D192" s="7"/>
      <c r="E192" s="7"/>
      <c r="F192" s="7"/>
      <c r="G192" s="98"/>
      <c r="H192" s="7"/>
      <c r="I192" s="7"/>
      <c r="J192" s="7"/>
      <c r="K192" s="7"/>
      <c r="L192" s="98"/>
      <c r="M192" s="98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  <c r="AS192" s="7"/>
      <c r="AT192" s="7"/>
      <c r="AU192" s="7"/>
      <c r="AV192" s="7"/>
    </row>
    <row r="193" ht="15.75" customHeight="1">
      <c r="A193" s="7"/>
      <c r="B193" s="7"/>
      <c r="C193" s="7"/>
      <c r="D193" s="7"/>
      <c r="E193" s="7"/>
      <c r="F193" s="7"/>
      <c r="G193" s="98"/>
      <c r="H193" s="7"/>
      <c r="I193" s="7"/>
      <c r="J193" s="7"/>
      <c r="K193" s="7"/>
      <c r="L193" s="98"/>
      <c r="M193" s="98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  <c r="AS193" s="7"/>
      <c r="AT193" s="7"/>
      <c r="AU193" s="7"/>
      <c r="AV193" s="7"/>
    </row>
    <row r="194" ht="15.75" customHeight="1">
      <c r="A194" s="7"/>
      <c r="B194" s="7"/>
      <c r="C194" s="7"/>
      <c r="D194" s="7"/>
      <c r="E194" s="7"/>
      <c r="F194" s="7"/>
      <c r="G194" s="98"/>
      <c r="H194" s="7"/>
      <c r="I194" s="7"/>
      <c r="J194" s="7"/>
      <c r="K194" s="7"/>
      <c r="L194" s="98"/>
      <c r="M194" s="98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  <c r="AS194" s="7"/>
      <c r="AT194" s="7"/>
      <c r="AU194" s="7"/>
      <c r="AV194" s="7"/>
    </row>
    <row r="195" ht="15.75" customHeight="1">
      <c r="A195" s="7"/>
      <c r="B195" s="7"/>
      <c r="C195" s="7"/>
      <c r="D195" s="7"/>
      <c r="E195" s="7"/>
      <c r="F195" s="7"/>
      <c r="G195" s="98"/>
      <c r="H195" s="7"/>
      <c r="I195" s="7"/>
      <c r="J195" s="7"/>
      <c r="K195" s="7"/>
      <c r="L195" s="98"/>
      <c r="M195" s="98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  <c r="AS195" s="7"/>
      <c r="AT195" s="7"/>
      <c r="AU195" s="7"/>
      <c r="AV195" s="7"/>
    </row>
    <row r="196" ht="15.75" customHeight="1">
      <c r="A196" s="7"/>
      <c r="B196" s="7"/>
      <c r="C196" s="7"/>
      <c r="D196" s="7"/>
      <c r="E196" s="7"/>
      <c r="F196" s="7"/>
      <c r="G196" s="98"/>
      <c r="H196" s="7"/>
      <c r="I196" s="7"/>
      <c r="J196" s="7"/>
      <c r="K196" s="7"/>
      <c r="L196" s="98"/>
      <c r="M196" s="98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  <c r="AS196" s="7"/>
      <c r="AT196" s="7"/>
      <c r="AU196" s="7"/>
      <c r="AV196" s="7"/>
    </row>
    <row r="197" ht="15.75" customHeight="1">
      <c r="A197" s="7"/>
      <c r="B197" s="7"/>
      <c r="C197" s="7"/>
      <c r="D197" s="7"/>
      <c r="E197" s="7"/>
      <c r="F197" s="7"/>
      <c r="G197" s="98"/>
      <c r="H197" s="7"/>
      <c r="I197" s="7"/>
      <c r="J197" s="7"/>
      <c r="K197" s="7"/>
      <c r="L197" s="98"/>
      <c r="M197" s="98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  <c r="AS197" s="7"/>
      <c r="AT197" s="7"/>
      <c r="AU197" s="7"/>
      <c r="AV197" s="7"/>
    </row>
    <row r="198" ht="15.75" customHeight="1">
      <c r="A198" s="7"/>
      <c r="B198" s="7"/>
      <c r="C198" s="7"/>
      <c r="D198" s="7"/>
      <c r="E198" s="7"/>
      <c r="F198" s="7"/>
      <c r="G198" s="98"/>
      <c r="H198" s="7"/>
      <c r="I198" s="7"/>
      <c r="J198" s="7"/>
      <c r="K198" s="7"/>
      <c r="L198" s="98"/>
      <c r="M198" s="98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</row>
    <row r="199" ht="15.75" customHeight="1">
      <c r="A199" s="7"/>
      <c r="B199" s="7"/>
      <c r="C199" s="7"/>
      <c r="D199" s="7"/>
      <c r="E199" s="7"/>
      <c r="F199" s="7"/>
      <c r="G199" s="98"/>
      <c r="H199" s="7"/>
      <c r="I199" s="7"/>
      <c r="J199" s="7"/>
      <c r="K199" s="7"/>
      <c r="L199" s="98"/>
      <c r="M199" s="98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  <c r="AS199" s="7"/>
      <c r="AT199" s="7"/>
      <c r="AU199" s="7"/>
      <c r="AV199" s="7"/>
    </row>
    <row r="200" ht="15.75" customHeight="1">
      <c r="A200" s="7"/>
      <c r="B200" s="7"/>
      <c r="C200" s="7"/>
      <c r="D200" s="7"/>
      <c r="E200" s="7"/>
      <c r="F200" s="7"/>
      <c r="G200" s="98"/>
      <c r="H200" s="7"/>
      <c r="I200" s="7"/>
      <c r="J200" s="7"/>
      <c r="K200" s="7"/>
      <c r="L200" s="98"/>
      <c r="M200" s="98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  <c r="AS200" s="7"/>
      <c r="AT200" s="7"/>
      <c r="AU200" s="7"/>
      <c r="AV200" s="7"/>
    </row>
    <row r="201" ht="15.75" customHeight="1">
      <c r="A201" s="7"/>
      <c r="B201" s="7"/>
      <c r="C201" s="7"/>
      <c r="D201" s="7"/>
      <c r="E201" s="7"/>
      <c r="F201" s="7"/>
      <c r="G201" s="98"/>
      <c r="H201" s="7"/>
      <c r="I201" s="7"/>
      <c r="J201" s="7"/>
      <c r="K201" s="7"/>
      <c r="L201" s="98"/>
      <c r="M201" s="98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</row>
    <row r="202" ht="15.75" customHeight="1">
      <c r="A202" s="7"/>
      <c r="B202" s="7"/>
      <c r="C202" s="7"/>
      <c r="D202" s="7"/>
      <c r="E202" s="7"/>
      <c r="F202" s="7"/>
      <c r="G202" s="98"/>
      <c r="H202" s="7"/>
      <c r="I202" s="7"/>
      <c r="J202" s="7"/>
      <c r="K202" s="7"/>
      <c r="L202" s="98"/>
      <c r="M202" s="98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  <c r="AS202" s="7"/>
      <c r="AT202" s="7"/>
      <c r="AU202" s="7"/>
      <c r="AV202" s="7"/>
    </row>
    <row r="203" ht="15.75" customHeight="1">
      <c r="A203" s="7"/>
      <c r="B203" s="7"/>
      <c r="C203" s="7"/>
      <c r="D203" s="7"/>
      <c r="E203" s="7"/>
      <c r="F203" s="7"/>
      <c r="G203" s="98"/>
      <c r="H203" s="7"/>
      <c r="I203" s="7"/>
      <c r="J203" s="7"/>
      <c r="K203" s="7"/>
      <c r="L203" s="98"/>
      <c r="M203" s="98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</row>
    <row r="204" ht="15.75" customHeight="1">
      <c r="A204" s="7"/>
      <c r="B204" s="7"/>
      <c r="C204" s="7"/>
      <c r="D204" s="7"/>
      <c r="E204" s="7"/>
      <c r="F204" s="7"/>
      <c r="G204" s="98"/>
      <c r="H204" s="7"/>
      <c r="I204" s="7"/>
      <c r="J204" s="7"/>
      <c r="K204" s="7"/>
      <c r="L204" s="98"/>
      <c r="M204" s="98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</row>
    <row r="205" ht="15.75" customHeight="1">
      <c r="A205" s="7"/>
      <c r="B205" s="7"/>
      <c r="C205" s="7"/>
      <c r="D205" s="7"/>
      <c r="E205" s="7"/>
      <c r="F205" s="7"/>
      <c r="G205" s="98"/>
      <c r="H205" s="7"/>
      <c r="I205" s="7"/>
      <c r="J205" s="7"/>
      <c r="K205" s="7"/>
      <c r="L205" s="98"/>
      <c r="M205" s="98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</row>
    <row r="206" ht="15.75" customHeight="1">
      <c r="A206" s="7"/>
      <c r="B206" s="7"/>
      <c r="C206" s="7"/>
      <c r="D206" s="7"/>
      <c r="E206" s="7"/>
      <c r="F206" s="7"/>
      <c r="G206" s="98"/>
      <c r="H206" s="7"/>
      <c r="I206" s="7"/>
      <c r="J206" s="7"/>
      <c r="K206" s="7"/>
      <c r="L206" s="98"/>
      <c r="M206" s="98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</row>
    <row r="207" ht="15.75" customHeight="1">
      <c r="A207" s="7"/>
      <c r="B207" s="7"/>
      <c r="C207" s="7"/>
      <c r="D207" s="7"/>
      <c r="E207" s="7"/>
      <c r="F207" s="7"/>
      <c r="G207" s="98"/>
      <c r="H207" s="7"/>
      <c r="I207" s="7"/>
      <c r="J207" s="7"/>
      <c r="K207" s="7"/>
      <c r="L207" s="98"/>
      <c r="M207" s="98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  <c r="AS207" s="7"/>
      <c r="AT207" s="7"/>
      <c r="AU207" s="7"/>
      <c r="AV207" s="7"/>
    </row>
    <row r="208" ht="15.75" customHeight="1">
      <c r="A208" s="7"/>
      <c r="B208" s="7"/>
      <c r="C208" s="7"/>
      <c r="D208" s="7"/>
      <c r="E208" s="7"/>
      <c r="F208" s="7"/>
      <c r="G208" s="98"/>
      <c r="H208" s="7"/>
      <c r="I208" s="7"/>
      <c r="J208" s="7"/>
      <c r="K208" s="7"/>
      <c r="L208" s="98"/>
      <c r="M208" s="98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  <c r="AS208" s="7"/>
      <c r="AT208" s="7"/>
      <c r="AU208" s="7"/>
      <c r="AV208" s="7"/>
    </row>
    <row r="209" ht="15.75" customHeight="1">
      <c r="A209" s="7"/>
      <c r="B209" s="7"/>
      <c r="C209" s="7"/>
      <c r="D209" s="7"/>
      <c r="E209" s="7"/>
      <c r="F209" s="7"/>
      <c r="G209" s="98"/>
      <c r="H209" s="7"/>
      <c r="I209" s="7"/>
      <c r="J209" s="7"/>
      <c r="K209" s="7"/>
      <c r="L209" s="98"/>
      <c r="M209" s="98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  <c r="AS209" s="7"/>
      <c r="AT209" s="7"/>
      <c r="AU209" s="7"/>
      <c r="AV209" s="7"/>
    </row>
    <row r="210" ht="15.75" customHeight="1">
      <c r="A210" s="7"/>
      <c r="B210" s="7"/>
      <c r="C210" s="7"/>
      <c r="D210" s="7"/>
      <c r="E210" s="7"/>
      <c r="F210" s="7"/>
      <c r="G210" s="98"/>
      <c r="H210" s="7"/>
      <c r="I210" s="7"/>
      <c r="J210" s="7"/>
      <c r="K210" s="7"/>
      <c r="L210" s="98"/>
      <c r="M210" s="98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</row>
    <row r="211" ht="15.75" customHeight="1">
      <c r="A211" s="7"/>
      <c r="B211" s="7"/>
      <c r="C211" s="7"/>
      <c r="D211" s="7"/>
      <c r="E211" s="7"/>
      <c r="F211" s="7"/>
      <c r="G211" s="98"/>
      <c r="H211" s="7"/>
      <c r="I211" s="7"/>
      <c r="J211" s="7"/>
      <c r="K211" s="7"/>
      <c r="L211" s="98"/>
      <c r="M211" s="98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  <c r="AS211" s="7"/>
      <c r="AT211" s="7"/>
      <c r="AU211" s="7"/>
      <c r="AV211" s="7"/>
    </row>
    <row r="212" ht="15.75" customHeight="1">
      <c r="A212" s="7"/>
      <c r="B212" s="7"/>
      <c r="C212" s="7"/>
      <c r="D212" s="7"/>
      <c r="E212" s="7"/>
      <c r="F212" s="7"/>
      <c r="G212" s="98"/>
      <c r="H212" s="7"/>
      <c r="I212" s="7"/>
      <c r="J212" s="7"/>
      <c r="K212" s="7"/>
      <c r="L212" s="98"/>
      <c r="M212" s="98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  <c r="AS212" s="7"/>
      <c r="AT212" s="7"/>
      <c r="AU212" s="7"/>
      <c r="AV212" s="7"/>
    </row>
    <row r="213" ht="15.75" customHeight="1">
      <c r="A213" s="7"/>
      <c r="B213" s="7"/>
      <c r="C213" s="7"/>
      <c r="D213" s="7"/>
      <c r="E213" s="7"/>
      <c r="F213" s="7"/>
      <c r="G213" s="98"/>
      <c r="H213" s="7"/>
      <c r="I213" s="7"/>
      <c r="J213" s="7"/>
      <c r="K213" s="7"/>
      <c r="L213" s="98"/>
      <c r="M213" s="98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</row>
    <row r="214" ht="15.75" customHeight="1">
      <c r="A214" s="7"/>
      <c r="B214" s="7"/>
      <c r="C214" s="7"/>
      <c r="D214" s="7"/>
      <c r="E214" s="7"/>
      <c r="F214" s="7"/>
      <c r="G214" s="98"/>
      <c r="H214" s="7"/>
      <c r="I214" s="7"/>
      <c r="J214" s="7"/>
      <c r="K214" s="7"/>
      <c r="L214" s="98"/>
      <c r="M214" s="98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  <c r="AS214" s="7"/>
      <c r="AT214" s="7"/>
      <c r="AU214" s="7"/>
      <c r="AV214" s="7"/>
    </row>
    <row r="215" ht="15.75" customHeight="1">
      <c r="A215" s="7"/>
      <c r="B215" s="7"/>
      <c r="C215" s="7"/>
      <c r="D215" s="7"/>
      <c r="E215" s="7"/>
      <c r="F215" s="7"/>
      <c r="G215" s="98"/>
      <c r="H215" s="7"/>
      <c r="I215" s="7"/>
      <c r="J215" s="7"/>
      <c r="K215" s="7"/>
      <c r="L215" s="98"/>
      <c r="M215" s="98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  <c r="AS215" s="7"/>
      <c r="AT215" s="7"/>
      <c r="AU215" s="7"/>
      <c r="AV215" s="7"/>
    </row>
    <row r="216" ht="15.75" customHeight="1">
      <c r="A216" s="7"/>
      <c r="B216" s="7"/>
      <c r="C216" s="7"/>
      <c r="D216" s="7"/>
      <c r="E216" s="7"/>
      <c r="F216" s="7"/>
      <c r="G216" s="98"/>
      <c r="H216" s="7"/>
      <c r="I216" s="7"/>
      <c r="J216" s="7"/>
      <c r="K216" s="7"/>
      <c r="L216" s="98"/>
      <c r="M216" s="98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  <c r="AS216" s="7"/>
      <c r="AT216" s="7"/>
      <c r="AU216" s="7"/>
      <c r="AV216" s="7"/>
    </row>
    <row r="217" ht="15.75" customHeight="1">
      <c r="A217" s="7"/>
      <c r="B217" s="7"/>
      <c r="C217" s="7"/>
      <c r="D217" s="7"/>
      <c r="E217" s="7"/>
      <c r="F217" s="7"/>
      <c r="G217" s="98"/>
      <c r="H217" s="7"/>
      <c r="I217" s="7"/>
      <c r="J217" s="7"/>
      <c r="K217" s="7"/>
      <c r="L217" s="98"/>
      <c r="M217" s="98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  <c r="AS217" s="7"/>
      <c r="AT217" s="7"/>
      <c r="AU217" s="7"/>
      <c r="AV217" s="7"/>
    </row>
    <row r="218" ht="15.75" customHeight="1">
      <c r="A218" s="7"/>
      <c r="B218" s="7"/>
      <c r="C218" s="7"/>
      <c r="D218" s="7"/>
      <c r="E218" s="7"/>
      <c r="F218" s="7"/>
      <c r="G218" s="98"/>
      <c r="H218" s="7"/>
      <c r="I218" s="7"/>
      <c r="J218" s="7"/>
      <c r="K218" s="7"/>
      <c r="L218" s="98"/>
      <c r="M218" s="98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  <c r="AS218" s="7"/>
      <c r="AT218" s="7"/>
      <c r="AU218" s="7"/>
      <c r="AV218" s="7"/>
    </row>
    <row r="219" ht="15.75" customHeight="1">
      <c r="A219" s="7"/>
      <c r="B219" s="7"/>
      <c r="C219" s="7"/>
      <c r="D219" s="7"/>
      <c r="E219" s="7"/>
      <c r="F219" s="7"/>
      <c r="G219" s="98"/>
      <c r="H219" s="7"/>
      <c r="I219" s="7"/>
      <c r="J219" s="7"/>
      <c r="K219" s="7"/>
      <c r="L219" s="98"/>
      <c r="M219" s="98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  <c r="AS219" s="7"/>
      <c r="AT219" s="7"/>
      <c r="AU219" s="7"/>
      <c r="AV219" s="7"/>
    </row>
    <row r="220" ht="15.75" customHeight="1">
      <c r="A220" s="7"/>
      <c r="B220" s="7"/>
      <c r="C220" s="7"/>
      <c r="D220" s="7"/>
      <c r="E220" s="7"/>
      <c r="F220" s="7"/>
      <c r="G220" s="98"/>
      <c r="H220" s="7"/>
      <c r="I220" s="7"/>
      <c r="J220" s="7"/>
      <c r="K220" s="7"/>
      <c r="L220" s="98"/>
      <c r="M220" s="98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  <c r="AS220" s="7"/>
      <c r="AT220" s="7"/>
      <c r="AU220" s="7"/>
      <c r="AV220" s="7"/>
    </row>
    <row r="221" ht="15.75" customHeight="1">
      <c r="A221" s="7"/>
      <c r="B221" s="7"/>
      <c r="C221" s="7"/>
      <c r="D221" s="7"/>
      <c r="E221" s="7"/>
      <c r="F221" s="7"/>
      <c r="G221" s="98"/>
      <c r="H221" s="7"/>
      <c r="I221" s="7"/>
      <c r="J221" s="7"/>
      <c r="K221" s="7"/>
      <c r="L221" s="98"/>
      <c r="M221" s="98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  <c r="AS221" s="7"/>
      <c r="AT221" s="7"/>
      <c r="AU221" s="7"/>
      <c r="AV221" s="7"/>
    </row>
    <row r="222" ht="15.75" customHeight="1">
      <c r="A222" s="7"/>
      <c r="B222" s="7"/>
      <c r="C222" s="7"/>
      <c r="D222" s="7"/>
      <c r="E222" s="7"/>
      <c r="F222" s="7"/>
      <c r="G222" s="98"/>
      <c r="H222" s="7"/>
      <c r="I222" s="7"/>
      <c r="J222" s="7"/>
      <c r="K222" s="7"/>
      <c r="L222" s="98"/>
      <c r="M222" s="98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  <c r="AS222" s="7"/>
      <c r="AT222" s="7"/>
      <c r="AU222" s="7"/>
      <c r="AV222" s="7"/>
    </row>
    <row r="223" ht="15.75" customHeight="1">
      <c r="A223" s="7"/>
      <c r="B223" s="7"/>
      <c r="C223" s="7"/>
      <c r="D223" s="7"/>
      <c r="E223" s="7"/>
      <c r="F223" s="7"/>
      <c r="G223" s="98"/>
      <c r="H223" s="7"/>
      <c r="I223" s="7"/>
      <c r="J223" s="7"/>
      <c r="K223" s="7"/>
      <c r="L223" s="98"/>
      <c r="M223" s="98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  <c r="AS223" s="7"/>
      <c r="AT223" s="7"/>
      <c r="AU223" s="7"/>
      <c r="AV223" s="7"/>
    </row>
    <row r="224" ht="15.75" customHeight="1">
      <c r="A224" s="7"/>
      <c r="B224" s="7"/>
      <c r="C224" s="7"/>
      <c r="D224" s="7"/>
      <c r="E224" s="7"/>
      <c r="F224" s="7"/>
      <c r="G224" s="98"/>
      <c r="H224" s="7"/>
      <c r="I224" s="7"/>
      <c r="J224" s="7"/>
      <c r="K224" s="7"/>
      <c r="L224" s="98"/>
      <c r="M224" s="98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  <c r="AS224" s="7"/>
      <c r="AT224" s="7"/>
      <c r="AU224" s="7"/>
      <c r="AV224" s="7"/>
    </row>
    <row r="225" ht="15.75" customHeight="1">
      <c r="A225" s="7"/>
      <c r="B225" s="7"/>
      <c r="C225" s="7"/>
      <c r="D225" s="7"/>
      <c r="E225" s="7"/>
      <c r="F225" s="7"/>
      <c r="G225" s="98"/>
      <c r="H225" s="7"/>
      <c r="I225" s="7"/>
      <c r="J225" s="7"/>
      <c r="K225" s="7"/>
      <c r="L225" s="98"/>
      <c r="M225" s="98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  <c r="AS225" s="7"/>
      <c r="AT225" s="7"/>
      <c r="AU225" s="7"/>
      <c r="AV225" s="7"/>
    </row>
    <row r="226" ht="15.75" customHeight="1">
      <c r="A226" s="7"/>
      <c r="B226" s="7"/>
      <c r="C226" s="7"/>
      <c r="D226" s="7"/>
      <c r="E226" s="7"/>
      <c r="F226" s="7"/>
      <c r="G226" s="98"/>
      <c r="H226" s="7"/>
      <c r="I226" s="7"/>
      <c r="J226" s="7"/>
      <c r="K226" s="7"/>
      <c r="L226" s="98"/>
      <c r="M226" s="98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  <c r="AS226" s="7"/>
      <c r="AT226" s="7"/>
      <c r="AU226" s="7"/>
      <c r="AV226" s="7"/>
    </row>
    <row r="227" ht="15.75" customHeight="1">
      <c r="A227" s="7"/>
      <c r="B227" s="7"/>
      <c r="C227" s="7"/>
      <c r="D227" s="7"/>
      <c r="E227" s="7"/>
      <c r="F227" s="7"/>
      <c r="G227" s="98"/>
      <c r="H227" s="7"/>
      <c r="I227" s="7"/>
      <c r="J227" s="7"/>
      <c r="K227" s="7"/>
      <c r="L227" s="98"/>
      <c r="M227" s="98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  <c r="AS227" s="7"/>
      <c r="AT227" s="7"/>
      <c r="AU227" s="7"/>
      <c r="AV227" s="7"/>
    </row>
    <row r="228" ht="15.75" customHeight="1">
      <c r="A228" s="7"/>
      <c r="B228" s="7"/>
      <c r="C228" s="7"/>
      <c r="D228" s="7"/>
      <c r="E228" s="7"/>
      <c r="F228" s="7"/>
      <c r="G228" s="98"/>
      <c r="H228" s="7"/>
      <c r="I228" s="7"/>
      <c r="J228" s="7"/>
      <c r="K228" s="7"/>
      <c r="L228" s="98"/>
      <c r="M228" s="98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  <c r="AS228" s="7"/>
      <c r="AT228" s="7"/>
      <c r="AU228" s="7"/>
      <c r="AV228" s="7"/>
    </row>
    <row r="229" ht="15.75" customHeight="1">
      <c r="A229" s="7"/>
      <c r="B229" s="7"/>
      <c r="C229" s="7"/>
      <c r="D229" s="7"/>
      <c r="E229" s="7"/>
      <c r="F229" s="7"/>
      <c r="G229" s="98"/>
      <c r="H229" s="7"/>
      <c r="I229" s="7"/>
      <c r="J229" s="7"/>
      <c r="K229" s="7"/>
      <c r="L229" s="98"/>
      <c r="M229" s="98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  <c r="AS229" s="7"/>
      <c r="AT229" s="7"/>
      <c r="AU229" s="7"/>
      <c r="AV229" s="7"/>
    </row>
    <row r="230" ht="15.75" customHeight="1">
      <c r="A230" s="7"/>
      <c r="B230" s="7"/>
      <c r="C230" s="7"/>
      <c r="D230" s="7"/>
      <c r="E230" s="7"/>
      <c r="F230" s="7"/>
      <c r="G230" s="98"/>
      <c r="H230" s="7"/>
      <c r="I230" s="7"/>
      <c r="J230" s="7"/>
      <c r="K230" s="7"/>
      <c r="L230" s="98"/>
      <c r="M230" s="98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  <c r="AS230" s="7"/>
      <c r="AT230" s="7"/>
      <c r="AU230" s="7"/>
      <c r="AV230" s="7"/>
    </row>
    <row r="231" ht="15.75" customHeight="1">
      <c r="A231" s="7"/>
      <c r="B231" s="7"/>
      <c r="C231" s="7"/>
      <c r="D231" s="7"/>
      <c r="E231" s="7"/>
      <c r="F231" s="7"/>
      <c r="G231" s="98"/>
      <c r="H231" s="7"/>
      <c r="I231" s="7"/>
      <c r="J231" s="7"/>
      <c r="K231" s="7"/>
      <c r="L231" s="98"/>
      <c r="M231" s="98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  <c r="AS231" s="7"/>
      <c r="AT231" s="7"/>
      <c r="AU231" s="7"/>
      <c r="AV231" s="7"/>
    </row>
    <row r="232" ht="15.75" customHeight="1">
      <c r="A232" s="7"/>
      <c r="B232" s="7"/>
      <c r="C232" s="7"/>
      <c r="D232" s="7"/>
      <c r="E232" s="7"/>
      <c r="F232" s="7"/>
      <c r="G232" s="98"/>
      <c r="H232" s="7"/>
      <c r="I232" s="7"/>
      <c r="J232" s="7"/>
      <c r="K232" s="7"/>
      <c r="L232" s="98"/>
      <c r="M232" s="98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  <c r="AS232" s="7"/>
      <c r="AT232" s="7"/>
      <c r="AU232" s="7"/>
      <c r="AV232" s="7"/>
    </row>
    <row r="233" ht="15.75" customHeight="1">
      <c r="A233" s="7"/>
      <c r="B233" s="7"/>
      <c r="C233" s="7"/>
      <c r="D233" s="7"/>
      <c r="E233" s="7"/>
      <c r="F233" s="7"/>
      <c r="G233" s="98"/>
      <c r="H233" s="7"/>
      <c r="I233" s="7"/>
      <c r="J233" s="7"/>
      <c r="K233" s="7"/>
      <c r="L233" s="98"/>
      <c r="M233" s="98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  <c r="AS233" s="7"/>
      <c r="AT233" s="7"/>
      <c r="AU233" s="7"/>
      <c r="AV233" s="7"/>
    </row>
    <row r="234" ht="15.75" customHeight="1">
      <c r="A234" s="7"/>
      <c r="B234" s="7"/>
      <c r="C234" s="7"/>
      <c r="D234" s="7"/>
      <c r="E234" s="7"/>
      <c r="F234" s="7"/>
      <c r="G234" s="98"/>
      <c r="H234" s="7"/>
      <c r="I234" s="7"/>
      <c r="J234" s="7"/>
      <c r="K234" s="7"/>
      <c r="L234" s="98"/>
      <c r="M234" s="98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  <c r="AS234" s="7"/>
      <c r="AT234" s="7"/>
      <c r="AU234" s="7"/>
      <c r="AV234" s="7"/>
    </row>
    <row r="235" ht="15.75" customHeight="1">
      <c r="A235" s="7"/>
      <c r="B235" s="7"/>
      <c r="C235" s="7"/>
      <c r="D235" s="7"/>
      <c r="E235" s="7"/>
      <c r="F235" s="7"/>
      <c r="G235" s="98"/>
      <c r="H235" s="7"/>
      <c r="I235" s="7"/>
      <c r="J235" s="7"/>
      <c r="K235" s="7"/>
      <c r="L235" s="98"/>
      <c r="M235" s="98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  <c r="AS235" s="7"/>
      <c r="AT235" s="7"/>
      <c r="AU235" s="7"/>
      <c r="AV235" s="7"/>
    </row>
    <row r="236" ht="15.75" customHeight="1">
      <c r="A236" s="7"/>
      <c r="B236" s="7"/>
      <c r="C236" s="7"/>
      <c r="D236" s="7"/>
      <c r="E236" s="7"/>
      <c r="F236" s="7"/>
      <c r="G236" s="98"/>
      <c r="H236" s="7"/>
      <c r="I236" s="7"/>
      <c r="J236" s="7"/>
      <c r="K236" s="7"/>
      <c r="L236" s="98"/>
      <c r="M236" s="98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  <c r="AS236" s="7"/>
      <c r="AT236" s="7"/>
      <c r="AU236" s="7"/>
      <c r="AV236" s="7"/>
    </row>
    <row r="237" ht="15.75" customHeight="1">
      <c r="A237" s="7"/>
      <c r="B237" s="7"/>
      <c r="C237" s="7"/>
      <c r="D237" s="7"/>
      <c r="E237" s="7"/>
      <c r="F237" s="7"/>
      <c r="G237" s="98"/>
      <c r="H237" s="7"/>
      <c r="I237" s="7"/>
      <c r="J237" s="7"/>
      <c r="K237" s="7"/>
      <c r="L237" s="98"/>
      <c r="M237" s="98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  <c r="AS237" s="7"/>
      <c r="AT237" s="7"/>
      <c r="AU237" s="7"/>
      <c r="AV237" s="7"/>
    </row>
    <row r="238" ht="15.75" customHeight="1">
      <c r="A238" s="7"/>
      <c r="B238" s="7"/>
      <c r="C238" s="7"/>
      <c r="D238" s="7"/>
      <c r="E238" s="7"/>
      <c r="F238" s="7"/>
      <c r="G238" s="98"/>
      <c r="H238" s="7"/>
      <c r="I238" s="7"/>
      <c r="J238" s="7"/>
      <c r="K238" s="7"/>
      <c r="L238" s="98"/>
      <c r="M238" s="98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  <c r="AS238" s="7"/>
      <c r="AT238" s="7"/>
      <c r="AU238" s="7"/>
      <c r="AV238" s="7"/>
    </row>
    <row r="239" ht="15.75" customHeight="1">
      <c r="A239" s="7"/>
      <c r="B239" s="7"/>
      <c r="C239" s="7"/>
      <c r="D239" s="7"/>
      <c r="E239" s="7"/>
      <c r="F239" s="7"/>
      <c r="G239" s="98"/>
      <c r="H239" s="7"/>
      <c r="I239" s="7"/>
      <c r="J239" s="7"/>
      <c r="K239" s="7"/>
      <c r="L239" s="98"/>
      <c r="M239" s="98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  <c r="AS239" s="7"/>
      <c r="AT239" s="7"/>
      <c r="AU239" s="7"/>
      <c r="AV239" s="7"/>
    </row>
    <row r="240" ht="15.75" customHeight="1">
      <c r="A240" s="7"/>
      <c r="B240" s="7"/>
      <c r="C240" s="7"/>
      <c r="D240" s="7"/>
      <c r="E240" s="7"/>
      <c r="F240" s="7"/>
      <c r="G240" s="98"/>
      <c r="H240" s="7"/>
      <c r="I240" s="7"/>
      <c r="J240" s="7"/>
      <c r="K240" s="7"/>
      <c r="L240" s="98"/>
      <c r="M240" s="98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  <c r="AS240" s="7"/>
      <c r="AT240" s="7"/>
      <c r="AU240" s="7"/>
      <c r="AV240" s="7"/>
    </row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R3:T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82" t="s">
        <v>138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3"/>
      <c r="M1" s="4"/>
      <c r="N1" s="5"/>
      <c r="O1" s="6"/>
      <c r="P1" s="6"/>
      <c r="Q1" s="6"/>
      <c r="R1" s="6"/>
      <c r="S1" s="6"/>
      <c r="T1" s="6"/>
      <c r="U1" s="6"/>
      <c r="V1" s="7"/>
      <c r="W1" s="6"/>
      <c r="X1" s="6"/>
      <c r="Y1" s="6"/>
      <c r="Z1" s="6"/>
      <c r="AA1" s="6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8"/>
      <c r="AN1" s="8"/>
      <c r="AO1" s="8"/>
      <c r="AP1" s="8"/>
      <c r="AQ1" s="8"/>
      <c r="AR1" s="8"/>
    </row>
    <row r="2" ht="15.75" customHeight="1">
      <c r="A2" s="9"/>
      <c r="B2" s="8"/>
      <c r="C2" s="10"/>
      <c r="D2" s="10"/>
      <c r="E2" s="10"/>
      <c r="F2" s="10"/>
      <c r="G2" s="10"/>
      <c r="H2" s="10"/>
      <c r="I2" s="10"/>
      <c r="J2" s="8"/>
      <c r="K2" s="8"/>
      <c r="L2" s="10"/>
      <c r="M2" s="11" t="s">
        <v>1</v>
      </c>
      <c r="N2" s="12">
        <v>0.83</v>
      </c>
      <c r="O2" s="13"/>
      <c r="P2" s="13"/>
      <c r="Q2" s="13"/>
      <c r="R2" s="13"/>
      <c r="S2" s="184" t="s">
        <v>2</v>
      </c>
      <c r="T2" s="17"/>
      <c r="U2" s="184" t="s">
        <v>3</v>
      </c>
      <c r="V2" s="16">
        <v>6000.0</v>
      </c>
      <c r="W2" s="17"/>
      <c r="X2" s="17"/>
      <c r="Y2" s="17"/>
      <c r="Z2" s="17"/>
      <c r="AA2" s="17"/>
      <c r="AB2" s="17"/>
      <c r="AC2" s="18" t="s">
        <v>4</v>
      </c>
      <c r="AD2" s="19">
        <v>1728.0</v>
      </c>
      <c r="AE2" s="20"/>
      <c r="AF2" s="19">
        <v>2.54</v>
      </c>
      <c r="AG2" s="20"/>
      <c r="AH2" s="20"/>
      <c r="AI2" s="20"/>
      <c r="AJ2" s="20"/>
      <c r="AK2" s="20"/>
      <c r="AL2" s="21"/>
      <c r="AM2" s="22" t="s">
        <v>5</v>
      </c>
      <c r="AN2" s="22"/>
      <c r="AO2" s="23" t="s">
        <v>6</v>
      </c>
      <c r="AP2" s="185">
        <v>0.3</v>
      </c>
      <c r="AQ2" s="22"/>
      <c r="AR2" s="22"/>
    </row>
    <row r="3" ht="15.75" customHeight="1">
      <c r="A3" s="26"/>
      <c r="B3" s="27" t="s">
        <v>7</v>
      </c>
      <c r="C3" s="27" t="s">
        <v>8</v>
      </c>
      <c r="D3" s="186" t="s">
        <v>9</v>
      </c>
      <c r="E3" s="186" t="s">
        <v>10</v>
      </c>
      <c r="F3" s="31" t="s">
        <v>11</v>
      </c>
      <c r="G3" s="31" t="s">
        <v>12</v>
      </c>
      <c r="H3" s="32" t="s">
        <v>13</v>
      </c>
      <c r="I3" s="32" t="s">
        <v>14</v>
      </c>
      <c r="J3" s="33" t="s">
        <v>15</v>
      </c>
      <c r="K3" s="34" t="s">
        <v>16</v>
      </c>
      <c r="L3" s="35" t="s">
        <v>17</v>
      </c>
      <c r="M3" s="36" t="s">
        <v>18</v>
      </c>
      <c r="N3" s="37" t="s">
        <v>19</v>
      </c>
      <c r="O3" s="38" t="s">
        <v>20</v>
      </c>
      <c r="P3" s="38" t="s">
        <v>21</v>
      </c>
      <c r="Q3" s="39" t="s">
        <v>22</v>
      </c>
      <c r="R3" s="39" t="s">
        <v>23</v>
      </c>
      <c r="S3" s="187" t="s">
        <v>139</v>
      </c>
      <c r="T3" s="188"/>
      <c r="U3" s="189"/>
      <c r="V3" s="33" t="s">
        <v>93</v>
      </c>
      <c r="W3" s="33" t="s">
        <v>140</v>
      </c>
      <c r="X3" s="45" t="s">
        <v>29</v>
      </c>
      <c r="Y3" s="33" t="s">
        <v>30</v>
      </c>
      <c r="Z3" s="46" t="s">
        <v>31</v>
      </c>
      <c r="AA3" s="33" t="s">
        <v>32</v>
      </c>
      <c r="AB3" s="47" t="s">
        <v>33</v>
      </c>
      <c r="AC3" s="34" t="s">
        <v>34</v>
      </c>
      <c r="AD3" s="48" t="s">
        <v>35</v>
      </c>
      <c r="AE3" s="49" t="s">
        <v>36</v>
      </c>
      <c r="AF3" s="49" t="s">
        <v>37</v>
      </c>
      <c r="AG3" s="49" t="s">
        <v>38</v>
      </c>
      <c r="AH3" s="34" t="s">
        <v>39</v>
      </c>
      <c r="AI3" s="34" t="s">
        <v>40</v>
      </c>
      <c r="AJ3" s="34" t="s">
        <v>41</v>
      </c>
      <c r="AK3" s="34" t="s">
        <v>42</v>
      </c>
      <c r="AL3" s="34" t="s">
        <v>43</v>
      </c>
      <c r="AM3" s="50" t="s">
        <v>44</v>
      </c>
      <c r="AN3" s="45" t="s">
        <v>45</v>
      </c>
      <c r="AO3" s="50" t="s">
        <v>46</v>
      </c>
      <c r="AP3" s="50" t="s">
        <v>6</v>
      </c>
      <c r="AQ3" s="50" t="s">
        <v>47</v>
      </c>
      <c r="AR3" s="50" t="s">
        <v>48</v>
      </c>
    </row>
    <row r="4" ht="15.75" customHeight="1">
      <c r="A4" s="190">
        <v>26.0</v>
      </c>
      <c r="B4" s="92" t="s">
        <v>141</v>
      </c>
      <c r="C4" s="92" t="s">
        <v>54</v>
      </c>
      <c r="D4" s="93">
        <v>50.0</v>
      </c>
      <c r="E4" s="54" t="s">
        <v>51</v>
      </c>
      <c r="F4" s="94">
        <v>5.76</v>
      </c>
      <c r="G4" s="56">
        <v>1.0</v>
      </c>
      <c r="H4" s="57">
        <v>0.0</v>
      </c>
      <c r="I4" s="57">
        <f t="shared" ref="I4:I10" si="2">F4*G4</f>
        <v>5.76</v>
      </c>
      <c r="J4" s="58">
        <f t="shared" ref="J4:J10" si="3">AB4</f>
        <v>3.08693</v>
      </c>
      <c r="K4" s="59">
        <f t="shared" ref="K4:K10" si="4">AL4</f>
        <v>0</v>
      </c>
      <c r="L4" s="60">
        <f t="shared" ref="L4:L10" si="5">AR4</f>
        <v>0.5540132057</v>
      </c>
      <c r="M4" s="61">
        <f t="shared" ref="M4:M10" si="6">I4+J4+K4+L4</f>
        <v>9.400943206</v>
      </c>
      <c r="N4" s="62">
        <f t="shared" ref="N4:N5" si="7">M4/$N$2</f>
        <v>11.3264376</v>
      </c>
      <c r="O4" s="63">
        <v>1.0</v>
      </c>
      <c r="P4" s="64">
        <v>8.0</v>
      </c>
      <c r="Q4" s="63">
        <f t="shared" ref="Q4:Q10" si="8">O4*P4</f>
        <v>8</v>
      </c>
      <c r="R4" s="63">
        <f t="shared" ref="R4:R10" si="9">G4*Q4</f>
        <v>8</v>
      </c>
      <c r="S4" s="191">
        <v>90.0</v>
      </c>
      <c r="T4" s="191">
        <v>27.0</v>
      </c>
      <c r="U4" s="191">
        <v>16.0</v>
      </c>
      <c r="V4" s="66">
        <f t="shared" ref="V4:V10" si="10">(S4*T4*U4)/$V$2</f>
        <v>6.48</v>
      </c>
      <c r="W4" s="67">
        <f t="shared" ref="W4:W10" si="11">ROUNDUP(V4,0)</f>
        <v>7</v>
      </c>
      <c r="X4" s="68">
        <v>1.95</v>
      </c>
      <c r="Y4" s="69">
        <f t="shared" ref="Y4:Y10" si="12">(X4*W4)</f>
        <v>13.65</v>
      </c>
      <c r="Z4" s="69">
        <v>1.0</v>
      </c>
      <c r="AA4" s="96">
        <f t="shared" ref="AA4:AA59" si="13">(I4*P4)*0.218</f>
        <v>10.04544</v>
      </c>
      <c r="AB4" s="70">
        <f t="shared" ref="AB4:AB10" si="14">(Y4+AA4+Z4)/Q4</f>
        <v>3.08693</v>
      </c>
      <c r="AC4" s="71">
        <f t="shared" ref="AC4:AC5" si="15">P4</f>
        <v>8</v>
      </c>
      <c r="AD4" s="72" t="s">
        <v>99</v>
      </c>
      <c r="AE4" s="73">
        <f t="shared" ref="AE4:AG4" si="1">S4/$AF$2</f>
        <v>35.43307087</v>
      </c>
      <c r="AF4" s="73">
        <f t="shared" si="1"/>
        <v>10.62992126</v>
      </c>
      <c r="AG4" s="73">
        <f t="shared" si="1"/>
        <v>6.299212598</v>
      </c>
      <c r="AH4" s="74">
        <f t="shared" ref="AH4:AH10" si="17">(AE4*AF4*AG4)/$AD$2</f>
        <v>1.373034242</v>
      </c>
      <c r="AI4" s="74">
        <v>0.0</v>
      </c>
      <c r="AJ4" s="75">
        <f t="shared" ref="AJ4:AJ10" si="18">AI4/AC4</f>
        <v>0</v>
      </c>
      <c r="AK4" s="75">
        <v>0.0</v>
      </c>
      <c r="AL4" s="75">
        <f t="shared" ref="AL4:AL10" si="19">AJ4+AK4</f>
        <v>0</v>
      </c>
      <c r="AM4" s="76">
        <f t="shared" ref="AM4:AM10" si="20">AH4</f>
        <v>1.373034242</v>
      </c>
      <c r="AN4" s="77">
        <v>2.18</v>
      </c>
      <c r="AO4" s="78">
        <v>0.15</v>
      </c>
      <c r="AP4" s="78">
        <f t="shared" ref="AP4:AP10" si="21">(AN4*AM4)*$AP$2</f>
        <v>0.8979643944</v>
      </c>
      <c r="AQ4" s="78">
        <f t="shared" ref="AQ4:AQ5" si="22">AM4*(AN4+AO4+AP4)</f>
        <v>4.432105646</v>
      </c>
      <c r="AR4" s="78">
        <f t="shared" ref="AR4:AR5" si="23">AQ4/AC4</f>
        <v>0.5540132057</v>
      </c>
    </row>
    <row r="5" ht="15.75" customHeight="1">
      <c r="A5" s="190">
        <v>27.0</v>
      </c>
      <c r="B5" s="92" t="s">
        <v>142</v>
      </c>
      <c r="C5" s="92" t="s">
        <v>54</v>
      </c>
      <c r="D5" s="93">
        <v>50.0</v>
      </c>
      <c r="E5" s="54" t="s">
        <v>51</v>
      </c>
      <c r="F5" s="94">
        <v>8.75</v>
      </c>
      <c r="G5" s="56">
        <v>1.0</v>
      </c>
      <c r="H5" s="57">
        <v>0.0</v>
      </c>
      <c r="I5" s="57">
        <f t="shared" si="2"/>
        <v>8.75</v>
      </c>
      <c r="J5" s="58">
        <f t="shared" si="3"/>
        <v>4.000357143</v>
      </c>
      <c r="K5" s="59">
        <f t="shared" si="4"/>
        <v>0</v>
      </c>
      <c r="L5" s="60">
        <f t="shared" si="5"/>
        <v>0.6331579494</v>
      </c>
      <c r="M5" s="61">
        <f t="shared" si="6"/>
        <v>13.38351509</v>
      </c>
      <c r="N5" s="62">
        <f t="shared" si="7"/>
        <v>16.12471698</v>
      </c>
      <c r="O5" s="63">
        <v>1.0</v>
      </c>
      <c r="P5" s="64">
        <v>7.0</v>
      </c>
      <c r="Q5" s="63">
        <f t="shared" si="8"/>
        <v>7</v>
      </c>
      <c r="R5" s="63">
        <f t="shared" si="9"/>
        <v>7</v>
      </c>
      <c r="S5" s="191">
        <v>90.0</v>
      </c>
      <c r="T5" s="191">
        <v>27.0</v>
      </c>
      <c r="U5" s="191">
        <v>16.0</v>
      </c>
      <c r="V5" s="66">
        <f t="shared" si="10"/>
        <v>6.48</v>
      </c>
      <c r="W5" s="67">
        <f t="shared" si="11"/>
        <v>7</v>
      </c>
      <c r="X5" s="68">
        <v>1.95</v>
      </c>
      <c r="Y5" s="69">
        <f t="shared" si="12"/>
        <v>13.65</v>
      </c>
      <c r="Z5" s="69">
        <v>1.0</v>
      </c>
      <c r="AA5" s="96">
        <f t="shared" si="13"/>
        <v>13.3525</v>
      </c>
      <c r="AB5" s="70">
        <f t="shared" si="14"/>
        <v>4.000357143</v>
      </c>
      <c r="AC5" s="71">
        <f t="shared" si="15"/>
        <v>7</v>
      </c>
      <c r="AD5" s="72" t="s">
        <v>99</v>
      </c>
      <c r="AE5" s="73">
        <f t="shared" ref="AE5:AG5" si="16">S5/$AF$2</f>
        <v>35.43307087</v>
      </c>
      <c r="AF5" s="73">
        <f t="shared" si="16"/>
        <v>10.62992126</v>
      </c>
      <c r="AG5" s="73">
        <f t="shared" si="16"/>
        <v>6.299212598</v>
      </c>
      <c r="AH5" s="74">
        <f t="shared" si="17"/>
        <v>1.373034242</v>
      </c>
      <c r="AI5" s="74">
        <v>0.0</v>
      </c>
      <c r="AJ5" s="75">
        <f t="shared" si="18"/>
        <v>0</v>
      </c>
      <c r="AK5" s="75">
        <v>0.0</v>
      </c>
      <c r="AL5" s="75">
        <f t="shared" si="19"/>
        <v>0</v>
      </c>
      <c r="AM5" s="76">
        <f t="shared" si="20"/>
        <v>1.373034242</v>
      </c>
      <c r="AN5" s="77">
        <v>2.18</v>
      </c>
      <c r="AO5" s="78">
        <v>0.15</v>
      </c>
      <c r="AP5" s="78">
        <f t="shared" si="21"/>
        <v>0.8979643944</v>
      </c>
      <c r="AQ5" s="78">
        <f t="shared" si="22"/>
        <v>4.432105646</v>
      </c>
      <c r="AR5" s="78">
        <f t="shared" si="23"/>
        <v>0.6331579494</v>
      </c>
    </row>
    <row r="6" ht="15.75" customHeight="1">
      <c r="A6" s="190">
        <v>18.0</v>
      </c>
      <c r="B6" s="92" t="s">
        <v>143</v>
      </c>
      <c r="C6" s="92" t="s">
        <v>54</v>
      </c>
      <c r="D6" s="93">
        <v>70.0</v>
      </c>
      <c r="E6" s="54" t="s">
        <v>51</v>
      </c>
      <c r="F6" s="94">
        <v>0.22</v>
      </c>
      <c r="G6" s="56">
        <v>7.0</v>
      </c>
      <c r="H6" s="57">
        <v>0.0</v>
      </c>
      <c r="I6" s="57">
        <f t="shared" si="2"/>
        <v>1.54</v>
      </c>
      <c r="J6" s="58">
        <f t="shared" si="3"/>
        <v>1.197484706</v>
      </c>
      <c r="K6" s="59">
        <f t="shared" si="4"/>
        <v>0</v>
      </c>
      <c r="L6" s="60">
        <f t="shared" si="5"/>
        <v>0.2410078929</v>
      </c>
      <c r="M6" s="61">
        <f t="shared" si="6"/>
        <v>2.978492599</v>
      </c>
      <c r="N6" s="62">
        <f t="shared" ref="N6:N7" si="25">M6/0.9</f>
        <v>3.309436221</v>
      </c>
      <c r="O6" s="63">
        <v>1.0</v>
      </c>
      <c r="P6" s="64">
        <v>17.0</v>
      </c>
      <c r="Q6" s="63">
        <f t="shared" si="8"/>
        <v>17</v>
      </c>
      <c r="R6" s="63">
        <f t="shared" si="9"/>
        <v>119</v>
      </c>
      <c r="S6" s="191">
        <v>90.0</v>
      </c>
      <c r="T6" s="191">
        <v>27.0</v>
      </c>
      <c r="U6" s="191">
        <v>16.0</v>
      </c>
      <c r="V6" s="66">
        <f t="shared" si="10"/>
        <v>6.48</v>
      </c>
      <c r="W6" s="67">
        <f t="shared" si="11"/>
        <v>7</v>
      </c>
      <c r="X6" s="68">
        <v>1.95</v>
      </c>
      <c r="Y6" s="69">
        <f t="shared" si="12"/>
        <v>13.65</v>
      </c>
      <c r="Z6" s="69">
        <v>1.0</v>
      </c>
      <c r="AA6" s="96">
        <f t="shared" si="13"/>
        <v>5.70724</v>
      </c>
      <c r="AB6" s="96">
        <f t="shared" si="14"/>
        <v>1.197484706</v>
      </c>
      <c r="AC6" s="71">
        <v>1.0</v>
      </c>
      <c r="AD6" s="72" t="s">
        <v>99</v>
      </c>
      <c r="AE6" s="73">
        <f t="shared" ref="AE6:AG6" si="24">S6/$AF$2</f>
        <v>35.43307087</v>
      </c>
      <c r="AF6" s="73">
        <f t="shared" si="24"/>
        <v>10.62992126</v>
      </c>
      <c r="AG6" s="73">
        <f t="shared" si="24"/>
        <v>6.299212598</v>
      </c>
      <c r="AH6" s="74">
        <f t="shared" si="17"/>
        <v>1.373034242</v>
      </c>
      <c r="AI6" s="74">
        <v>0.0</v>
      </c>
      <c r="AJ6" s="75">
        <f t="shared" si="18"/>
        <v>0</v>
      </c>
      <c r="AK6" s="75">
        <v>0.0</v>
      </c>
      <c r="AL6" s="75">
        <f t="shared" si="19"/>
        <v>0</v>
      </c>
      <c r="AM6" s="76">
        <f t="shared" si="20"/>
        <v>1.373034242</v>
      </c>
      <c r="AN6" s="77">
        <v>2.18</v>
      </c>
      <c r="AO6" s="78">
        <v>0.15</v>
      </c>
      <c r="AP6" s="78">
        <f t="shared" si="21"/>
        <v>0.8979643944</v>
      </c>
      <c r="AQ6" s="78">
        <f t="shared" ref="AQ6:AQ7" si="27">(AM6*(AN6+AO6))+AP6</f>
        <v>4.097134179</v>
      </c>
      <c r="AR6" s="78">
        <f t="shared" ref="AR6:AR7" si="28">AQ6/P6</f>
        <v>0.2410078929</v>
      </c>
    </row>
    <row r="7" ht="15.75" customHeight="1">
      <c r="A7" s="190">
        <v>18.0</v>
      </c>
      <c r="B7" s="92" t="s">
        <v>143</v>
      </c>
      <c r="C7" s="92" t="s">
        <v>54</v>
      </c>
      <c r="D7" s="93">
        <v>80.0</v>
      </c>
      <c r="E7" s="54" t="s">
        <v>51</v>
      </c>
      <c r="F7" s="94">
        <v>0.3</v>
      </c>
      <c r="G7" s="56">
        <v>7.0</v>
      </c>
      <c r="H7" s="57">
        <v>0.0</v>
      </c>
      <c r="I7" s="57">
        <f t="shared" si="2"/>
        <v>2.1</v>
      </c>
      <c r="J7" s="58">
        <f t="shared" si="3"/>
        <v>1.434466667</v>
      </c>
      <c r="K7" s="59">
        <f t="shared" si="4"/>
        <v>0</v>
      </c>
      <c r="L7" s="60">
        <f t="shared" si="5"/>
        <v>0.2731422786</v>
      </c>
      <c r="M7" s="61">
        <f t="shared" si="6"/>
        <v>3.807608945</v>
      </c>
      <c r="N7" s="62">
        <f t="shared" si="25"/>
        <v>4.230676606</v>
      </c>
      <c r="O7" s="63">
        <v>1.0</v>
      </c>
      <c r="P7" s="64">
        <v>15.0</v>
      </c>
      <c r="Q7" s="63">
        <f t="shared" si="8"/>
        <v>15</v>
      </c>
      <c r="R7" s="63">
        <f t="shared" si="9"/>
        <v>105</v>
      </c>
      <c r="S7" s="191">
        <v>90.0</v>
      </c>
      <c r="T7" s="191">
        <v>27.0</v>
      </c>
      <c r="U7" s="191">
        <v>16.0</v>
      </c>
      <c r="V7" s="66">
        <f t="shared" si="10"/>
        <v>6.48</v>
      </c>
      <c r="W7" s="67">
        <f t="shared" si="11"/>
        <v>7</v>
      </c>
      <c r="X7" s="68">
        <v>1.95</v>
      </c>
      <c r="Y7" s="69">
        <f t="shared" si="12"/>
        <v>13.65</v>
      </c>
      <c r="Z7" s="69">
        <v>1.0</v>
      </c>
      <c r="AA7" s="96">
        <f t="shared" si="13"/>
        <v>6.867</v>
      </c>
      <c r="AB7" s="96">
        <f t="shared" si="14"/>
        <v>1.434466667</v>
      </c>
      <c r="AC7" s="71">
        <v>1.0</v>
      </c>
      <c r="AD7" s="72" t="s">
        <v>99</v>
      </c>
      <c r="AE7" s="73">
        <f t="shared" ref="AE7:AG7" si="26">S7/$AF$2</f>
        <v>35.43307087</v>
      </c>
      <c r="AF7" s="73">
        <f t="shared" si="26"/>
        <v>10.62992126</v>
      </c>
      <c r="AG7" s="73">
        <f t="shared" si="26"/>
        <v>6.299212598</v>
      </c>
      <c r="AH7" s="74">
        <f t="shared" si="17"/>
        <v>1.373034242</v>
      </c>
      <c r="AI7" s="74">
        <v>0.0</v>
      </c>
      <c r="AJ7" s="75">
        <f t="shared" si="18"/>
        <v>0</v>
      </c>
      <c r="AK7" s="75">
        <v>0.0</v>
      </c>
      <c r="AL7" s="75">
        <f t="shared" si="19"/>
        <v>0</v>
      </c>
      <c r="AM7" s="76">
        <f t="shared" si="20"/>
        <v>1.373034242</v>
      </c>
      <c r="AN7" s="77">
        <v>2.18</v>
      </c>
      <c r="AO7" s="78">
        <v>0.15</v>
      </c>
      <c r="AP7" s="78">
        <f t="shared" si="21"/>
        <v>0.8979643944</v>
      </c>
      <c r="AQ7" s="78">
        <f t="shared" si="27"/>
        <v>4.097134179</v>
      </c>
      <c r="AR7" s="78">
        <f t="shared" si="28"/>
        <v>0.2731422786</v>
      </c>
    </row>
    <row r="8" ht="15.75" customHeight="1">
      <c r="A8" s="190">
        <v>1.0</v>
      </c>
      <c r="B8" s="174" t="s">
        <v>144</v>
      </c>
      <c r="C8" s="167" t="s">
        <v>60</v>
      </c>
      <c r="D8" s="192">
        <v>50.0</v>
      </c>
      <c r="E8" s="54" t="s">
        <v>145</v>
      </c>
      <c r="F8" s="193">
        <f>(6*0.9)+0.15</f>
        <v>5.55</v>
      </c>
      <c r="G8" s="56">
        <v>1.0</v>
      </c>
      <c r="H8" s="57">
        <v>0.0</v>
      </c>
      <c r="I8" s="57">
        <f t="shared" si="2"/>
        <v>5.55</v>
      </c>
      <c r="J8" s="58">
        <f t="shared" si="3"/>
        <v>2.395614286</v>
      </c>
      <c r="K8" s="59">
        <f t="shared" si="4"/>
        <v>0</v>
      </c>
      <c r="L8" s="60">
        <f t="shared" si="5"/>
        <v>0.4077716439</v>
      </c>
      <c r="M8" s="61">
        <f t="shared" si="6"/>
        <v>8.35338593</v>
      </c>
      <c r="N8" s="62">
        <f t="shared" ref="N8:N10" si="30">M8/$N$2</f>
        <v>10.0643204</v>
      </c>
      <c r="O8" s="63">
        <v>1.0</v>
      </c>
      <c r="P8" s="64">
        <v>14.0</v>
      </c>
      <c r="Q8" s="63">
        <f t="shared" si="8"/>
        <v>14</v>
      </c>
      <c r="R8" s="63">
        <f t="shared" si="9"/>
        <v>14</v>
      </c>
      <c r="S8" s="191">
        <v>105.0</v>
      </c>
      <c r="T8" s="191">
        <v>30.0</v>
      </c>
      <c r="U8" s="191">
        <v>15.0</v>
      </c>
      <c r="V8" s="66">
        <f t="shared" si="10"/>
        <v>7.875</v>
      </c>
      <c r="W8" s="67">
        <f t="shared" si="11"/>
        <v>8</v>
      </c>
      <c r="X8" s="68">
        <v>1.95</v>
      </c>
      <c r="Y8" s="69">
        <f t="shared" si="12"/>
        <v>15.6</v>
      </c>
      <c r="Z8" s="69">
        <v>1.0</v>
      </c>
      <c r="AA8" s="96">
        <f t="shared" si="13"/>
        <v>16.9386</v>
      </c>
      <c r="AB8" s="70">
        <f t="shared" si="14"/>
        <v>2.395614286</v>
      </c>
      <c r="AC8" s="71">
        <f t="shared" ref="AC8:AC10" si="31">P8</f>
        <v>14</v>
      </c>
      <c r="AD8" s="72" t="s">
        <v>99</v>
      </c>
      <c r="AE8" s="73">
        <f t="shared" ref="AE8:AG8" si="29">S8/$AF$2</f>
        <v>41.33858268</v>
      </c>
      <c r="AF8" s="73">
        <f t="shared" si="29"/>
        <v>11.81102362</v>
      </c>
      <c r="AG8" s="73">
        <f t="shared" si="29"/>
        <v>5.905511811</v>
      </c>
      <c r="AH8" s="74">
        <f t="shared" si="17"/>
        <v>1.668618003</v>
      </c>
      <c r="AI8" s="74">
        <v>0.0</v>
      </c>
      <c r="AJ8" s="75">
        <f t="shared" si="18"/>
        <v>0</v>
      </c>
      <c r="AK8" s="75">
        <v>0.0</v>
      </c>
      <c r="AL8" s="75">
        <f t="shared" si="19"/>
        <v>0</v>
      </c>
      <c r="AM8" s="76">
        <f t="shared" si="20"/>
        <v>1.668618003</v>
      </c>
      <c r="AN8" s="77">
        <v>2.18</v>
      </c>
      <c r="AO8" s="78">
        <v>0.15</v>
      </c>
      <c r="AP8" s="78">
        <f t="shared" si="21"/>
        <v>1.091276174</v>
      </c>
      <c r="AQ8" s="78">
        <f t="shared" ref="AQ8:AQ10" si="33">AM8*(AN8+AO8+AP8)</f>
        <v>5.708803015</v>
      </c>
      <c r="AR8" s="78">
        <f t="shared" ref="AR8:AR10" si="34">AQ8/AC8</f>
        <v>0.4077716439</v>
      </c>
    </row>
    <row r="9" ht="15.75" customHeight="1">
      <c r="A9" s="190">
        <v>1.0</v>
      </c>
      <c r="B9" s="174" t="s">
        <v>146</v>
      </c>
      <c r="C9" s="167" t="s">
        <v>60</v>
      </c>
      <c r="D9" s="192">
        <v>50.0</v>
      </c>
      <c r="E9" s="54" t="s">
        <v>145</v>
      </c>
      <c r="F9" s="193">
        <v>0.38</v>
      </c>
      <c r="G9" s="56">
        <v>3.0</v>
      </c>
      <c r="H9" s="57">
        <v>0.0</v>
      </c>
      <c r="I9" s="57">
        <f t="shared" si="2"/>
        <v>1.14</v>
      </c>
      <c r="J9" s="58">
        <f t="shared" si="3"/>
        <v>0.98102</v>
      </c>
      <c r="K9" s="59">
        <f t="shared" si="4"/>
        <v>0</v>
      </c>
      <c r="L9" s="60">
        <f t="shared" si="5"/>
        <v>0.2216052823</v>
      </c>
      <c r="M9" s="61">
        <f t="shared" si="6"/>
        <v>2.342625282</v>
      </c>
      <c r="N9" s="62">
        <f t="shared" si="30"/>
        <v>2.822440099</v>
      </c>
      <c r="O9" s="63">
        <v>1.0</v>
      </c>
      <c r="P9" s="64">
        <v>20.0</v>
      </c>
      <c r="Q9" s="63">
        <f t="shared" si="8"/>
        <v>20</v>
      </c>
      <c r="R9" s="63">
        <f t="shared" si="9"/>
        <v>60</v>
      </c>
      <c r="S9" s="191">
        <v>90.0</v>
      </c>
      <c r="T9" s="191">
        <v>27.0</v>
      </c>
      <c r="U9" s="191">
        <v>16.0</v>
      </c>
      <c r="V9" s="66">
        <f t="shared" si="10"/>
        <v>6.48</v>
      </c>
      <c r="W9" s="67">
        <f t="shared" si="11"/>
        <v>7</v>
      </c>
      <c r="X9" s="68">
        <v>1.95</v>
      </c>
      <c r="Y9" s="69">
        <f t="shared" si="12"/>
        <v>13.65</v>
      </c>
      <c r="Z9" s="69">
        <v>1.0</v>
      </c>
      <c r="AA9" s="96">
        <f t="shared" si="13"/>
        <v>4.9704</v>
      </c>
      <c r="AB9" s="70">
        <f t="shared" si="14"/>
        <v>0.98102</v>
      </c>
      <c r="AC9" s="71">
        <f t="shared" si="31"/>
        <v>20</v>
      </c>
      <c r="AD9" s="72" t="s">
        <v>99</v>
      </c>
      <c r="AE9" s="73">
        <f t="shared" ref="AE9:AG9" si="32">S9/$AF$2</f>
        <v>35.43307087</v>
      </c>
      <c r="AF9" s="73">
        <f t="shared" si="32"/>
        <v>10.62992126</v>
      </c>
      <c r="AG9" s="73">
        <f t="shared" si="32"/>
        <v>6.299212598</v>
      </c>
      <c r="AH9" s="74">
        <f t="shared" si="17"/>
        <v>1.373034242</v>
      </c>
      <c r="AI9" s="74">
        <v>0.0</v>
      </c>
      <c r="AJ9" s="75">
        <f t="shared" si="18"/>
        <v>0</v>
      </c>
      <c r="AK9" s="75">
        <v>0.0</v>
      </c>
      <c r="AL9" s="75">
        <f t="shared" si="19"/>
        <v>0</v>
      </c>
      <c r="AM9" s="76">
        <f t="shared" si="20"/>
        <v>1.373034242</v>
      </c>
      <c r="AN9" s="77">
        <v>2.18</v>
      </c>
      <c r="AO9" s="78">
        <v>0.15</v>
      </c>
      <c r="AP9" s="78">
        <f t="shared" si="21"/>
        <v>0.8979643944</v>
      </c>
      <c r="AQ9" s="78">
        <f t="shared" si="33"/>
        <v>4.432105646</v>
      </c>
      <c r="AR9" s="78">
        <f t="shared" si="34"/>
        <v>0.2216052823</v>
      </c>
    </row>
    <row r="10" ht="15.75" customHeight="1">
      <c r="A10" s="190">
        <v>3.0</v>
      </c>
      <c r="B10" s="3" t="s">
        <v>147</v>
      </c>
      <c r="C10" s="93">
        <v>50.0</v>
      </c>
      <c r="D10" s="54" t="s">
        <v>51</v>
      </c>
      <c r="E10" s="54" t="s">
        <v>51</v>
      </c>
      <c r="F10" s="94">
        <v>0.34</v>
      </c>
      <c r="G10" s="56">
        <v>3.0</v>
      </c>
      <c r="H10" s="57">
        <v>0.0</v>
      </c>
      <c r="I10" s="57">
        <f t="shared" si="2"/>
        <v>1.02</v>
      </c>
      <c r="J10" s="58">
        <f t="shared" si="3"/>
        <v>0.6409314286</v>
      </c>
      <c r="K10" s="59">
        <f t="shared" si="4"/>
        <v>0</v>
      </c>
      <c r="L10" s="60">
        <f t="shared" si="5"/>
        <v>0.1266315899</v>
      </c>
      <c r="M10" s="61">
        <f t="shared" si="6"/>
        <v>1.787563018</v>
      </c>
      <c r="N10" s="62">
        <f t="shared" si="30"/>
        <v>2.153690384</v>
      </c>
      <c r="O10" s="63">
        <v>1.0</v>
      </c>
      <c r="P10" s="64">
        <v>35.0</v>
      </c>
      <c r="Q10" s="63">
        <f t="shared" si="8"/>
        <v>35</v>
      </c>
      <c r="R10" s="63">
        <f t="shared" si="9"/>
        <v>105</v>
      </c>
      <c r="S10" s="191">
        <v>90.0</v>
      </c>
      <c r="T10" s="191">
        <v>27.0</v>
      </c>
      <c r="U10" s="191">
        <v>16.0</v>
      </c>
      <c r="V10" s="66">
        <f t="shared" si="10"/>
        <v>6.48</v>
      </c>
      <c r="W10" s="67">
        <f t="shared" si="11"/>
        <v>7</v>
      </c>
      <c r="X10" s="68">
        <v>1.95</v>
      </c>
      <c r="Y10" s="69">
        <f t="shared" si="12"/>
        <v>13.65</v>
      </c>
      <c r="Z10" s="69">
        <v>1.0</v>
      </c>
      <c r="AA10" s="96">
        <f t="shared" si="13"/>
        <v>7.7826</v>
      </c>
      <c r="AB10" s="70">
        <f t="shared" si="14"/>
        <v>0.6409314286</v>
      </c>
      <c r="AC10" s="71">
        <f t="shared" si="31"/>
        <v>35</v>
      </c>
      <c r="AD10" s="72" t="s">
        <v>99</v>
      </c>
      <c r="AE10" s="73">
        <f t="shared" ref="AE10:AG10" si="35">S10/$AF$2</f>
        <v>35.43307087</v>
      </c>
      <c r="AF10" s="73">
        <f t="shared" si="35"/>
        <v>10.62992126</v>
      </c>
      <c r="AG10" s="73">
        <f t="shared" si="35"/>
        <v>6.299212598</v>
      </c>
      <c r="AH10" s="74">
        <f t="shared" si="17"/>
        <v>1.373034242</v>
      </c>
      <c r="AI10" s="74">
        <v>0.0</v>
      </c>
      <c r="AJ10" s="75">
        <f t="shared" si="18"/>
        <v>0</v>
      </c>
      <c r="AK10" s="75">
        <v>0.0</v>
      </c>
      <c r="AL10" s="75">
        <f t="shared" si="19"/>
        <v>0</v>
      </c>
      <c r="AM10" s="76">
        <f t="shared" si="20"/>
        <v>1.373034242</v>
      </c>
      <c r="AN10" s="77">
        <v>2.18</v>
      </c>
      <c r="AO10" s="78">
        <v>0.15</v>
      </c>
      <c r="AP10" s="78">
        <f t="shared" si="21"/>
        <v>0.8979643944</v>
      </c>
      <c r="AQ10" s="78">
        <f t="shared" si="33"/>
        <v>4.432105646</v>
      </c>
      <c r="AR10" s="78">
        <f t="shared" si="34"/>
        <v>0.1266315899</v>
      </c>
    </row>
    <row r="11" ht="15.75" customHeight="1">
      <c r="A11" s="91"/>
      <c r="B11" s="194"/>
      <c r="C11" s="195"/>
      <c r="D11" s="196"/>
      <c r="E11" s="167"/>
      <c r="F11" s="197"/>
      <c r="G11" s="198"/>
      <c r="H11" s="199"/>
      <c r="I11" s="199"/>
      <c r="J11" s="200"/>
      <c r="K11" s="201"/>
      <c r="L11" s="202"/>
      <c r="M11" s="203"/>
      <c r="N11" s="204"/>
      <c r="O11" s="205"/>
      <c r="P11" s="206"/>
      <c r="Q11" s="205"/>
      <c r="R11" s="205"/>
      <c r="S11" s="207"/>
      <c r="T11" s="207"/>
      <c r="U11" s="207"/>
      <c r="V11" s="208"/>
      <c r="W11" s="209"/>
      <c r="X11" s="210"/>
      <c r="Y11" s="211"/>
      <c r="Z11" s="211"/>
      <c r="AA11" s="96">
        <f t="shared" si="13"/>
        <v>0</v>
      </c>
      <c r="AB11" s="211"/>
      <c r="AC11" s="212"/>
      <c r="AD11" s="212"/>
      <c r="AE11" s="213"/>
      <c r="AF11" s="213"/>
      <c r="AG11" s="213"/>
      <c r="AH11" s="213"/>
      <c r="AI11" s="213"/>
      <c r="AJ11" s="214"/>
      <c r="AK11" s="214"/>
      <c r="AL11" s="214"/>
      <c r="AM11" s="215"/>
      <c r="AN11" s="77">
        <v>2.18</v>
      </c>
      <c r="AO11" s="216"/>
      <c r="AP11" s="216"/>
      <c r="AQ11" s="216"/>
      <c r="AR11" s="216"/>
    </row>
    <row r="12" ht="15.75" customHeight="1">
      <c r="A12" s="174"/>
      <c r="B12" s="194" t="s">
        <v>148</v>
      </c>
      <c r="C12" s="92" t="s">
        <v>54</v>
      </c>
      <c r="D12" s="93">
        <v>60.0</v>
      </c>
      <c r="E12" s="54" t="s">
        <v>51</v>
      </c>
      <c r="F12" s="94">
        <v>0.35</v>
      </c>
      <c r="G12" s="56">
        <v>5.0</v>
      </c>
      <c r="H12" s="57">
        <v>0.0</v>
      </c>
      <c r="I12" s="57">
        <f t="shared" ref="I12:I18" si="37">F12*G12</f>
        <v>1.75</v>
      </c>
      <c r="J12" s="58">
        <f t="shared" ref="J12:J18" si="38">AB12</f>
        <v>0.9675</v>
      </c>
      <c r="K12" s="59">
        <f t="shared" ref="K12:K18" si="39">AL12</f>
        <v>0</v>
      </c>
      <c r="L12" s="60">
        <f t="shared" ref="L12:L18" si="40">AR12</f>
        <v>0.1772842258</v>
      </c>
      <c r="M12" s="61">
        <f t="shared" ref="M12:M18" si="41">I12+J12+K12+L12</f>
        <v>2.894784226</v>
      </c>
      <c r="N12" s="62">
        <f t="shared" ref="N12:N18" si="42">M12/0.825</f>
        <v>3.508829365</v>
      </c>
      <c r="O12" s="63">
        <v>1.0</v>
      </c>
      <c r="P12" s="64">
        <v>25.0</v>
      </c>
      <c r="Q12" s="63">
        <f t="shared" ref="Q12:Q18" si="43">O12*P12</f>
        <v>25</v>
      </c>
      <c r="R12" s="63">
        <f t="shared" ref="R12:R18" si="44">G12*Q12</f>
        <v>125</v>
      </c>
      <c r="S12" s="191">
        <v>90.0</v>
      </c>
      <c r="T12" s="191">
        <v>27.0</v>
      </c>
      <c r="U12" s="191">
        <v>16.0</v>
      </c>
      <c r="V12" s="66">
        <f t="shared" ref="V12:V18" si="45">(S12*T12*U12)/$V$2</f>
        <v>6.48</v>
      </c>
      <c r="W12" s="67">
        <f t="shared" ref="W12:W18" si="46">ROUNDUP(V12,0)</f>
        <v>7</v>
      </c>
      <c r="X12" s="68">
        <v>1.95</v>
      </c>
      <c r="Y12" s="69">
        <f t="shared" ref="Y12:Y18" si="47">(X12*W12)</f>
        <v>13.65</v>
      </c>
      <c r="Z12" s="69">
        <v>1.0</v>
      </c>
      <c r="AA12" s="96">
        <f t="shared" si="13"/>
        <v>9.5375</v>
      </c>
      <c r="AB12" s="70">
        <f t="shared" ref="AB12:AB18" si="48">(Y12+AA12+Z12)/Q12</f>
        <v>0.9675</v>
      </c>
      <c r="AC12" s="71">
        <f t="shared" ref="AC12:AC18" si="49">P12</f>
        <v>25</v>
      </c>
      <c r="AD12" s="72" t="s">
        <v>99</v>
      </c>
      <c r="AE12" s="73">
        <f t="shared" ref="AE12:AG12" si="36">S12/$AF$2</f>
        <v>35.43307087</v>
      </c>
      <c r="AF12" s="73">
        <f t="shared" si="36"/>
        <v>10.62992126</v>
      </c>
      <c r="AG12" s="73">
        <f t="shared" si="36"/>
        <v>6.299212598</v>
      </c>
      <c r="AH12" s="74">
        <f t="shared" ref="AH12:AH18" si="51">(AE12*AF12*AG12)/$AD$2</f>
        <v>1.373034242</v>
      </c>
      <c r="AI12" s="74">
        <v>0.0</v>
      </c>
      <c r="AJ12" s="75">
        <f t="shared" ref="AJ12:AJ18" si="52">AI12/AC12</f>
        <v>0</v>
      </c>
      <c r="AK12" s="75">
        <v>0.0</v>
      </c>
      <c r="AL12" s="75">
        <f t="shared" ref="AL12:AL18" si="53">AJ12+AK12</f>
        <v>0</v>
      </c>
      <c r="AM12" s="76">
        <f t="shared" ref="AM12:AM18" si="54">AH12</f>
        <v>1.373034242</v>
      </c>
      <c r="AN12" s="77">
        <v>2.18</v>
      </c>
      <c r="AO12" s="78">
        <v>0.15</v>
      </c>
      <c r="AP12" s="78">
        <f t="shared" ref="AP12:AP18" si="55">(AN12*AM12)*$AP$2</f>
        <v>0.8979643944</v>
      </c>
      <c r="AQ12" s="78">
        <f t="shared" ref="AQ12:AQ18" si="56">AM12*(AN12+AO12+AP12)</f>
        <v>4.432105646</v>
      </c>
      <c r="AR12" s="78">
        <f t="shared" ref="AR12:AR18" si="57">AQ12/AC12</f>
        <v>0.1772842258</v>
      </c>
    </row>
    <row r="13" ht="15.75" customHeight="1">
      <c r="A13" s="91"/>
      <c r="B13" s="92" t="s">
        <v>149</v>
      </c>
      <c r="C13" s="92" t="s">
        <v>54</v>
      </c>
      <c r="D13" s="93">
        <v>60.0</v>
      </c>
      <c r="E13" s="54" t="s">
        <v>51</v>
      </c>
      <c r="F13" s="94">
        <v>0.3</v>
      </c>
      <c r="G13" s="56">
        <v>5.0</v>
      </c>
      <c r="H13" s="57">
        <v>0.0</v>
      </c>
      <c r="I13" s="57">
        <f t="shared" si="37"/>
        <v>1.5</v>
      </c>
      <c r="J13" s="58">
        <f t="shared" si="38"/>
        <v>0.913</v>
      </c>
      <c r="K13" s="59">
        <f t="shared" si="39"/>
        <v>0</v>
      </c>
      <c r="L13" s="60">
        <f t="shared" si="40"/>
        <v>0.1772842258</v>
      </c>
      <c r="M13" s="61">
        <f t="shared" si="41"/>
        <v>2.590284226</v>
      </c>
      <c r="N13" s="62">
        <f t="shared" si="42"/>
        <v>3.139738456</v>
      </c>
      <c r="O13" s="63">
        <v>1.0</v>
      </c>
      <c r="P13" s="64">
        <v>25.0</v>
      </c>
      <c r="Q13" s="63">
        <f t="shared" si="43"/>
        <v>25</v>
      </c>
      <c r="R13" s="63">
        <f t="shared" si="44"/>
        <v>125</v>
      </c>
      <c r="S13" s="191">
        <v>90.0</v>
      </c>
      <c r="T13" s="191">
        <v>27.0</v>
      </c>
      <c r="U13" s="191">
        <v>16.0</v>
      </c>
      <c r="V13" s="66">
        <f t="shared" si="45"/>
        <v>6.48</v>
      </c>
      <c r="W13" s="67">
        <f t="shared" si="46"/>
        <v>7</v>
      </c>
      <c r="X13" s="68">
        <v>1.95</v>
      </c>
      <c r="Y13" s="69">
        <f t="shared" si="47"/>
        <v>13.65</v>
      </c>
      <c r="Z13" s="69">
        <v>1.0</v>
      </c>
      <c r="AA13" s="96">
        <f t="shared" si="13"/>
        <v>8.175</v>
      </c>
      <c r="AB13" s="70">
        <f t="shared" si="48"/>
        <v>0.913</v>
      </c>
      <c r="AC13" s="71">
        <f t="shared" si="49"/>
        <v>25</v>
      </c>
      <c r="AD13" s="72" t="s">
        <v>99</v>
      </c>
      <c r="AE13" s="73">
        <f t="shared" ref="AE13:AG13" si="50">S13/$AF$2</f>
        <v>35.43307087</v>
      </c>
      <c r="AF13" s="73">
        <f t="shared" si="50"/>
        <v>10.62992126</v>
      </c>
      <c r="AG13" s="73">
        <f t="shared" si="50"/>
        <v>6.299212598</v>
      </c>
      <c r="AH13" s="74">
        <f t="shared" si="51"/>
        <v>1.373034242</v>
      </c>
      <c r="AI13" s="74">
        <v>0.0</v>
      </c>
      <c r="AJ13" s="75">
        <f t="shared" si="52"/>
        <v>0</v>
      </c>
      <c r="AK13" s="75">
        <v>0.0</v>
      </c>
      <c r="AL13" s="75">
        <f t="shared" si="53"/>
        <v>0</v>
      </c>
      <c r="AM13" s="76">
        <f t="shared" si="54"/>
        <v>1.373034242</v>
      </c>
      <c r="AN13" s="77">
        <v>2.18</v>
      </c>
      <c r="AO13" s="78">
        <v>0.15</v>
      </c>
      <c r="AP13" s="78">
        <f t="shared" si="55"/>
        <v>0.8979643944</v>
      </c>
      <c r="AQ13" s="78">
        <f t="shared" si="56"/>
        <v>4.432105646</v>
      </c>
      <c r="AR13" s="78">
        <f t="shared" si="57"/>
        <v>0.1772842258</v>
      </c>
    </row>
    <row r="14" ht="15.75" customHeight="1">
      <c r="A14" s="91"/>
      <c r="B14" s="92" t="s">
        <v>150</v>
      </c>
      <c r="C14" s="92" t="s">
        <v>54</v>
      </c>
      <c r="D14" s="93">
        <v>60.0</v>
      </c>
      <c r="E14" s="54" t="s">
        <v>51</v>
      </c>
      <c r="F14" s="94">
        <v>0.48</v>
      </c>
      <c r="G14" s="56">
        <v>3.0</v>
      </c>
      <c r="H14" s="57">
        <v>0.0</v>
      </c>
      <c r="I14" s="57">
        <f t="shared" si="37"/>
        <v>1.44</v>
      </c>
      <c r="J14" s="58">
        <f t="shared" si="38"/>
        <v>0.89992</v>
      </c>
      <c r="K14" s="59">
        <f t="shared" si="39"/>
        <v>0</v>
      </c>
      <c r="L14" s="60">
        <f t="shared" si="40"/>
        <v>0.1772842258</v>
      </c>
      <c r="M14" s="61">
        <f t="shared" si="41"/>
        <v>2.517204226</v>
      </c>
      <c r="N14" s="62">
        <f t="shared" si="42"/>
        <v>3.051156637</v>
      </c>
      <c r="O14" s="63">
        <v>1.0</v>
      </c>
      <c r="P14" s="64">
        <v>25.0</v>
      </c>
      <c r="Q14" s="63">
        <f t="shared" si="43"/>
        <v>25</v>
      </c>
      <c r="R14" s="63">
        <f t="shared" si="44"/>
        <v>75</v>
      </c>
      <c r="S14" s="191">
        <v>90.0</v>
      </c>
      <c r="T14" s="191">
        <v>27.0</v>
      </c>
      <c r="U14" s="191">
        <v>16.0</v>
      </c>
      <c r="V14" s="66">
        <f t="shared" si="45"/>
        <v>6.48</v>
      </c>
      <c r="W14" s="67">
        <f t="shared" si="46"/>
        <v>7</v>
      </c>
      <c r="X14" s="68">
        <v>1.95</v>
      </c>
      <c r="Y14" s="69">
        <f t="shared" si="47"/>
        <v>13.65</v>
      </c>
      <c r="Z14" s="69">
        <v>1.0</v>
      </c>
      <c r="AA14" s="96">
        <f t="shared" si="13"/>
        <v>7.848</v>
      </c>
      <c r="AB14" s="70">
        <f t="shared" si="48"/>
        <v>0.89992</v>
      </c>
      <c r="AC14" s="71">
        <f t="shared" si="49"/>
        <v>25</v>
      </c>
      <c r="AD14" s="72" t="s">
        <v>99</v>
      </c>
      <c r="AE14" s="73">
        <f t="shared" ref="AE14:AG14" si="58">S14/$AF$2</f>
        <v>35.43307087</v>
      </c>
      <c r="AF14" s="73">
        <f t="shared" si="58"/>
        <v>10.62992126</v>
      </c>
      <c r="AG14" s="73">
        <f t="shared" si="58"/>
        <v>6.299212598</v>
      </c>
      <c r="AH14" s="74">
        <f t="shared" si="51"/>
        <v>1.373034242</v>
      </c>
      <c r="AI14" s="74">
        <v>0.0</v>
      </c>
      <c r="AJ14" s="75">
        <f t="shared" si="52"/>
        <v>0</v>
      </c>
      <c r="AK14" s="75">
        <v>0.0</v>
      </c>
      <c r="AL14" s="75">
        <f t="shared" si="53"/>
        <v>0</v>
      </c>
      <c r="AM14" s="76">
        <f t="shared" si="54"/>
        <v>1.373034242</v>
      </c>
      <c r="AN14" s="77">
        <v>2.18</v>
      </c>
      <c r="AO14" s="78">
        <v>0.15</v>
      </c>
      <c r="AP14" s="78">
        <f t="shared" si="55"/>
        <v>0.8979643944</v>
      </c>
      <c r="AQ14" s="78">
        <f t="shared" si="56"/>
        <v>4.432105646</v>
      </c>
      <c r="AR14" s="78">
        <f t="shared" si="57"/>
        <v>0.1772842258</v>
      </c>
    </row>
    <row r="15" ht="15.75" customHeight="1">
      <c r="A15" s="91"/>
      <c r="B15" s="92" t="s">
        <v>151</v>
      </c>
      <c r="C15" s="92" t="s">
        <v>54</v>
      </c>
      <c r="D15" s="93">
        <v>60.0</v>
      </c>
      <c r="E15" s="54" t="s">
        <v>51</v>
      </c>
      <c r="F15" s="94">
        <v>0.38</v>
      </c>
      <c r="G15" s="56">
        <v>3.0</v>
      </c>
      <c r="H15" s="57">
        <v>0.0</v>
      </c>
      <c r="I15" s="57">
        <f t="shared" si="37"/>
        <v>1.14</v>
      </c>
      <c r="J15" s="58">
        <f t="shared" si="38"/>
        <v>0.83452</v>
      </c>
      <c r="K15" s="59">
        <f t="shared" si="39"/>
        <v>0</v>
      </c>
      <c r="L15" s="60">
        <f t="shared" si="40"/>
        <v>0.1772842258</v>
      </c>
      <c r="M15" s="61">
        <f t="shared" si="41"/>
        <v>2.151804226</v>
      </c>
      <c r="N15" s="62">
        <f t="shared" si="42"/>
        <v>2.608247546</v>
      </c>
      <c r="O15" s="63">
        <v>1.0</v>
      </c>
      <c r="P15" s="64">
        <v>25.0</v>
      </c>
      <c r="Q15" s="63">
        <f t="shared" si="43"/>
        <v>25</v>
      </c>
      <c r="R15" s="63">
        <f t="shared" si="44"/>
        <v>75</v>
      </c>
      <c r="S15" s="191">
        <v>90.0</v>
      </c>
      <c r="T15" s="191">
        <v>27.0</v>
      </c>
      <c r="U15" s="191">
        <v>16.0</v>
      </c>
      <c r="V15" s="66">
        <f t="shared" si="45"/>
        <v>6.48</v>
      </c>
      <c r="W15" s="67">
        <f t="shared" si="46"/>
        <v>7</v>
      </c>
      <c r="X15" s="68">
        <v>1.95</v>
      </c>
      <c r="Y15" s="69">
        <f t="shared" si="47"/>
        <v>13.65</v>
      </c>
      <c r="Z15" s="69">
        <v>1.0</v>
      </c>
      <c r="AA15" s="96">
        <f t="shared" si="13"/>
        <v>6.213</v>
      </c>
      <c r="AB15" s="70">
        <f t="shared" si="48"/>
        <v>0.83452</v>
      </c>
      <c r="AC15" s="71">
        <f t="shared" si="49"/>
        <v>25</v>
      </c>
      <c r="AD15" s="72" t="s">
        <v>99</v>
      </c>
      <c r="AE15" s="73">
        <f t="shared" ref="AE15:AG15" si="59">S15/$AF$2</f>
        <v>35.43307087</v>
      </c>
      <c r="AF15" s="73">
        <f t="shared" si="59"/>
        <v>10.62992126</v>
      </c>
      <c r="AG15" s="73">
        <f t="shared" si="59"/>
        <v>6.299212598</v>
      </c>
      <c r="AH15" s="74">
        <f t="shared" si="51"/>
        <v>1.373034242</v>
      </c>
      <c r="AI15" s="74">
        <v>0.0</v>
      </c>
      <c r="AJ15" s="75">
        <f t="shared" si="52"/>
        <v>0</v>
      </c>
      <c r="AK15" s="75">
        <v>0.0</v>
      </c>
      <c r="AL15" s="75">
        <f t="shared" si="53"/>
        <v>0</v>
      </c>
      <c r="AM15" s="76">
        <f t="shared" si="54"/>
        <v>1.373034242</v>
      </c>
      <c r="AN15" s="77">
        <v>2.18</v>
      </c>
      <c r="AO15" s="78">
        <v>0.15</v>
      </c>
      <c r="AP15" s="78">
        <f t="shared" si="55"/>
        <v>0.8979643944</v>
      </c>
      <c r="AQ15" s="78">
        <f t="shared" si="56"/>
        <v>4.432105646</v>
      </c>
      <c r="AR15" s="78">
        <f t="shared" si="57"/>
        <v>0.1772842258</v>
      </c>
    </row>
    <row r="16" ht="15.75" customHeight="1">
      <c r="A16" s="91"/>
      <c r="B16" s="92" t="s">
        <v>152</v>
      </c>
      <c r="C16" s="92" t="s">
        <v>54</v>
      </c>
      <c r="D16" s="93">
        <v>70.0</v>
      </c>
      <c r="E16" s="54" t="s">
        <v>51</v>
      </c>
      <c r="F16" s="94">
        <v>0.28</v>
      </c>
      <c r="G16" s="56">
        <v>3.0</v>
      </c>
      <c r="H16" s="57">
        <v>0.0</v>
      </c>
      <c r="I16" s="57">
        <f t="shared" si="37"/>
        <v>0.84</v>
      </c>
      <c r="J16" s="58">
        <f t="shared" si="38"/>
        <v>0.76912</v>
      </c>
      <c r="K16" s="59">
        <f t="shared" si="39"/>
        <v>0</v>
      </c>
      <c r="L16" s="60">
        <f t="shared" si="40"/>
        <v>0.1772842258</v>
      </c>
      <c r="M16" s="61">
        <f t="shared" si="41"/>
        <v>1.786404226</v>
      </c>
      <c r="N16" s="62">
        <f t="shared" si="42"/>
        <v>2.165338456</v>
      </c>
      <c r="O16" s="63">
        <v>1.0</v>
      </c>
      <c r="P16" s="64">
        <v>25.0</v>
      </c>
      <c r="Q16" s="63">
        <f t="shared" si="43"/>
        <v>25</v>
      </c>
      <c r="R16" s="63">
        <f t="shared" si="44"/>
        <v>75</v>
      </c>
      <c r="S16" s="191">
        <v>90.0</v>
      </c>
      <c r="T16" s="191">
        <v>27.0</v>
      </c>
      <c r="U16" s="191">
        <v>16.0</v>
      </c>
      <c r="V16" s="66">
        <f t="shared" si="45"/>
        <v>6.48</v>
      </c>
      <c r="W16" s="67">
        <f t="shared" si="46"/>
        <v>7</v>
      </c>
      <c r="X16" s="68">
        <v>1.95</v>
      </c>
      <c r="Y16" s="69">
        <f t="shared" si="47"/>
        <v>13.65</v>
      </c>
      <c r="Z16" s="69">
        <v>1.0</v>
      </c>
      <c r="AA16" s="96">
        <f t="shared" si="13"/>
        <v>4.578</v>
      </c>
      <c r="AB16" s="70">
        <f t="shared" si="48"/>
        <v>0.76912</v>
      </c>
      <c r="AC16" s="71">
        <f t="shared" si="49"/>
        <v>25</v>
      </c>
      <c r="AD16" s="72" t="s">
        <v>99</v>
      </c>
      <c r="AE16" s="73">
        <f t="shared" ref="AE16:AG16" si="60">S16/$AF$2</f>
        <v>35.43307087</v>
      </c>
      <c r="AF16" s="73">
        <f t="shared" si="60"/>
        <v>10.62992126</v>
      </c>
      <c r="AG16" s="73">
        <f t="shared" si="60"/>
        <v>6.299212598</v>
      </c>
      <c r="AH16" s="74">
        <f t="shared" si="51"/>
        <v>1.373034242</v>
      </c>
      <c r="AI16" s="74">
        <v>0.0</v>
      </c>
      <c r="AJ16" s="75">
        <f t="shared" si="52"/>
        <v>0</v>
      </c>
      <c r="AK16" s="75">
        <v>0.0</v>
      </c>
      <c r="AL16" s="75">
        <f t="shared" si="53"/>
        <v>0</v>
      </c>
      <c r="AM16" s="76">
        <f t="shared" si="54"/>
        <v>1.373034242</v>
      </c>
      <c r="AN16" s="77">
        <v>2.18</v>
      </c>
      <c r="AO16" s="78">
        <v>0.15</v>
      </c>
      <c r="AP16" s="78">
        <f t="shared" si="55"/>
        <v>0.8979643944</v>
      </c>
      <c r="AQ16" s="78">
        <f t="shared" si="56"/>
        <v>4.432105646</v>
      </c>
      <c r="AR16" s="78">
        <f t="shared" si="57"/>
        <v>0.1772842258</v>
      </c>
    </row>
    <row r="17" ht="15.75" customHeight="1">
      <c r="A17" s="91"/>
      <c r="B17" s="92" t="s">
        <v>153</v>
      </c>
      <c r="C17" s="92" t="s">
        <v>54</v>
      </c>
      <c r="D17" s="93">
        <v>70.0</v>
      </c>
      <c r="E17" s="54" t="s">
        <v>51</v>
      </c>
      <c r="F17" s="94">
        <v>0.35</v>
      </c>
      <c r="G17" s="56">
        <v>3.0</v>
      </c>
      <c r="H17" s="57">
        <v>0.0</v>
      </c>
      <c r="I17" s="57">
        <f t="shared" si="37"/>
        <v>1.05</v>
      </c>
      <c r="J17" s="58">
        <f t="shared" si="38"/>
        <v>0.5029</v>
      </c>
      <c r="K17" s="59">
        <f t="shared" si="39"/>
        <v>0</v>
      </c>
      <c r="L17" s="60">
        <f t="shared" si="40"/>
        <v>0.06821085563</v>
      </c>
      <c r="M17" s="61">
        <f t="shared" si="41"/>
        <v>1.621110856</v>
      </c>
      <c r="N17" s="62">
        <f t="shared" si="42"/>
        <v>1.964982855</v>
      </c>
      <c r="O17" s="63">
        <v>1.0</v>
      </c>
      <c r="P17" s="64">
        <v>25.0</v>
      </c>
      <c r="Q17" s="63">
        <f t="shared" si="43"/>
        <v>25</v>
      </c>
      <c r="R17" s="63">
        <f t="shared" si="44"/>
        <v>75</v>
      </c>
      <c r="S17" s="191">
        <v>105.0</v>
      </c>
      <c r="T17" s="191">
        <v>14.0</v>
      </c>
      <c r="U17" s="191">
        <v>12.0</v>
      </c>
      <c r="V17" s="66">
        <f t="shared" si="45"/>
        <v>2.94</v>
      </c>
      <c r="W17" s="67">
        <f t="shared" si="46"/>
        <v>3</v>
      </c>
      <c r="X17" s="68">
        <v>1.95</v>
      </c>
      <c r="Y17" s="69">
        <f t="shared" si="47"/>
        <v>5.85</v>
      </c>
      <c r="Z17" s="69">
        <v>1.0</v>
      </c>
      <c r="AA17" s="96">
        <f t="shared" si="13"/>
        <v>5.7225</v>
      </c>
      <c r="AB17" s="70">
        <f t="shared" si="48"/>
        <v>0.5029</v>
      </c>
      <c r="AC17" s="71">
        <f t="shared" si="49"/>
        <v>25</v>
      </c>
      <c r="AD17" s="72" t="s">
        <v>99</v>
      </c>
      <c r="AE17" s="73">
        <f t="shared" ref="AE17:AG17" si="61">S17/$AF$2</f>
        <v>41.33858268</v>
      </c>
      <c r="AF17" s="73">
        <f t="shared" si="61"/>
        <v>5.511811024</v>
      </c>
      <c r="AG17" s="73">
        <f t="shared" si="61"/>
        <v>4.724409449</v>
      </c>
      <c r="AH17" s="74">
        <f t="shared" si="51"/>
        <v>0.622950721</v>
      </c>
      <c r="AI17" s="74">
        <v>0.0</v>
      </c>
      <c r="AJ17" s="75">
        <f t="shared" si="52"/>
        <v>0</v>
      </c>
      <c r="AK17" s="75">
        <v>0.0</v>
      </c>
      <c r="AL17" s="75">
        <f t="shared" si="53"/>
        <v>0</v>
      </c>
      <c r="AM17" s="76">
        <f t="shared" si="54"/>
        <v>0.622950721</v>
      </c>
      <c r="AN17" s="77">
        <v>2.18</v>
      </c>
      <c r="AO17" s="78">
        <v>0.15</v>
      </c>
      <c r="AP17" s="78">
        <f t="shared" si="55"/>
        <v>0.4074097715</v>
      </c>
      <c r="AQ17" s="78">
        <f t="shared" si="56"/>
        <v>1.705271391</v>
      </c>
      <c r="AR17" s="78">
        <f t="shared" si="57"/>
        <v>0.06821085563</v>
      </c>
    </row>
    <row r="18" ht="15.75" customHeight="1">
      <c r="A18" s="91"/>
      <c r="B18" s="92" t="s">
        <v>154</v>
      </c>
      <c r="C18" s="92" t="s">
        <v>54</v>
      </c>
      <c r="D18" s="93">
        <v>70.0</v>
      </c>
      <c r="E18" s="54" t="s">
        <v>51</v>
      </c>
      <c r="F18" s="94">
        <v>1.33</v>
      </c>
      <c r="G18" s="56">
        <v>1.0</v>
      </c>
      <c r="H18" s="57">
        <v>0.0</v>
      </c>
      <c r="I18" s="57">
        <f t="shared" si="37"/>
        <v>1.33</v>
      </c>
      <c r="J18" s="58">
        <f t="shared" si="38"/>
        <v>0.56394</v>
      </c>
      <c r="K18" s="59">
        <f t="shared" si="39"/>
        <v>0</v>
      </c>
      <c r="L18" s="60">
        <f t="shared" si="40"/>
        <v>0.06821085563</v>
      </c>
      <c r="M18" s="61">
        <f t="shared" si="41"/>
        <v>1.962150856</v>
      </c>
      <c r="N18" s="62">
        <f t="shared" si="42"/>
        <v>2.378364673</v>
      </c>
      <c r="O18" s="63">
        <v>1.0</v>
      </c>
      <c r="P18" s="64">
        <v>25.0</v>
      </c>
      <c r="Q18" s="63">
        <f t="shared" si="43"/>
        <v>25</v>
      </c>
      <c r="R18" s="63">
        <f t="shared" si="44"/>
        <v>25</v>
      </c>
      <c r="S18" s="191">
        <v>105.0</v>
      </c>
      <c r="T18" s="191">
        <v>14.0</v>
      </c>
      <c r="U18" s="191">
        <v>12.0</v>
      </c>
      <c r="V18" s="66">
        <f t="shared" si="45"/>
        <v>2.94</v>
      </c>
      <c r="W18" s="67">
        <f t="shared" si="46"/>
        <v>3</v>
      </c>
      <c r="X18" s="68">
        <v>1.95</v>
      </c>
      <c r="Y18" s="69">
        <f t="shared" si="47"/>
        <v>5.85</v>
      </c>
      <c r="Z18" s="69">
        <v>1.0</v>
      </c>
      <c r="AA18" s="96">
        <f t="shared" si="13"/>
        <v>7.2485</v>
      </c>
      <c r="AB18" s="70">
        <f t="shared" si="48"/>
        <v>0.56394</v>
      </c>
      <c r="AC18" s="71">
        <f t="shared" si="49"/>
        <v>25</v>
      </c>
      <c r="AD18" s="72" t="s">
        <v>99</v>
      </c>
      <c r="AE18" s="73">
        <f t="shared" ref="AE18:AG18" si="62">S18/$AF$2</f>
        <v>41.33858268</v>
      </c>
      <c r="AF18" s="73">
        <f t="shared" si="62"/>
        <v>5.511811024</v>
      </c>
      <c r="AG18" s="73">
        <f t="shared" si="62"/>
        <v>4.724409449</v>
      </c>
      <c r="AH18" s="74">
        <f t="shared" si="51"/>
        <v>0.622950721</v>
      </c>
      <c r="AI18" s="74">
        <v>0.0</v>
      </c>
      <c r="AJ18" s="75">
        <f t="shared" si="52"/>
        <v>0</v>
      </c>
      <c r="AK18" s="75">
        <v>0.0</v>
      </c>
      <c r="AL18" s="75">
        <f t="shared" si="53"/>
        <v>0</v>
      </c>
      <c r="AM18" s="76">
        <f t="shared" si="54"/>
        <v>0.622950721</v>
      </c>
      <c r="AN18" s="77">
        <v>2.18</v>
      </c>
      <c r="AO18" s="78">
        <v>0.15</v>
      </c>
      <c r="AP18" s="78">
        <f t="shared" si="55"/>
        <v>0.4074097715</v>
      </c>
      <c r="AQ18" s="78">
        <f t="shared" si="56"/>
        <v>1.705271391</v>
      </c>
      <c r="AR18" s="78">
        <f t="shared" si="57"/>
        <v>0.06821085563</v>
      </c>
    </row>
    <row r="19" ht="15.75" customHeight="1">
      <c r="A19" s="91"/>
      <c r="B19" s="92"/>
      <c r="C19" s="92"/>
      <c r="D19" s="217"/>
      <c r="E19" s="167"/>
      <c r="F19" s="197"/>
      <c r="G19" s="198"/>
      <c r="H19" s="199"/>
      <c r="I19" s="199"/>
      <c r="J19" s="200"/>
      <c r="K19" s="201"/>
      <c r="L19" s="202"/>
      <c r="M19" s="203"/>
      <c r="N19" s="204"/>
      <c r="O19" s="205"/>
      <c r="P19" s="206"/>
      <c r="Q19" s="205"/>
      <c r="R19" s="205"/>
      <c r="S19" s="207"/>
      <c r="T19" s="207"/>
      <c r="U19" s="207"/>
      <c r="V19" s="208"/>
      <c r="W19" s="209"/>
      <c r="X19" s="210"/>
      <c r="Y19" s="211"/>
      <c r="Z19" s="211"/>
      <c r="AA19" s="96">
        <f t="shared" si="13"/>
        <v>0</v>
      </c>
      <c r="AB19" s="209"/>
      <c r="AC19" s="212"/>
      <c r="AD19" s="212"/>
      <c r="AE19" s="213"/>
      <c r="AF19" s="213"/>
      <c r="AG19" s="213"/>
      <c r="AH19" s="213"/>
      <c r="AI19" s="213"/>
      <c r="AJ19" s="214"/>
      <c r="AK19" s="214"/>
      <c r="AL19" s="214"/>
      <c r="AM19" s="215"/>
      <c r="AN19" s="77">
        <v>2.18</v>
      </c>
      <c r="AO19" s="216"/>
      <c r="AP19" s="216"/>
      <c r="AQ19" s="216"/>
      <c r="AR19" s="216"/>
    </row>
    <row r="20" ht="15.75" customHeight="1">
      <c r="A20" s="190">
        <v>18.0</v>
      </c>
      <c r="B20" s="92" t="s">
        <v>143</v>
      </c>
      <c r="C20" s="92" t="s">
        <v>54</v>
      </c>
      <c r="D20" s="93">
        <v>70.0</v>
      </c>
      <c r="E20" s="54" t="s">
        <v>51</v>
      </c>
      <c r="F20" s="94">
        <v>0.23</v>
      </c>
      <c r="G20" s="56">
        <v>7.0</v>
      </c>
      <c r="H20" s="57">
        <v>0.0</v>
      </c>
      <c r="I20" s="57">
        <f t="shared" ref="I20:I39" si="64">F20*G20</f>
        <v>1.61</v>
      </c>
      <c r="J20" s="58">
        <f t="shared" ref="J20:J39" si="65">AB20</f>
        <v>1.212744706</v>
      </c>
      <c r="K20" s="59">
        <f t="shared" ref="K20:K39" si="66">AL20</f>
        <v>0</v>
      </c>
      <c r="L20" s="60">
        <f t="shared" ref="L20:L39" si="67">AR20</f>
        <v>0.2369695568</v>
      </c>
      <c r="M20" s="61">
        <f t="shared" ref="M20:M39" si="68">I20+J20+K20+L20</f>
        <v>3.059714263</v>
      </c>
      <c r="N20" s="62">
        <f t="shared" ref="N20:N23" si="69">M20/0.9</f>
        <v>3.399682514</v>
      </c>
      <c r="O20" s="63">
        <v>1.0</v>
      </c>
      <c r="P20" s="64">
        <v>17.0</v>
      </c>
      <c r="Q20" s="63">
        <f t="shared" ref="Q20:Q39" si="70">O20*P20</f>
        <v>17</v>
      </c>
      <c r="R20" s="63">
        <f t="shared" ref="R20:R39" si="71">G20*Q20</f>
        <v>119</v>
      </c>
      <c r="S20" s="191">
        <v>90.0</v>
      </c>
      <c r="T20" s="191">
        <v>27.0</v>
      </c>
      <c r="U20" s="191">
        <v>16.0</v>
      </c>
      <c r="V20" s="66">
        <f t="shared" ref="V20:V39" si="72">(S20*T20*U20)/$V$2</f>
        <v>6.48</v>
      </c>
      <c r="W20" s="67">
        <f t="shared" ref="W20:W39" si="73">ROUNDUP(V20,0)</f>
        <v>7</v>
      </c>
      <c r="X20" s="68">
        <v>1.95</v>
      </c>
      <c r="Y20" s="69">
        <f t="shared" ref="Y20:Y39" si="74">(X20*W20)</f>
        <v>13.65</v>
      </c>
      <c r="Z20" s="69">
        <v>1.0</v>
      </c>
      <c r="AA20" s="96">
        <f t="shared" si="13"/>
        <v>5.96666</v>
      </c>
      <c r="AB20" s="96">
        <f t="shared" ref="AB20:AB39" si="75">(Y20+AA20+Z20)/Q20</f>
        <v>1.212744706</v>
      </c>
      <c r="AC20" s="71">
        <v>1.0</v>
      </c>
      <c r="AD20" s="72" t="s">
        <v>99</v>
      </c>
      <c r="AE20" s="73">
        <f t="shared" ref="AE20:AG20" si="63">S20/$AF$2</f>
        <v>35.43307087</v>
      </c>
      <c r="AF20" s="73">
        <f t="shared" si="63"/>
        <v>10.62992126</v>
      </c>
      <c r="AG20" s="73">
        <f t="shared" si="63"/>
        <v>6.299212598</v>
      </c>
      <c r="AH20" s="74">
        <f t="shared" ref="AH20:AH39" si="77">(AE20*AF20*AG20)/$AD$2</f>
        <v>1.373034242</v>
      </c>
      <c r="AI20" s="74">
        <v>0.0</v>
      </c>
      <c r="AJ20" s="75">
        <f t="shared" ref="AJ20:AJ39" si="78">AI20/AC20</f>
        <v>0</v>
      </c>
      <c r="AK20" s="75">
        <v>0.0</v>
      </c>
      <c r="AL20" s="75">
        <f t="shared" ref="AL20:AL39" si="79">AJ20+AK20</f>
        <v>0</v>
      </c>
      <c r="AM20" s="76">
        <f t="shared" ref="AM20:AM39" si="80">AH20</f>
        <v>1.373034242</v>
      </c>
      <c r="AN20" s="77">
        <v>2.18</v>
      </c>
      <c r="AO20" s="78">
        <v>0.1</v>
      </c>
      <c r="AP20" s="78">
        <f t="shared" ref="AP20:AP59" si="81">(AN20*AM20)*$AP$2</f>
        <v>0.8979643944</v>
      </c>
      <c r="AQ20" s="78">
        <f t="shared" ref="AQ20:AQ23" si="82">(AM20*(AN20+AO20))+AP20</f>
        <v>4.028482466</v>
      </c>
      <c r="AR20" s="78">
        <f t="shared" ref="AR20:AR23" si="83">AQ20/P20</f>
        <v>0.2369695568</v>
      </c>
    </row>
    <row r="21" ht="15.75" customHeight="1">
      <c r="A21" s="190">
        <v>18.0</v>
      </c>
      <c r="B21" s="92" t="s">
        <v>143</v>
      </c>
      <c r="C21" s="92" t="s">
        <v>54</v>
      </c>
      <c r="D21" s="93">
        <v>80.0</v>
      </c>
      <c r="E21" s="54" t="s">
        <v>51</v>
      </c>
      <c r="F21" s="94">
        <v>0.27</v>
      </c>
      <c r="G21" s="56">
        <v>7.0</v>
      </c>
      <c r="H21" s="57">
        <v>0.0</v>
      </c>
      <c r="I21" s="57">
        <f t="shared" si="64"/>
        <v>1.89</v>
      </c>
      <c r="J21" s="58">
        <f t="shared" si="65"/>
        <v>1.273784706</v>
      </c>
      <c r="K21" s="59">
        <f t="shared" si="66"/>
        <v>0</v>
      </c>
      <c r="L21" s="60">
        <f t="shared" si="67"/>
        <v>0.2369695568</v>
      </c>
      <c r="M21" s="61">
        <f t="shared" si="68"/>
        <v>3.400754263</v>
      </c>
      <c r="N21" s="62">
        <f t="shared" si="69"/>
        <v>3.778615847</v>
      </c>
      <c r="O21" s="63">
        <v>1.0</v>
      </c>
      <c r="P21" s="64">
        <v>17.0</v>
      </c>
      <c r="Q21" s="63">
        <f t="shared" si="70"/>
        <v>17</v>
      </c>
      <c r="R21" s="63">
        <f t="shared" si="71"/>
        <v>119</v>
      </c>
      <c r="S21" s="191">
        <v>90.0</v>
      </c>
      <c r="T21" s="191">
        <v>27.0</v>
      </c>
      <c r="U21" s="191">
        <v>16.0</v>
      </c>
      <c r="V21" s="66">
        <f t="shared" si="72"/>
        <v>6.48</v>
      </c>
      <c r="W21" s="67">
        <f t="shared" si="73"/>
        <v>7</v>
      </c>
      <c r="X21" s="68">
        <v>1.95</v>
      </c>
      <c r="Y21" s="69">
        <f t="shared" si="74"/>
        <v>13.65</v>
      </c>
      <c r="Z21" s="69">
        <v>1.0</v>
      </c>
      <c r="AA21" s="96">
        <f t="shared" si="13"/>
        <v>7.00434</v>
      </c>
      <c r="AB21" s="96">
        <f t="shared" si="75"/>
        <v>1.273784706</v>
      </c>
      <c r="AC21" s="71">
        <v>1.0</v>
      </c>
      <c r="AD21" s="72" t="s">
        <v>99</v>
      </c>
      <c r="AE21" s="73">
        <f t="shared" ref="AE21:AG21" si="76">S21/$AF$2</f>
        <v>35.43307087</v>
      </c>
      <c r="AF21" s="73">
        <f t="shared" si="76"/>
        <v>10.62992126</v>
      </c>
      <c r="AG21" s="73">
        <f t="shared" si="76"/>
        <v>6.299212598</v>
      </c>
      <c r="AH21" s="74">
        <f t="shared" si="77"/>
        <v>1.373034242</v>
      </c>
      <c r="AI21" s="74">
        <v>0.0</v>
      </c>
      <c r="AJ21" s="75">
        <f t="shared" si="78"/>
        <v>0</v>
      </c>
      <c r="AK21" s="75">
        <v>0.0</v>
      </c>
      <c r="AL21" s="75">
        <f t="shared" si="79"/>
        <v>0</v>
      </c>
      <c r="AM21" s="76">
        <f t="shared" si="80"/>
        <v>1.373034242</v>
      </c>
      <c r="AN21" s="77">
        <v>2.18</v>
      </c>
      <c r="AO21" s="78">
        <v>0.1</v>
      </c>
      <c r="AP21" s="78">
        <f t="shared" si="81"/>
        <v>0.8979643944</v>
      </c>
      <c r="AQ21" s="78">
        <f t="shared" si="82"/>
        <v>4.028482466</v>
      </c>
      <c r="AR21" s="78">
        <f t="shared" si="83"/>
        <v>0.2369695568</v>
      </c>
    </row>
    <row r="22" ht="15.75" customHeight="1">
      <c r="A22" s="190">
        <v>18.0</v>
      </c>
      <c r="B22" s="92" t="s">
        <v>143</v>
      </c>
      <c r="C22" s="92" t="s">
        <v>54</v>
      </c>
      <c r="D22" s="93">
        <v>70.0</v>
      </c>
      <c r="E22" s="54" t="s">
        <v>51</v>
      </c>
      <c r="F22" s="94">
        <v>0.23</v>
      </c>
      <c r="G22" s="56">
        <v>15.0</v>
      </c>
      <c r="H22" s="57">
        <v>0.0</v>
      </c>
      <c r="I22" s="57">
        <f t="shared" si="64"/>
        <v>3.45</v>
      </c>
      <c r="J22" s="58">
        <f t="shared" si="65"/>
        <v>2.58335</v>
      </c>
      <c r="K22" s="59">
        <f t="shared" si="66"/>
        <v>0</v>
      </c>
      <c r="L22" s="60">
        <f t="shared" si="67"/>
        <v>0.5035603083</v>
      </c>
      <c r="M22" s="61">
        <f t="shared" si="68"/>
        <v>6.536910308</v>
      </c>
      <c r="N22" s="62">
        <f t="shared" si="69"/>
        <v>7.263233676</v>
      </c>
      <c r="O22" s="63">
        <v>1.0</v>
      </c>
      <c r="P22" s="64">
        <v>8.0</v>
      </c>
      <c r="Q22" s="63">
        <f t="shared" si="70"/>
        <v>8</v>
      </c>
      <c r="R22" s="63">
        <f t="shared" si="71"/>
        <v>120</v>
      </c>
      <c r="S22" s="191">
        <v>90.0</v>
      </c>
      <c r="T22" s="191">
        <v>27.0</v>
      </c>
      <c r="U22" s="191">
        <v>16.0</v>
      </c>
      <c r="V22" s="66">
        <f t="shared" si="72"/>
        <v>6.48</v>
      </c>
      <c r="W22" s="67">
        <f t="shared" si="73"/>
        <v>7</v>
      </c>
      <c r="X22" s="68">
        <v>1.95</v>
      </c>
      <c r="Y22" s="69">
        <f t="shared" si="74"/>
        <v>13.65</v>
      </c>
      <c r="Z22" s="69">
        <v>1.0</v>
      </c>
      <c r="AA22" s="96">
        <f t="shared" si="13"/>
        <v>6.0168</v>
      </c>
      <c r="AB22" s="96">
        <f t="shared" si="75"/>
        <v>2.58335</v>
      </c>
      <c r="AC22" s="71">
        <v>1.0</v>
      </c>
      <c r="AD22" s="72" t="s">
        <v>99</v>
      </c>
      <c r="AE22" s="73">
        <f t="shared" ref="AE22:AG22" si="84">S22/$AF$2</f>
        <v>35.43307087</v>
      </c>
      <c r="AF22" s="73">
        <f t="shared" si="84"/>
        <v>10.62992126</v>
      </c>
      <c r="AG22" s="73">
        <f t="shared" si="84"/>
        <v>6.299212598</v>
      </c>
      <c r="AH22" s="74">
        <f t="shared" si="77"/>
        <v>1.373034242</v>
      </c>
      <c r="AI22" s="74">
        <v>0.0</v>
      </c>
      <c r="AJ22" s="75">
        <f t="shared" si="78"/>
        <v>0</v>
      </c>
      <c r="AK22" s="75">
        <v>0.0</v>
      </c>
      <c r="AL22" s="75">
        <f t="shared" si="79"/>
        <v>0</v>
      </c>
      <c r="AM22" s="76">
        <f t="shared" si="80"/>
        <v>1.373034242</v>
      </c>
      <c r="AN22" s="77">
        <v>2.18</v>
      </c>
      <c r="AO22" s="78">
        <v>0.1</v>
      </c>
      <c r="AP22" s="78">
        <f t="shared" si="81"/>
        <v>0.8979643944</v>
      </c>
      <c r="AQ22" s="78">
        <f t="shared" si="82"/>
        <v>4.028482466</v>
      </c>
      <c r="AR22" s="78">
        <f t="shared" si="83"/>
        <v>0.5035603083</v>
      </c>
    </row>
    <row r="23" ht="15.75" customHeight="1">
      <c r="A23" s="190">
        <v>18.0</v>
      </c>
      <c r="B23" s="92" t="s">
        <v>143</v>
      </c>
      <c r="C23" s="92" t="s">
        <v>54</v>
      </c>
      <c r="D23" s="93">
        <v>80.0</v>
      </c>
      <c r="E23" s="54" t="s">
        <v>51</v>
      </c>
      <c r="F23" s="94">
        <v>0.27</v>
      </c>
      <c r="G23" s="56">
        <v>15.0</v>
      </c>
      <c r="H23" s="57">
        <v>0.0</v>
      </c>
      <c r="I23" s="57">
        <f t="shared" si="64"/>
        <v>4.05</v>
      </c>
      <c r="J23" s="58">
        <f t="shared" si="65"/>
        <v>2.71415</v>
      </c>
      <c r="K23" s="59">
        <f t="shared" si="66"/>
        <v>0</v>
      </c>
      <c r="L23" s="60">
        <f t="shared" si="67"/>
        <v>0.5035603083</v>
      </c>
      <c r="M23" s="61">
        <f t="shared" si="68"/>
        <v>7.267710308</v>
      </c>
      <c r="N23" s="62">
        <f t="shared" si="69"/>
        <v>8.075233676</v>
      </c>
      <c r="O23" s="63">
        <v>1.0</v>
      </c>
      <c r="P23" s="64">
        <v>8.0</v>
      </c>
      <c r="Q23" s="63">
        <f t="shared" si="70"/>
        <v>8</v>
      </c>
      <c r="R23" s="63">
        <f t="shared" si="71"/>
        <v>120</v>
      </c>
      <c r="S23" s="191">
        <v>90.0</v>
      </c>
      <c r="T23" s="191">
        <v>27.0</v>
      </c>
      <c r="U23" s="191">
        <v>16.0</v>
      </c>
      <c r="V23" s="66">
        <f t="shared" si="72"/>
        <v>6.48</v>
      </c>
      <c r="W23" s="67">
        <f t="shared" si="73"/>
        <v>7</v>
      </c>
      <c r="X23" s="68">
        <v>1.95</v>
      </c>
      <c r="Y23" s="69">
        <f t="shared" si="74"/>
        <v>13.65</v>
      </c>
      <c r="Z23" s="69">
        <v>1.0</v>
      </c>
      <c r="AA23" s="96">
        <f t="shared" si="13"/>
        <v>7.0632</v>
      </c>
      <c r="AB23" s="96">
        <f t="shared" si="75"/>
        <v>2.71415</v>
      </c>
      <c r="AC23" s="71">
        <v>1.0</v>
      </c>
      <c r="AD23" s="72" t="s">
        <v>99</v>
      </c>
      <c r="AE23" s="73">
        <f t="shared" ref="AE23:AG23" si="85">S23/$AF$2</f>
        <v>35.43307087</v>
      </c>
      <c r="AF23" s="73">
        <f t="shared" si="85"/>
        <v>10.62992126</v>
      </c>
      <c r="AG23" s="73">
        <f t="shared" si="85"/>
        <v>6.299212598</v>
      </c>
      <c r="AH23" s="74">
        <f t="shared" si="77"/>
        <v>1.373034242</v>
      </c>
      <c r="AI23" s="74">
        <v>0.0</v>
      </c>
      <c r="AJ23" s="75">
        <f t="shared" si="78"/>
        <v>0</v>
      </c>
      <c r="AK23" s="75">
        <v>0.0</v>
      </c>
      <c r="AL23" s="75">
        <f t="shared" si="79"/>
        <v>0</v>
      </c>
      <c r="AM23" s="76">
        <f t="shared" si="80"/>
        <v>1.373034242</v>
      </c>
      <c r="AN23" s="77">
        <v>2.18</v>
      </c>
      <c r="AO23" s="78">
        <v>0.1</v>
      </c>
      <c r="AP23" s="78">
        <f t="shared" si="81"/>
        <v>0.8979643944</v>
      </c>
      <c r="AQ23" s="78">
        <f t="shared" si="82"/>
        <v>4.028482466</v>
      </c>
      <c r="AR23" s="78">
        <f t="shared" si="83"/>
        <v>0.5035603083</v>
      </c>
    </row>
    <row r="24" ht="15.75" customHeight="1">
      <c r="A24" s="190">
        <v>1.0</v>
      </c>
      <c r="B24" s="174" t="s">
        <v>155</v>
      </c>
      <c r="C24" s="167" t="s">
        <v>60</v>
      </c>
      <c r="D24" s="192">
        <v>50.0</v>
      </c>
      <c r="E24" s="54" t="s">
        <v>145</v>
      </c>
      <c r="F24" s="193">
        <v>0.33</v>
      </c>
      <c r="G24" s="56">
        <v>1.0</v>
      </c>
      <c r="H24" s="57">
        <v>0.0</v>
      </c>
      <c r="I24" s="57">
        <f t="shared" si="64"/>
        <v>0.33</v>
      </c>
      <c r="J24" s="58">
        <f t="shared" si="65"/>
        <v>0.21844</v>
      </c>
      <c r="K24" s="59">
        <f t="shared" si="66"/>
        <v>0</v>
      </c>
      <c r="L24" s="60">
        <f t="shared" si="67"/>
        <v>0.04449602087</v>
      </c>
      <c r="M24" s="61">
        <f t="shared" si="68"/>
        <v>0.5929360209</v>
      </c>
      <c r="N24" s="62">
        <f t="shared" ref="N24:N39" si="87">M24/$N$2</f>
        <v>0.714380748</v>
      </c>
      <c r="O24" s="63">
        <v>1.0</v>
      </c>
      <c r="P24" s="64">
        <v>100.0</v>
      </c>
      <c r="Q24" s="63">
        <f t="shared" si="70"/>
        <v>100</v>
      </c>
      <c r="R24" s="63">
        <f t="shared" si="71"/>
        <v>100</v>
      </c>
      <c r="S24" s="191">
        <v>104.0</v>
      </c>
      <c r="T24" s="191">
        <v>25.0</v>
      </c>
      <c r="U24" s="191">
        <v>15.0</v>
      </c>
      <c r="V24" s="66">
        <f t="shared" si="72"/>
        <v>6.5</v>
      </c>
      <c r="W24" s="67">
        <f t="shared" si="73"/>
        <v>7</v>
      </c>
      <c r="X24" s="68">
        <v>1.95</v>
      </c>
      <c r="Y24" s="69">
        <f t="shared" si="74"/>
        <v>13.65</v>
      </c>
      <c r="Z24" s="69">
        <v>1.0</v>
      </c>
      <c r="AA24" s="96">
        <f t="shared" si="13"/>
        <v>7.194</v>
      </c>
      <c r="AB24" s="70">
        <f t="shared" si="75"/>
        <v>0.21844</v>
      </c>
      <c r="AC24" s="71">
        <f t="shared" ref="AC24:AC25" si="88">P24</f>
        <v>100</v>
      </c>
      <c r="AD24" s="72" t="s">
        <v>99</v>
      </c>
      <c r="AE24" s="73">
        <f t="shared" ref="AE24:AG24" si="86">S24/$AF$2</f>
        <v>40.94488189</v>
      </c>
      <c r="AF24" s="73">
        <f t="shared" si="86"/>
        <v>9.842519685</v>
      </c>
      <c r="AG24" s="73">
        <f t="shared" si="86"/>
        <v>5.905511811</v>
      </c>
      <c r="AH24" s="74">
        <f t="shared" si="77"/>
        <v>1.377272002</v>
      </c>
      <c r="AI24" s="74">
        <v>0.0</v>
      </c>
      <c r="AJ24" s="75">
        <f t="shared" si="78"/>
        <v>0</v>
      </c>
      <c r="AK24" s="75">
        <v>0.0</v>
      </c>
      <c r="AL24" s="75">
        <f t="shared" si="79"/>
        <v>0</v>
      </c>
      <c r="AM24" s="76">
        <f t="shared" si="80"/>
        <v>1.377272002</v>
      </c>
      <c r="AN24" s="77">
        <v>2.18</v>
      </c>
      <c r="AO24" s="78">
        <v>0.15</v>
      </c>
      <c r="AP24" s="78">
        <f t="shared" si="81"/>
        <v>0.9007358894</v>
      </c>
      <c r="AQ24" s="78">
        <f t="shared" ref="AQ24:AQ25" si="90">AM24*(AN24+AO24+AP24)</f>
        <v>4.449602087</v>
      </c>
      <c r="AR24" s="78">
        <f t="shared" ref="AR24:AR25" si="91">AQ24/AC24</f>
        <v>0.04449602087</v>
      </c>
    </row>
    <row r="25" ht="15.75" customHeight="1">
      <c r="A25" s="190">
        <v>1.0</v>
      </c>
      <c r="B25" s="218" t="s">
        <v>156</v>
      </c>
      <c r="C25" s="167" t="s">
        <v>60</v>
      </c>
      <c r="D25" s="192">
        <v>50.0</v>
      </c>
      <c r="E25" s="54" t="s">
        <v>145</v>
      </c>
      <c r="F25" s="193">
        <v>0.35</v>
      </c>
      <c r="G25" s="56">
        <v>5.0</v>
      </c>
      <c r="H25" s="57">
        <v>0.0</v>
      </c>
      <c r="I25" s="57">
        <f t="shared" si="64"/>
        <v>1.75</v>
      </c>
      <c r="J25" s="58">
        <f t="shared" si="65"/>
        <v>1.427928571</v>
      </c>
      <c r="K25" s="59">
        <f t="shared" si="66"/>
        <v>0</v>
      </c>
      <c r="L25" s="60">
        <f t="shared" si="67"/>
        <v>0.3178287205</v>
      </c>
      <c r="M25" s="61">
        <f t="shared" si="68"/>
        <v>3.495757292</v>
      </c>
      <c r="N25" s="62">
        <f t="shared" si="87"/>
        <v>4.211755773</v>
      </c>
      <c r="O25" s="63">
        <v>1.0</v>
      </c>
      <c r="P25" s="64">
        <v>14.0</v>
      </c>
      <c r="Q25" s="63">
        <f t="shared" si="70"/>
        <v>14</v>
      </c>
      <c r="R25" s="63">
        <f t="shared" si="71"/>
        <v>70</v>
      </c>
      <c r="S25" s="191">
        <v>104.0</v>
      </c>
      <c r="T25" s="191">
        <v>25.0</v>
      </c>
      <c r="U25" s="191">
        <v>15.0</v>
      </c>
      <c r="V25" s="66">
        <f t="shared" si="72"/>
        <v>6.5</v>
      </c>
      <c r="W25" s="67">
        <f t="shared" si="73"/>
        <v>7</v>
      </c>
      <c r="X25" s="68">
        <v>1.95</v>
      </c>
      <c r="Y25" s="69">
        <f t="shared" si="74"/>
        <v>13.65</v>
      </c>
      <c r="Z25" s="69">
        <v>1.0</v>
      </c>
      <c r="AA25" s="96">
        <f t="shared" si="13"/>
        <v>5.341</v>
      </c>
      <c r="AB25" s="70">
        <f t="shared" si="75"/>
        <v>1.427928571</v>
      </c>
      <c r="AC25" s="71">
        <f t="shared" si="88"/>
        <v>14</v>
      </c>
      <c r="AD25" s="72" t="s">
        <v>99</v>
      </c>
      <c r="AE25" s="73">
        <f t="shared" ref="AE25:AG25" si="89">S25/$AF$2</f>
        <v>40.94488189</v>
      </c>
      <c r="AF25" s="73">
        <f t="shared" si="89"/>
        <v>9.842519685</v>
      </c>
      <c r="AG25" s="73">
        <f t="shared" si="89"/>
        <v>5.905511811</v>
      </c>
      <c r="AH25" s="74">
        <f t="shared" si="77"/>
        <v>1.377272002</v>
      </c>
      <c r="AI25" s="74">
        <v>0.0</v>
      </c>
      <c r="AJ25" s="75">
        <f t="shared" si="78"/>
        <v>0</v>
      </c>
      <c r="AK25" s="75">
        <v>0.0</v>
      </c>
      <c r="AL25" s="75">
        <f t="shared" si="79"/>
        <v>0</v>
      </c>
      <c r="AM25" s="76">
        <f t="shared" si="80"/>
        <v>1.377272002</v>
      </c>
      <c r="AN25" s="77">
        <v>2.18</v>
      </c>
      <c r="AO25" s="78">
        <v>0.15</v>
      </c>
      <c r="AP25" s="78">
        <f t="shared" si="81"/>
        <v>0.9007358894</v>
      </c>
      <c r="AQ25" s="78">
        <f t="shared" si="90"/>
        <v>4.449602087</v>
      </c>
      <c r="AR25" s="78">
        <f t="shared" si="91"/>
        <v>0.3178287205</v>
      </c>
    </row>
    <row r="26" ht="15.75" customHeight="1">
      <c r="A26" s="190">
        <v>16.0</v>
      </c>
      <c r="B26" s="92" t="s">
        <v>157</v>
      </c>
      <c r="C26" s="92" t="s">
        <v>54</v>
      </c>
      <c r="D26" s="93">
        <v>60.0</v>
      </c>
      <c r="E26" s="54" t="s">
        <v>51</v>
      </c>
      <c r="F26" s="94">
        <v>0.28</v>
      </c>
      <c r="G26" s="56">
        <v>5.0</v>
      </c>
      <c r="H26" s="57">
        <v>0.0</v>
      </c>
      <c r="I26" s="57">
        <f t="shared" si="64"/>
        <v>1.4</v>
      </c>
      <c r="J26" s="58">
        <f t="shared" si="65"/>
        <v>0.9156166667</v>
      </c>
      <c r="K26" s="59">
        <f t="shared" si="66"/>
        <v>0</v>
      </c>
      <c r="L26" s="60">
        <f t="shared" si="67"/>
        <v>0.1678534361</v>
      </c>
      <c r="M26" s="61">
        <f t="shared" si="68"/>
        <v>2.483470103</v>
      </c>
      <c r="N26" s="62">
        <f t="shared" si="87"/>
        <v>2.992132654</v>
      </c>
      <c r="O26" s="63">
        <v>1.0</v>
      </c>
      <c r="P26" s="64">
        <v>24.0</v>
      </c>
      <c r="Q26" s="63">
        <f t="shared" si="70"/>
        <v>24</v>
      </c>
      <c r="R26" s="63">
        <f t="shared" si="71"/>
        <v>120</v>
      </c>
      <c r="S26" s="191">
        <v>90.0</v>
      </c>
      <c r="T26" s="191">
        <v>27.0</v>
      </c>
      <c r="U26" s="191">
        <v>16.0</v>
      </c>
      <c r="V26" s="66">
        <f t="shared" si="72"/>
        <v>6.48</v>
      </c>
      <c r="W26" s="67">
        <f t="shared" si="73"/>
        <v>7</v>
      </c>
      <c r="X26" s="68">
        <v>1.95</v>
      </c>
      <c r="Y26" s="69">
        <f t="shared" si="74"/>
        <v>13.65</v>
      </c>
      <c r="Z26" s="69">
        <v>1.0</v>
      </c>
      <c r="AA26" s="96">
        <f t="shared" si="13"/>
        <v>7.3248</v>
      </c>
      <c r="AB26" s="96">
        <f t="shared" si="75"/>
        <v>0.9156166667</v>
      </c>
      <c r="AC26" s="71">
        <v>1.0</v>
      </c>
      <c r="AD26" s="72" t="s">
        <v>99</v>
      </c>
      <c r="AE26" s="73">
        <f t="shared" ref="AE26:AG26" si="92">S26/$AF$2</f>
        <v>35.43307087</v>
      </c>
      <c r="AF26" s="73">
        <f t="shared" si="92"/>
        <v>10.62992126</v>
      </c>
      <c r="AG26" s="73">
        <f t="shared" si="92"/>
        <v>6.299212598</v>
      </c>
      <c r="AH26" s="74">
        <f t="shared" si="77"/>
        <v>1.373034242</v>
      </c>
      <c r="AI26" s="74">
        <v>0.0</v>
      </c>
      <c r="AJ26" s="75">
        <f t="shared" si="78"/>
        <v>0</v>
      </c>
      <c r="AK26" s="75">
        <v>0.0</v>
      </c>
      <c r="AL26" s="75">
        <f t="shared" si="79"/>
        <v>0</v>
      </c>
      <c r="AM26" s="76">
        <f t="shared" si="80"/>
        <v>1.373034242</v>
      </c>
      <c r="AN26" s="77">
        <v>2.18</v>
      </c>
      <c r="AO26" s="78">
        <v>0.1</v>
      </c>
      <c r="AP26" s="78">
        <f t="shared" si="81"/>
        <v>0.8979643944</v>
      </c>
      <c r="AQ26" s="78">
        <f>(AM26*(AN26+AO26))+AP26</f>
        <v>4.028482466</v>
      </c>
      <c r="AR26" s="78">
        <f>AQ26/P26</f>
        <v>0.1678534361</v>
      </c>
    </row>
    <row r="27" ht="15.75" customHeight="1">
      <c r="A27" s="190">
        <v>4.0</v>
      </c>
      <c r="B27" s="3" t="s">
        <v>158</v>
      </c>
      <c r="C27" s="92" t="s">
        <v>54</v>
      </c>
      <c r="D27" s="93">
        <v>25.0</v>
      </c>
      <c r="E27" s="54" t="s">
        <v>51</v>
      </c>
      <c r="F27" s="94">
        <v>0.4</v>
      </c>
      <c r="G27" s="56">
        <v>3.0</v>
      </c>
      <c r="H27" s="57">
        <v>0.0</v>
      </c>
      <c r="I27" s="57">
        <f t="shared" si="64"/>
        <v>1.2</v>
      </c>
      <c r="J27" s="58">
        <f t="shared" si="65"/>
        <v>0.6801714286</v>
      </c>
      <c r="K27" s="59">
        <f t="shared" si="66"/>
        <v>0</v>
      </c>
      <c r="L27" s="60">
        <f t="shared" si="67"/>
        <v>0.1266315899</v>
      </c>
      <c r="M27" s="61">
        <f t="shared" si="68"/>
        <v>2.006803018</v>
      </c>
      <c r="N27" s="62">
        <f t="shared" si="87"/>
        <v>2.417834962</v>
      </c>
      <c r="O27" s="63">
        <v>1.0</v>
      </c>
      <c r="P27" s="64">
        <v>35.0</v>
      </c>
      <c r="Q27" s="63">
        <f t="shared" si="70"/>
        <v>35</v>
      </c>
      <c r="R27" s="63">
        <f t="shared" si="71"/>
        <v>105</v>
      </c>
      <c r="S27" s="191">
        <v>90.0</v>
      </c>
      <c r="T27" s="191">
        <v>27.0</v>
      </c>
      <c r="U27" s="191">
        <v>16.0</v>
      </c>
      <c r="V27" s="66">
        <f t="shared" si="72"/>
        <v>6.48</v>
      </c>
      <c r="W27" s="67">
        <f t="shared" si="73"/>
        <v>7</v>
      </c>
      <c r="X27" s="68">
        <v>1.95</v>
      </c>
      <c r="Y27" s="69">
        <f t="shared" si="74"/>
        <v>13.65</v>
      </c>
      <c r="Z27" s="69">
        <v>1.0</v>
      </c>
      <c r="AA27" s="96">
        <f t="shared" si="13"/>
        <v>9.156</v>
      </c>
      <c r="AB27" s="70">
        <f t="shared" si="75"/>
        <v>0.6801714286</v>
      </c>
      <c r="AC27" s="71">
        <f t="shared" ref="AC27:AC39" si="94">P27</f>
        <v>35</v>
      </c>
      <c r="AD27" s="72" t="s">
        <v>99</v>
      </c>
      <c r="AE27" s="73">
        <f t="shared" ref="AE27:AG27" si="93">S27/$AF$2</f>
        <v>35.43307087</v>
      </c>
      <c r="AF27" s="73">
        <f t="shared" si="93"/>
        <v>10.62992126</v>
      </c>
      <c r="AG27" s="73">
        <f t="shared" si="93"/>
        <v>6.299212598</v>
      </c>
      <c r="AH27" s="74">
        <f t="shared" si="77"/>
        <v>1.373034242</v>
      </c>
      <c r="AI27" s="74">
        <v>0.0</v>
      </c>
      <c r="AJ27" s="75">
        <f t="shared" si="78"/>
        <v>0</v>
      </c>
      <c r="AK27" s="75">
        <v>0.0</v>
      </c>
      <c r="AL27" s="75">
        <f t="shared" si="79"/>
        <v>0</v>
      </c>
      <c r="AM27" s="76">
        <f t="shared" si="80"/>
        <v>1.373034242</v>
      </c>
      <c r="AN27" s="77">
        <v>2.18</v>
      </c>
      <c r="AO27" s="78">
        <v>0.15</v>
      </c>
      <c r="AP27" s="78">
        <f t="shared" si="81"/>
        <v>0.8979643944</v>
      </c>
      <c r="AQ27" s="78">
        <f t="shared" ref="AQ27:AQ38" si="96">AM27*(AN27+AO27+AP27)</f>
        <v>4.432105646</v>
      </c>
      <c r="AR27" s="78">
        <f t="shared" ref="AR27:AR39" si="97">AQ27/AC27</f>
        <v>0.1266315899</v>
      </c>
    </row>
    <row r="28" ht="15.75" customHeight="1">
      <c r="A28" s="190">
        <v>5.0</v>
      </c>
      <c r="B28" s="3" t="s">
        <v>159</v>
      </c>
      <c r="C28" s="92" t="s">
        <v>54</v>
      </c>
      <c r="D28" s="93">
        <v>50.0</v>
      </c>
      <c r="E28" s="54" t="s">
        <v>51</v>
      </c>
      <c r="F28" s="94">
        <v>0.5</v>
      </c>
      <c r="G28" s="56">
        <v>3.0</v>
      </c>
      <c r="H28" s="57">
        <v>0.0</v>
      </c>
      <c r="I28" s="57">
        <f t="shared" si="64"/>
        <v>1.5</v>
      </c>
      <c r="J28" s="58">
        <f t="shared" si="65"/>
        <v>0.5072631579</v>
      </c>
      <c r="K28" s="59">
        <f t="shared" si="66"/>
        <v>0</v>
      </c>
      <c r="L28" s="60">
        <f t="shared" si="67"/>
        <v>0.04487556291</v>
      </c>
      <c r="M28" s="61">
        <f t="shared" si="68"/>
        <v>2.052138721</v>
      </c>
      <c r="N28" s="62">
        <f t="shared" si="87"/>
        <v>2.47245629</v>
      </c>
      <c r="O28" s="63">
        <v>1.0</v>
      </c>
      <c r="P28" s="64">
        <v>38.0</v>
      </c>
      <c r="Q28" s="63">
        <f t="shared" si="70"/>
        <v>38</v>
      </c>
      <c r="R28" s="63">
        <f t="shared" si="71"/>
        <v>114</v>
      </c>
      <c r="S28" s="191">
        <v>105.0</v>
      </c>
      <c r="T28" s="191">
        <v>14.0</v>
      </c>
      <c r="U28" s="191">
        <v>12.0</v>
      </c>
      <c r="V28" s="66">
        <f t="shared" si="72"/>
        <v>2.94</v>
      </c>
      <c r="W28" s="67">
        <f t="shared" si="73"/>
        <v>3</v>
      </c>
      <c r="X28" s="68">
        <v>1.95</v>
      </c>
      <c r="Y28" s="69">
        <f t="shared" si="74"/>
        <v>5.85</v>
      </c>
      <c r="Z28" s="69">
        <v>1.0</v>
      </c>
      <c r="AA28" s="96">
        <f t="shared" si="13"/>
        <v>12.426</v>
      </c>
      <c r="AB28" s="70">
        <f t="shared" si="75"/>
        <v>0.5072631579</v>
      </c>
      <c r="AC28" s="71">
        <f t="shared" si="94"/>
        <v>38</v>
      </c>
      <c r="AD28" s="72" t="s">
        <v>99</v>
      </c>
      <c r="AE28" s="73">
        <f t="shared" ref="AE28:AG28" si="95">S28/$AF$2</f>
        <v>41.33858268</v>
      </c>
      <c r="AF28" s="73">
        <f t="shared" si="95"/>
        <v>5.511811024</v>
      </c>
      <c r="AG28" s="73">
        <f t="shared" si="95"/>
        <v>4.724409449</v>
      </c>
      <c r="AH28" s="74">
        <f t="shared" si="77"/>
        <v>0.622950721</v>
      </c>
      <c r="AI28" s="74">
        <v>0.0</v>
      </c>
      <c r="AJ28" s="75">
        <f t="shared" si="78"/>
        <v>0</v>
      </c>
      <c r="AK28" s="75">
        <v>0.0</v>
      </c>
      <c r="AL28" s="75">
        <f t="shared" si="79"/>
        <v>0</v>
      </c>
      <c r="AM28" s="76">
        <f t="shared" si="80"/>
        <v>0.622950721</v>
      </c>
      <c r="AN28" s="77">
        <v>2.18</v>
      </c>
      <c r="AO28" s="78">
        <v>0.15</v>
      </c>
      <c r="AP28" s="78">
        <f t="shared" si="81"/>
        <v>0.4074097715</v>
      </c>
      <c r="AQ28" s="78">
        <f t="shared" si="96"/>
        <v>1.705271391</v>
      </c>
      <c r="AR28" s="78">
        <f t="shared" si="97"/>
        <v>0.04487556291</v>
      </c>
    </row>
    <row r="29" ht="15.75" customHeight="1">
      <c r="A29" s="190">
        <v>6.0</v>
      </c>
      <c r="B29" s="92" t="s">
        <v>160</v>
      </c>
      <c r="C29" s="92" t="s">
        <v>54</v>
      </c>
      <c r="D29" s="93">
        <v>25.0</v>
      </c>
      <c r="E29" s="54" t="s">
        <v>51</v>
      </c>
      <c r="F29" s="94">
        <v>0.45</v>
      </c>
      <c r="G29" s="56">
        <v>3.0</v>
      </c>
      <c r="H29" s="57">
        <v>0.0</v>
      </c>
      <c r="I29" s="57">
        <f t="shared" si="64"/>
        <v>1.35</v>
      </c>
      <c r="J29" s="58">
        <f t="shared" si="65"/>
        <v>0.4745631579</v>
      </c>
      <c r="K29" s="59">
        <f t="shared" si="66"/>
        <v>0</v>
      </c>
      <c r="L29" s="60">
        <f t="shared" si="67"/>
        <v>0.04487556291</v>
      </c>
      <c r="M29" s="61">
        <f t="shared" si="68"/>
        <v>1.869438721</v>
      </c>
      <c r="N29" s="62">
        <f t="shared" si="87"/>
        <v>2.252335808</v>
      </c>
      <c r="O29" s="63">
        <v>1.0</v>
      </c>
      <c r="P29" s="64">
        <v>38.0</v>
      </c>
      <c r="Q29" s="63">
        <f t="shared" si="70"/>
        <v>38</v>
      </c>
      <c r="R29" s="63">
        <f t="shared" si="71"/>
        <v>114</v>
      </c>
      <c r="S29" s="191">
        <v>105.0</v>
      </c>
      <c r="T29" s="191">
        <v>14.0</v>
      </c>
      <c r="U29" s="191">
        <v>12.0</v>
      </c>
      <c r="V29" s="66">
        <f t="shared" si="72"/>
        <v>2.94</v>
      </c>
      <c r="W29" s="67">
        <f t="shared" si="73"/>
        <v>3</v>
      </c>
      <c r="X29" s="68">
        <v>1.95</v>
      </c>
      <c r="Y29" s="69">
        <f t="shared" si="74"/>
        <v>5.85</v>
      </c>
      <c r="Z29" s="69">
        <v>1.0</v>
      </c>
      <c r="AA29" s="96">
        <f t="shared" si="13"/>
        <v>11.1834</v>
      </c>
      <c r="AB29" s="70">
        <f t="shared" si="75"/>
        <v>0.4745631579</v>
      </c>
      <c r="AC29" s="71">
        <f t="shared" si="94"/>
        <v>38</v>
      </c>
      <c r="AD29" s="72" t="s">
        <v>99</v>
      </c>
      <c r="AE29" s="73">
        <f t="shared" ref="AE29:AG29" si="98">S29/$AF$2</f>
        <v>41.33858268</v>
      </c>
      <c r="AF29" s="73">
        <f t="shared" si="98"/>
        <v>5.511811024</v>
      </c>
      <c r="AG29" s="73">
        <f t="shared" si="98"/>
        <v>4.724409449</v>
      </c>
      <c r="AH29" s="74">
        <f t="shared" si="77"/>
        <v>0.622950721</v>
      </c>
      <c r="AI29" s="74">
        <v>0.0</v>
      </c>
      <c r="AJ29" s="75">
        <f t="shared" si="78"/>
        <v>0</v>
      </c>
      <c r="AK29" s="75">
        <v>0.0</v>
      </c>
      <c r="AL29" s="75">
        <f t="shared" si="79"/>
        <v>0</v>
      </c>
      <c r="AM29" s="76">
        <f t="shared" si="80"/>
        <v>0.622950721</v>
      </c>
      <c r="AN29" s="77">
        <v>2.18</v>
      </c>
      <c r="AO29" s="78">
        <v>0.15</v>
      </c>
      <c r="AP29" s="78">
        <f t="shared" si="81"/>
        <v>0.4074097715</v>
      </c>
      <c r="AQ29" s="78">
        <f t="shared" si="96"/>
        <v>1.705271391</v>
      </c>
      <c r="AR29" s="78">
        <f t="shared" si="97"/>
        <v>0.04487556291</v>
      </c>
    </row>
    <row r="30" ht="15.75" customHeight="1">
      <c r="A30" s="190">
        <v>7.0</v>
      </c>
      <c r="B30" s="92" t="s">
        <v>161</v>
      </c>
      <c r="C30" s="92" t="s">
        <v>54</v>
      </c>
      <c r="D30" s="93">
        <v>50.0</v>
      </c>
      <c r="E30" s="54" t="s">
        <v>51</v>
      </c>
      <c r="F30" s="94">
        <v>0.5</v>
      </c>
      <c r="G30" s="56">
        <v>3.0</v>
      </c>
      <c r="H30" s="57">
        <v>0.0</v>
      </c>
      <c r="I30" s="57">
        <f t="shared" si="64"/>
        <v>1.5</v>
      </c>
      <c r="J30" s="58">
        <f t="shared" si="65"/>
        <v>0.5553333333</v>
      </c>
      <c r="K30" s="59">
        <f t="shared" si="66"/>
        <v>0</v>
      </c>
      <c r="L30" s="60">
        <f t="shared" si="67"/>
        <v>0.05684237969</v>
      </c>
      <c r="M30" s="61">
        <f t="shared" si="68"/>
        <v>2.112175713</v>
      </c>
      <c r="N30" s="62">
        <f t="shared" si="87"/>
        <v>2.544790016</v>
      </c>
      <c r="O30" s="63">
        <v>1.0</v>
      </c>
      <c r="P30" s="64">
        <v>30.0</v>
      </c>
      <c r="Q30" s="63">
        <f t="shared" si="70"/>
        <v>30</v>
      </c>
      <c r="R30" s="63">
        <f t="shared" si="71"/>
        <v>90</v>
      </c>
      <c r="S30" s="191">
        <v>105.0</v>
      </c>
      <c r="T30" s="191">
        <v>14.0</v>
      </c>
      <c r="U30" s="191">
        <v>12.0</v>
      </c>
      <c r="V30" s="66">
        <f t="shared" si="72"/>
        <v>2.94</v>
      </c>
      <c r="W30" s="67">
        <f t="shared" si="73"/>
        <v>3</v>
      </c>
      <c r="X30" s="68">
        <v>1.95</v>
      </c>
      <c r="Y30" s="69">
        <f t="shared" si="74"/>
        <v>5.85</v>
      </c>
      <c r="Z30" s="69">
        <v>1.0</v>
      </c>
      <c r="AA30" s="96">
        <f t="shared" si="13"/>
        <v>9.81</v>
      </c>
      <c r="AB30" s="70">
        <f t="shared" si="75"/>
        <v>0.5553333333</v>
      </c>
      <c r="AC30" s="71">
        <f t="shared" si="94"/>
        <v>30</v>
      </c>
      <c r="AD30" s="72" t="s">
        <v>99</v>
      </c>
      <c r="AE30" s="73">
        <f t="shared" ref="AE30:AG30" si="99">S30/$AF$2</f>
        <v>41.33858268</v>
      </c>
      <c r="AF30" s="73">
        <f t="shared" si="99"/>
        <v>5.511811024</v>
      </c>
      <c r="AG30" s="73">
        <f t="shared" si="99"/>
        <v>4.724409449</v>
      </c>
      <c r="AH30" s="74">
        <f t="shared" si="77"/>
        <v>0.622950721</v>
      </c>
      <c r="AI30" s="74">
        <v>0.0</v>
      </c>
      <c r="AJ30" s="75">
        <f t="shared" si="78"/>
        <v>0</v>
      </c>
      <c r="AK30" s="75">
        <v>0.0</v>
      </c>
      <c r="AL30" s="75">
        <f t="shared" si="79"/>
        <v>0</v>
      </c>
      <c r="AM30" s="76">
        <f t="shared" si="80"/>
        <v>0.622950721</v>
      </c>
      <c r="AN30" s="77">
        <v>2.18</v>
      </c>
      <c r="AO30" s="78">
        <v>0.15</v>
      </c>
      <c r="AP30" s="78">
        <f t="shared" si="81"/>
        <v>0.4074097715</v>
      </c>
      <c r="AQ30" s="78">
        <f t="shared" si="96"/>
        <v>1.705271391</v>
      </c>
      <c r="AR30" s="78">
        <f t="shared" si="97"/>
        <v>0.05684237969</v>
      </c>
    </row>
    <row r="31" ht="15.75" customHeight="1">
      <c r="A31" s="190">
        <v>25.0</v>
      </c>
      <c r="B31" s="92" t="s">
        <v>162</v>
      </c>
      <c r="C31" s="92" t="s">
        <v>54</v>
      </c>
      <c r="D31" s="93">
        <v>70.0</v>
      </c>
      <c r="E31" s="54" t="s">
        <v>51</v>
      </c>
      <c r="F31" s="94">
        <v>0.26</v>
      </c>
      <c r="G31" s="56">
        <v>5.0</v>
      </c>
      <c r="H31" s="57">
        <v>0.0</v>
      </c>
      <c r="I31" s="57">
        <f t="shared" si="64"/>
        <v>1.3</v>
      </c>
      <c r="J31" s="58">
        <f t="shared" si="65"/>
        <v>0.8938166667</v>
      </c>
      <c r="K31" s="59">
        <f t="shared" si="66"/>
        <v>0</v>
      </c>
      <c r="L31" s="60">
        <f t="shared" si="67"/>
        <v>0.1846710686</v>
      </c>
      <c r="M31" s="61">
        <f t="shared" si="68"/>
        <v>2.378487735</v>
      </c>
      <c r="N31" s="62">
        <f t="shared" si="87"/>
        <v>2.865647874</v>
      </c>
      <c r="O31" s="63">
        <v>1.0</v>
      </c>
      <c r="P31" s="64">
        <v>24.0</v>
      </c>
      <c r="Q31" s="63">
        <f t="shared" si="70"/>
        <v>24</v>
      </c>
      <c r="R31" s="63">
        <f t="shared" si="71"/>
        <v>120</v>
      </c>
      <c r="S31" s="191">
        <v>90.0</v>
      </c>
      <c r="T31" s="191">
        <v>27.0</v>
      </c>
      <c r="U31" s="191">
        <v>16.0</v>
      </c>
      <c r="V31" s="66">
        <f t="shared" si="72"/>
        <v>6.48</v>
      </c>
      <c r="W31" s="67">
        <f t="shared" si="73"/>
        <v>7</v>
      </c>
      <c r="X31" s="68">
        <v>1.95</v>
      </c>
      <c r="Y31" s="69">
        <f t="shared" si="74"/>
        <v>13.65</v>
      </c>
      <c r="Z31" s="69">
        <v>1.0</v>
      </c>
      <c r="AA31" s="96">
        <f t="shared" si="13"/>
        <v>6.8016</v>
      </c>
      <c r="AB31" s="70">
        <f t="shared" si="75"/>
        <v>0.8938166667</v>
      </c>
      <c r="AC31" s="71">
        <f t="shared" si="94"/>
        <v>24</v>
      </c>
      <c r="AD31" s="72" t="s">
        <v>99</v>
      </c>
      <c r="AE31" s="73">
        <f t="shared" ref="AE31:AG31" si="100">S31/$AF$2</f>
        <v>35.43307087</v>
      </c>
      <c r="AF31" s="73">
        <f t="shared" si="100"/>
        <v>10.62992126</v>
      </c>
      <c r="AG31" s="73">
        <f t="shared" si="100"/>
        <v>6.299212598</v>
      </c>
      <c r="AH31" s="74">
        <f t="shared" si="77"/>
        <v>1.373034242</v>
      </c>
      <c r="AI31" s="74">
        <v>0.0</v>
      </c>
      <c r="AJ31" s="75">
        <f t="shared" si="78"/>
        <v>0</v>
      </c>
      <c r="AK31" s="75">
        <v>0.0</v>
      </c>
      <c r="AL31" s="75">
        <f t="shared" si="79"/>
        <v>0</v>
      </c>
      <c r="AM31" s="76">
        <f t="shared" si="80"/>
        <v>1.373034242</v>
      </c>
      <c r="AN31" s="77">
        <v>2.18</v>
      </c>
      <c r="AO31" s="78">
        <v>0.15</v>
      </c>
      <c r="AP31" s="78">
        <f t="shared" si="81"/>
        <v>0.8979643944</v>
      </c>
      <c r="AQ31" s="78">
        <f t="shared" si="96"/>
        <v>4.432105646</v>
      </c>
      <c r="AR31" s="78">
        <f t="shared" si="97"/>
        <v>0.1846710686</v>
      </c>
    </row>
    <row r="32" ht="15.75" customHeight="1">
      <c r="A32" s="190">
        <v>9.0</v>
      </c>
      <c r="B32" s="92" t="s">
        <v>153</v>
      </c>
      <c r="C32" s="92" t="s">
        <v>54</v>
      </c>
      <c r="D32" s="93">
        <v>70.0</v>
      </c>
      <c r="E32" s="54" t="s">
        <v>51</v>
      </c>
      <c r="F32" s="94">
        <v>0.35</v>
      </c>
      <c r="G32" s="56">
        <v>3.0</v>
      </c>
      <c r="H32" s="57">
        <v>0.0</v>
      </c>
      <c r="I32" s="57">
        <f t="shared" si="64"/>
        <v>1.05</v>
      </c>
      <c r="J32" s="58">
        <f t="shared" si="65"/>
        <v>0.5143166667</v>
      </c>
      <c r="K32" s="59">
        <f t="shared" si="66"/>
        <v>0</v>
      </c>
      <c r="L32" s="60">
        <f t="shared" si="67"/>
        <v>0.07105297461</v>
      </c>
      <c r="M32" s="61">
        <f t="shared" si="68"/>
        <v>1.635369641</v>
      </c>
      <c r="N32" s="62">
        <f t="shared" si="87"/>
        <v>1.970324869</v>
      </c>
      <c r="O32" s="63">
        <v>1.0</v>
      </c>
      <c r="P32" s="64">
        <v>24.0</v>
      </c>
      <c r="Q32" s="63">
        <f t="shared" si="70"/>
        <v>24</v>
      </c>
      <c r="R32" s="63">
        <f t="shared" si="71"/>
        <v>72</v>
      </c>
      <c r="S32" s="191">
        <v>105.0</v>
      </c>
      <c r="T32" s="191">
        <v>14.0</v>
      </c>
      <c r="U32" s="191">
        <v>12.0</v>
      </c>
      <c r="V32" s="66">
        <f t="shared" si="72"/>
        <v>2.94</v>
      </c>
      <c r="W32" s="67">
        <f t="shared" si="73"/>
        <v>3</v>
      </c>
      <c r="X32" s="68">
        <v>1.95</v>
      </c>
      <c r="Y32" s="69">
        <f t="shared" si="74"/>
        <v>5.85</v>
      </c>
      <c r="Z32" s="69">
        <v>1.0</v>
      </c>
      <c r="AA32" s="96">
        <f t="shared" si="13"/>
        <v>5.4936</v>
      </c>
      <c r="AB32" s="70">
        <f t="shared" si="75"/>
        <v>0.5143166667</v>
      </c>
      <c r="AC32" s="71">
        <f t="shared" si="94"/>
        <v>24</v>
      </c>
      <c r="AD32" s="72" t="s">
        <v>99</v>
      </c>
      <c r="AE32" s="73">
        <f t="shared" ref="AE32:AG32" si="101">S32/$AF$2</f>
        <v>41.33858268</v>
      </c>
      <c r="AF32" s="73">
        <f t="shared" si="101"/>
        <v>5.511811024</v>
      </c>
      <c r="AG32" s="73">
        <f t="shared" si="101"/>
        <v>4.724409449</v>
      </c>
      <c r="AH32" s="74">
        <f t="shared" si="77"/>
        <v>0.622950721</v>
      </c>
      <c r="AI32" s="74">
        <v>0.0</v>
      </c>
      <c r="AJ32" s="75">
        <f t="shared" si="78"/>
        <v>0</v>
      </c>
      <c r="AK32" s="75">
        <v>0.0</v>
      </c>
      <c r="AL32" s="75">
        <f t="shared" si="79"/>
        <v>0</v>
      </c>
      <c r="AM32" s="76">
        <f t="shared" si="80"/>
        <v>0.622950721</v>
      </c>
      <c r="AN32" s="77">
        <v>2.18</v>
      </c>
      <c r="AO32" s="78">
        <v>0.15</v>
      </c>
      <c r="AP32" s="78">
        <f t="shared" si="81"/>
        <v>0.4074097715</v>
      </c>
      <c r="AQ32" s="78">
        <f t="shared" si="96"/>
        <v>1.705271391</v>
      </c>
      <c r="AR32" s="78">
        <f t="shared" si="97"/>
        <v>0.07105297461</v>
      </c>
    </row>
    <row r="33" ht="15.75" customHeight="1">
      <c r="A33" s="190">
        <v>25.0</v>
      </c>
      <c r="B33" s="92" t="s">
        <v>163</v>
      </c>
      <c r="C33" s="92" t="s">
        <v>54</v>
      </c>
      <c r="D33" s="93">
        <v>50.0</v>
      </c>
      <c r="E33" s="54" t="s">
        <v>51</v>
      </c>
      <c r="F33" s="94">
        <f>(0.45*3)+(0.6*3)+0.15</f>
        <v>3.3</v>
      </c>
      <c r="G33" s="56">
        <v>1.0</v>
      </c>
      <c r="H33" s="57">
        <v>0.0</v>
      </c>
      <c r="I33" s="57">
        <f t="shared" si="64"/>
        <v>3.3</v>
      </c>
      <c r="J33" s="58">
        <f t="shared" si="65"/>
        <v>1.765828571</v>
      </c>
      <c r="K33" s="59">
        <f t="shared" si="66"/>
        <v>0</v>
      </c>
      <c r="L33" s="60">
        <f t="shared" si="67"/>
        <v>0.3165789747</v>
      </c>
      <c r="M33" s="61">
        <f t="shared" si="68"/>
        <v>5.382407546</v>
      </c>
      <c r="N33" s="62">
        <f t="shared" si="87"/>
        <v>6.484828369</v>
      </c>
      <c r="O33" s="63">
        <v>1.0</v>
      </c>
      <c r="P33" s="64">
        <v>14.0</v>
      </c>
      <c r="Q33" s="63">
        <f t="shared" si="70"/>
        <v>14</v>
      </c>
      <c r="R33" s="63">
        <f t="shared" si="71"/>
        <v>14</v>
      </c>
      <c r="S33" s="191">
        <v>90.0</v>
      </c>
      <c r="T33" s="191">
        <v>27.0</v>
      </c>
      <c r="U33" s="191">
        <v>16.0</v>
      </c>
      <c r="V33" s="66">
        <f t="shared" si="72"/>
        <v>6.48</v>
      </c>
      <c r="W33" s="67">
        <f t="shared" si="73"/>
        <v>7</v>
      </c>
      <c r="X33" s="68">
        <v>1.95</v>
      </c>
      <c r="Y33" s="69">
        <f t="shared" si="74"/>
        <v>13.65</v>
      </c>
      <c r="Z33" s="69">
        <v>1.0</v>
      </c>
      <c r="AA33" s="96">
        <f t="shared" si="13"/>
        <v>10.0716</v>
      </c>
      <c r="AB33" s="70">
        <f t="shared" si="75"/>
        <v>1.765828571</v>
      </c>
      <c r="AC33" s="71">
        <f t="shared" si="94"/>
        <v>14</v>
      </c>
      <c r="AD33" s="72" t="s">
        <v>99</v>
      </c>
      <c r="AE33" s="73">
        <f t="shared" ref="AE33:AG33" si="102">S33/$AF$2</f>
        <v>35.43307087</v>
      </c>
      <c r="AF33" s="73">
        <f t="shared" si="102"/>
        <v>10.62992126</v>
      </c>
      <c r="AG33" s="73">
        <f t="shared" si="102"/>
        <v>6.299212598</v>
      </c>
      <c r="AH33" s="74">
        <f t="shared" si="77"/>
        <v>1.373034242</v>
      </c>
      <c r="AI33" s="74">
        <v>0.0</v>
      </c>
      <c r="AJ33" s="75">
        <f t="shared" si="78"/>
        <v>0</v>
      </c>
      <c r="AK33" s="75">
        <v>0.0</v>
      </c>
      <c r="AL33" s="75">
        <f t="shared" si="79"/>
        <v>0</v>
      </c>
      <c r="AM33" s="76">
        <f t="shared" si="80"/>
        <v>1.373034242</v>
      </c>
      <c r="AN33" s="77">
        <v>2.18</v>
      </c>
      <c r="AO33" s="78">
        <v>0.15</v>
      </c>
      <c r="AP33" s="78">
        <f t="shared" si="81"/>
        <v>0.8979643944</v>
      </c>
      <c r="AQ33" s="78">
        <f t="shared" si="96"/>
        <v>4.432105646</v>
      </c>
      <c r="AR33" s="78">
        <f t="shared" si="97"/>
        <v>0.3165789747</v>
      </c>
    </row>
    <row r="34" ht="15.75" customHeight="1">
      <c r="A34" s="190">
        <v>25.0</v>
      </c>
      <c r="B34" s="92" t="s">
        <v>164</v>
      </c>
      <c r="C34" s="92" t="s">
        <v>54</v>
      </c>
      <c r="D34" s="93">
        <v>50.0</v>
      </c>
      <c r="E34" s="54" t="s">
        <v>51</v>
      </c>
      <c r="F34" s="94">
        <v>4.65</v>
      </c>
      <c r="G34" s="56">
        <v>1.0</v>
      </c>
      <c r="H34" s="57">
        <v>0.0</v>
      </c>
      <c r="I34" s="57">
        <f t="shared" si="64"/>
        <v>4.65</v>
      </c>
      <c r="J34" s="58">
        <f t="shared" si="65"/>
        <v>2.234533333</v>
      </c>
      <c r="K34" s="59">
        <f t="shared" si="66"/>
        <v>0</v>
      </c>
      <c r="L34" s="60">
        <f t="shared" si="67"/>
        <v>0.3693421372</v>
      </c>
      <c r="M34" s="61">
        <f t="shared" si="68"/>
        <v>7.25387547</v>
      </c>
      <c r="N34" s="62">
        <f t="shared" si="87"/>
        <v>8.739609001</v>
      </c>
      <c r="O34" s="63">
        <v>1.0</v>
      </c>
      <c r="P34" s="64">
        <v>12.0</v>
      </c>
      <c r="Q34" s="63">
        <f t="shared" si="70"/>
        <v>12</v>
      </c>
      <c r="R34" s="63">
        <f t="shared" si="71"/>
        <v>12</v>
      </c>
      <c r="S34" s="191">
        <v>90.0</v>
      </c>
      <c r="T34" s="191">
        <v>27.0</v>
      </c>
      <c r="U34" s="191">
        <v>16.0</v>
      </c>
      <c r="V34" s="66">
        <f t="shared" si="72"/>
        <v>6.48</v>
      </c>
      <c r="W34" s="67">
        <f t="shared" si="73"/>
        <v>7</v>
      </c>
      <c r="X34" s="68">
        <v>1.95</v>
      </c>
      <c r="Y34" s="69">
        <f t="shared" si="74"/>
        <v>13.65</v>
      </c>
      <c r="Z34" s="69">
        <v>1.0</v>
      </c>
      <c r="AA34" s="96">
        <f t="shared" si="13"/>
        <v>12.1644</v>
      </c>
      <c r="AB34" s="70">
        <f t="shared" si="75"/>
        <v>2.234533333</v>
      </c>
      <c r="AC34" s="71">
        <f t="shared" si="94"/>
        <v>12</v>
      </c>
      <c r="AD34" s="72" t="s">
        <v>99</v>
      </c>
      <c r="AE34" s="73">
        <f t="shared" ref="AE34:AG34" si="103">S34/$AF$2</f>
        <v>35.43307087</v>
      </c>
      <c r="AF34" s="73">
        <f t="shared" si="103"/>
        <v>10.62992126</v>
      </c>
      <c r="AG34" s="73">
        <f t="shared" si="103"/>
        <v>6.299212598</v>
      </c>
      <c r="AH34" s="74">
        <f t="shared" si="77"/>
        <v>1.373034242</v>
      </c>
      <c r="AI34" s="74">
        <v>0.0</v>
      </c>
      <c r="AJ34" s="75">
        <f t="shared" si="78"/>
        <v>0</v>
      </c>
      <c r="AK34" s="75">
        <v>0.0</v>
      </c>
      <c r="AL34" s="75">
        <f t="shared" si="79"/>
        <v>0</v>
      </c>
      <c r="AM34" s="76">
        <f t="shared" si="80"/>
        <v>1.373034242</v>
      </c>
      <c r="AN34" s="77">
        <v>2.18</v>
      </c>
      <c r="AO34" s="78">
        <v>0.15</v>
      </c>
      <c r="AP34" s="78">
        <f t="shared" si="81"/>
        <v>0.8979643944</v>
      </c>
      <c r="AQ34" s="78">
        <f t="shared" si="96"/>
        <v>4.432105646</v>
      </c>
      <c r="AR34" s="78">
        <f t="shared" si="97"/>
        <v>0.3693421372</v>
      </c>
    </row>
    <row r="35" ht="15.75" customHeight="1">
      <c r="A35" s="190">
        <v>27.0</v>
      </c>
      <c r="B35" s="92" t="s">
        <v>165</v>
      </c>
      <c r="C35" s="92" t="s">
        <v>54</v>
      </c>
      <c r="D35" s="93">
        <v>50.0</v>
      </c>
      <c r="E35" s="54" t="s">
        <v>51</v>
      </c>
      <c r="F35" s="94">
        <v>7.0</v>
      </c>
      <c r="G35" s="56">
        <v>1.0</v>
      </c>
      <c r="H35" s="57">
        <v>0.0</v>
      </c>
      <c r="I35" s="57">
        <f t="shared" si="64"/>
        <v>7</v>
      </c>
      <c r="J35" s="58">
        <f t="shared" si="65"/>
        <v>3.35725</v>
      </c>
      <c r="K35" s="59">
        <f t="shared" si="66"/>
        <v>0</v>
      </c>
      <c r="L35" s="60">
        <f t="shared" si="67"/>
        <v>0.5540132057</v>
      </c>
      <c r="M35" s="61">
        <f t="shared" si="68"/>
        <v>10.91126321</v>
      </c>
      <c r="N35" s="62">
        <f t="shared" si="87"/>
        <v>13.14610025</v>
      </c>
      <c r="O35" s="63">
        <v>1.0</v>
      </c>
      <c r="P35" s="64">
        <v>8.0</v>
      </c>
      <c r="Q35" s="63">
        <f t="shared" si="70"/>
        <v>8</v>
      </c>
      <c r="R35" s="63">
        <f t="shared" si="71"/>
        <v>8</v>
      </c>
      <c r="S35" s="191">
        <v>90.0</v>
      </c>
      <c r="T35" s="191">
        <v>27.0</v>
      </c>
      <c r="U35" s="191">
        <v>16.0</v>
      </c>
      <c r="V35" s="66">
        <f t="shared" si="72"/>
        <v>6.48</v>
      </c>
      <c r="W35" s="67">
        <f t="shared" si="73"/>
        <v>7</v>
      </c>
      <c r="X35" s="68">
        <v>1.95</v>
      </c>
      <c r="Y35" s="69">
        <f t="shared" si="74"/>
        <v>13.65</v>
      </c>
      <c r="Z35" s="69">
        <v>1.0</v>
      </c>
      <c r="AA35" s="96">
        <f t="shared" si="13"/>
        <v>12.208</v>
      </c>
      <c r="AB35" s="70">
        <f t="shared" si="75"/>
        <v>3.35725</v>
      </c>
      <c r="AC35" s="71">
        <f t="shared" si="94"/>
        <v>8</v>
      </c>
      <c r="AD35" s="72" t="s">
        <v>99</v>
      </c>
      <c r="AE35" s="73">
        <f t="shared" ref="AE35:AG35" si="104">S35/$AF$2</f>
        <v>35.43307087</v>
      </c>
      <c r="AF35" s="73">
        <f t="shared" si="104"/>
        <v>10.62992126</v>
      </c>
      <c r="AG35" s="73">
        <f t="shared" si="104"/>
        <v>6.299212598</v>
      </c>
      <c r="AH35" s="74">
        <f t="shared" si="77"/>
        <v>1.373034242</v>
      </c>
      <c r="AI35" s="74">
        <v>0.0</v>
      </c>
      <c r="AJ35" s="75">
        <f t="shared" si="78"/>
        <v>0</v>
      </c>
      <c r="AK35" s="75">
        <v>0.0</v>
      </c>
      <c r="AL35" s="75">
        <f t="shared" si="79"/>
        <v>0</v>
      </c>
      <c r="AM35" s="76">
        <f t="shared" si="80"/>
        <v>1.373034242</v>
      </c>
      <c r="AN35" s="77">
        <v>2.18</v>
      </c>
      <c r="AO35" s="78">
        <v>0.15</v>
      </c>
      <c r="AP35" s="78">
        <f t="shared" si="81"/>
        <v>0.8979643944</v>
      </c>
      <c r="AQ35" s="78">
        <f t="shared" si="96"/>
        <v>4.432105646</v>
      </c>
      <c r="AR35" s="78">
        <f t="shared" si="97"/>
        <v>0.5540132057</v>
      </c>
    </row>
    <row r="36" ht="15.75" customHeight="1">
      <c r="A36" s="190">
        <v>28.0</v>
      </c>
      <c r="B36" s="92" t="s">
        <v>166</v>
      </c>
      <c r="C36" s="92" t="s">
        <v>54</v>
      </c>
      <c r="D36" s="93">
        <v>50.0</v>
      </c>
      <c r="E36" s="54" t="s">
        <v>51</v>
      </c>
      <c r="F36" s="94">
        <v>5.1</v>
      </c>
      <c r="G36" s="56">
        <v>1.0</v>
      </c>
      <c r="H36" s="57">
        <v>0.0</v>
      </c>
      <c r="I36" s="57">
        <f t="shared" si="64"/>
        <v>5.1</v>
      </c>
      <c r="J36" s="58">
        <f t="shared" si="65"/>
        <v>2.332633333</v>
      </c>
      <c r="K36" s="59">
        <f t="shared" si="66"/>
        <v>0</v>
      </c>
      <c r="L36" s="60">
        <f t="shared" si="67"/>
        <v>0.3693421372</v>
      </c>
      <c r="M36" s="61">
        <f t="shared" si="68"/>
        <v>7.80197547</v>
      </c>
      <c r="N36" s="62">
        <f t="shared" si="87"/>
        <v>9.399970446</v>
      </c>
      <c r="O36" s="63">
        <v>1.0</v>
      </c>
      <c r="P36" s="64">
        <v>12.0</v>
      </c>
      <c r="Q36" s="63">
        <f t="shared" si="70"/>
        <v>12</v>
      </c>
      <c r="R36" s="63">
        <f t="shared" si="71"/>
        <v>12</v>
      </c>
      <c r="S36" s="191">
        <v>90.0</v>
      </c>
      <c r="T36" s="191">
        <v>27.0</v>
      </c>
      <c r="U36" s="191">
        <v>16.0</v>
      </c>
      <c r="V36" s="66">
        <f t="shared" si="72"/>
        <v>6.48</v>
      </c>
      <c r="W36" s="67">
        <f t="shared" si="73"/>
        <v>7</v>
      </c>
      <c r="X36" s="68">
        <v>1.95</v>
      </c>
      <c r="Y36" s="69">
        <f t="shared" si="74"/>
        <v>13.65</v>
      </c>
      <c r="Z36" s="69">
        <v>1.0</v>
      </c>
      <c r="AA36" s="96">
        <f t="shared" si="13"/>
        <v>13.3416</v>
      </c>
      <c r="AB36" s="70">
        <f t="shared" si="75"/>
        <v>2.332633333</v>
      </c>
      <c r="AC36" s="71">
        <f t="shared" si="94"/>
        <v>12</v>
      </c>
      <c r="AD36" s="72" t="s">
        <v>99</v>
      </c>
      <c r="AE36" s="73">
        <f t="shared" ref="AE36:AG36" si="105">S36/$AF$2</f>
        <v>35.43307087</v>
      </c>
      <c r="AF36" s="73">
        <f t="shared" si="105"/>
        <v>10.62992126</v>
      </c>
      <c r="AG36" s="73">
        <f t="shared" si="105"/>
        <v>6.299212598</v>
      </c>
      <c r="AH36" s="74">
        <f t="shared" si="77"/>
        <v>1.373034242</v>
      </c>
      <c r="AI36" s="74">
        <v>0.0</v>
      </c>
      <c r="AJ36" s="75">
        <f t="shared" si="78"/>
        <v>0</v>
      </c>
      <c r="AK36" s="75">
        <v>0.0</v>
      </c>
      <c r="AL36" s="75">
        <f t="shared" si="79"/>
        <v>0</v>
      </c>
      <c r="AM36" s="76">
        <f t="shared" si="80"/>
        <v>1.373034242</v>
      </c>
      <c r="AN36" s="77">
        <v>2.18</v>
      </c>
      <c r="AO36" s="78">
        <v>0.15</v>
      </c>
      <c r="AP36" s="78">
        <f t="shared" si="81"/>
        <v>0.8979643944</v>
      </c>
      <c r="AQ36" s="78">
        <f t="shared" si="96"/>
        <v>4.432105646</v>
      </c>
      <c r="AR36" s="78">
        <f t="shared" si="97"/>
        <v>0.3693421372</v>
      </c>
    </row>
    <row r="37" ht="15.75" customHeight="1">
      <c r="A37" s="190">
        <v>28.0</v>
      </c>
      <c r="B37" s="92" t="s">
        <v>167</v>
      </c>
      <c r="C37" s="92" t="s">
        <v>54</v>
      </c>
      <c r="D37" s="93">
        <v>25.0</v>
      </c>
      <c r="E37" s="54" t="s">
        <v>51</v>
      </c>
      <c r="F37" s="94">
        <v>4.5</v>
      </c>
      <c r="G37" s="56">
        <v>1.0</v>
      </c>
      <c r="H37" s="57">
        <v>0.0</v>
      </c>
      <c r="I37" s="57">
        <f t="shared" si="64"/>
        <v>4.5</v>
      </c>
      <c r="J37" s="58">
        <f t="shared" si="65"/>
        <v>1.794888889</v>
      </c>
      <c r="K37" s="59">
        <f t="shared" si="66"/>
        <v>0</v>
      </c>
      <c r="L37" s="60">
        <f t="shared" si="67"/>
        <v>0.2462280914</v>
      </c>
      <c r="M37" s="61">
        <f t="shared" si="68"/>
        <v>6.54111698</v>
      </c>
      <c r="N37" s="62">
        <f t="shared" si="87"/>
        <v>7.880863832</v>
      </c>
      <c r="O37" s="63">
        <v>1.0</v>
      </c>
      <c r="P37" s="64">
        <v>18.0</v>
      </c>
      <c r="Q37" s="63">
        <f t="shared" si="70"/>
        <v>18</v>
      </c>
      <c r="R37" s="63">
        <f t="shared" si="71"/>
        <v>18</v>
      </c>
      <c r="S37" s="191">
        <v>90.0</v>
      </c>
      <c r="T37" s="191">
        <v>27.0</v>
      </c>
      <c r="U37" s="191">
        <v>16.0</v>
      </c>
      <c r="V37" s="66">
        <f t="shared" si="72"/>
        <v>6.48</v>
      </c>
      <c r="W37" s="67">
        <f t="shared" si="73"/>
        <v>7</v>
      </c>
      <c r="X37" s="68">
        <v>1.95</v>
      </c>
      <c r="Y37" s="69">
        <f t="shared" si="74"/>
        <v>13.65</v>
      </c>
      <c r="Z37" s="69">
        <v>1.0</v>
      </c>
      <c r="AA37" s="96">
        <f t="shared" si="13"/>
        <v>17.658</v>
      </c>
      <c r="AB37" s="70">
        <f t="shared" si="75"/>
        <v>1.794888889</v>
      </c>
      <c r="AC37" s="71">
        <f t="shared" si="94"/>
        <v>18</v>
      </c>
      <c r="AD37" s="72" t="s">
        <v>99</v>
      </c>
      <c r="AE37" s="73">
        <f t="shared" ref="AE37:AG37" si="106">S37/$AF$2</f>
        <v>35.43307087</v>
      </c>
      <c r="AF37" s="73">
        <f t="shared" si="106"/>
        <v>10.62992126</v>
      </c>
      <c r="AG37" s="73">
        <f t="shared" si="106"/>
        <v>6.299212598</v>
      </c>
      <c r="AH37" s="74">
        <f t="shared" si="77"/>
        <v>1.373034242</v>
      </c>
      <c r="AI37" s="74">
        <v>0.0</v>
      </c>
      <c r="AJ37" s="75">
        <f t="shared" si="78"/>
        <v>0</v>
      </c>
      <c r="AK37" s="75">
        <v>0.0</v>
      </c>
      <c r="AL37" s="75">
        <f t="shared" si="79"/>
        <v>0</v>
      </c>
      <c r="AM37" s="76">
        <f t="shared" si="80"/>
        <v>1.373034242</v>
      </c>
      <c r="AN37" s="77">
        <v>2.18</v>
      </c>
      <c r="AO37" s="78">
        <v>0.15</v>
      </c>
      <c r="AP37" s="78">
        <f t="shared" si="81"/>
        <v>0.8979643944</v>
      </c>
      <c r="AQ37" s="78">
        <f t="shared" si="96"/>
        <v>4.432105646</v>
      </c>
      <c r="AR37" s="78">
        <f t="shared" si="97"/>
        <v>0.2462280914</v>
      </c>
    </row>
    <row r="38" ht="15.75" customHeight="1">
      <c r="A38" s="190">
        <v>28.0</v>
      </c>
      <c r="B38" s="92" t="s">
        <v>168</v>
      </c>
      <c r="C38" s="92" t="s">
        <v>54</v>
      </c>
      <c r="D38" s="93">
        <v>25.0</v>
      </c>
      <c r="E38" s="54" t="s">
        <v>51</v>
      </c>
      <c r="F38" s="94">
        <v>3.42</v>
      </c>
      <c r="G38" s="56">
        <v>1.0</v>
      </c>
      <c r="H38" s="57">
        <v>0.0</v>
      </c>
      <c r="I38" s="57">
        <f t="shared" si="64"/>
        <v>3.42</v>
      </c>
      <c r="J38" s="58">
        <f t="shared" si="65"/>
        <v>1.559448889</v>
      </c>
      <c r="K38" s="59">
        <f t="shared" si="66"/>
        <v>0</v>
      </c>
      <c r="L38" s="60">
        <f t="shared" si="67"/>
        <v>0.2462280914</v>
      </c>
      <c r="M38" s="61">
        <f t="shared" si="68"/>
        <v>5.22567698</v>
      </c>
      <c r="N38" s="62">
        <f t="shared" si="87"/>
        <v>6.295996362</v>
      </c>
      <c r="O38" s="63">
        <v>1.0</v>
      </c>
      <c r="P38" s="64">
        <v>18.0</v>
      </c>
      <c r="Q38" s="63">
        <f t="shared" si="70"/>
        <v>18</v>
      </c>
      <c r="R38" s="63">
        <f t="shared" si="71"/>
        <v>18</v>
      </c>
      <c r="S38" s="191">
        <v>90.0</v>
      </c>
      <c r="T38" s="191">
        <v>27.0</v>
      </c>
      <c r="U38" s="191">
        <v>16.0</v>
      </c>
      <c r="V38" s="66">
        <f t="shared" si="72"/>
        <v>6.48</v>
      </c>
      <c r="W38" s="67">
        <f t="shared" si="73"/>
        <v>7</v>
      </c>
      <c r="X38" s="68">
        <v>1.95</v>
      </c>
      <c r="Y38" s="69">
        <f t="shared" si="74"/>
        <v>13.65</v>
      </c>
      <c r="Z38" s="69">
        <v>1.0</v>
      </c>
      <c r="AA38" s="96">
        <f t="shared" si="13"/>
        <v>13.42008</v>
      </c>
      <c r="AB38" s="70">
        <f t="shared" si="75"/>
        <v>1.559448889</v>
      </c>
      <c r="AC38" s="71">
        <f t="shared" si="94"/>
        <v>18</v>
      </c>
      <c r="AD38" s="72" t="s">
        <v>99</v>
      </c>
      <c r="AE38" s="73">
        <f t="shared" ref="AE38:AG38" si="107">S38/$AF$2</f>
        <v>35.43307087</v>
      </c>
      <c r="AF38" s="73">
        <f t="shared" si="107"/>
        <v>10.62992126</v>
      </c>
      <c r="AG38" s="73">
        <f t="shared" si="107"/>
        <v>6.299212598</v>
      </c>
      <c r="AH38" s="74">
        <f t="shared" si="77"/>
        <v>1.373034242</v>
      </c>
      <c r="AI38" s="74">
        <v>0.0</v>
      </c>
      <c r="AJ38" s="75">
        <f t="shared" si="78"/>
        <v>0</v>
      </c>
      <c r="AK38" s="75">
        <v>0.0</v>
      </c>
      <c r="AL38" s="75">
        <f t="shared" si="79"/>
        <v>0</v>
      </c>
      <c r="AM38" s="76">
        <f t="shared" si="80"/>
        <v>1.373034242</v>
      </c>
      <c r="AN38" s="77">
        <v>2.18</v>
      </c>
      <c r="AO38" s="78">
        <v>0.15</v>
      </c>
      <c r="AP38" s="78">
        <f t="shared" si="81"/>
        <v>0.8979643944</v>
      </c>
      <c r="AQ38" s="78">
        <f t="shared" si="96"/>
        <v>4.432105646</v>
      </c>
      <c r="AR38" s="78">
        <f t="shared" si="97"/>
        <v>0.2462280914</v>
      </c>
    </row>
    <row r="39" ht="15.75" customHeight="1">
      <c r="A39" s="190">
        <v>28.0</v>
      </c>
      <c r="B39" s="92" t="s">
        <v>169</v>
      </c>
      <c r="C39" s="92" t="s">
        <v>54</v>
      </c>
      <c r="D39" s="93">
        <v>25.0</v>
      </c>
      <c r="E39" s="54" t="s">
        <v>51</v>
      </c>
      <c r="F39" s="94">
        <v>4.5</v>
      </c>
      <c r="G39" s="56">
        <v>1.0</v>
      </c>
      <c r="H39" s="57">
        <v>0.0</v>
      </c>
      <c r="I39" s="57">
        <f t="shared" si="64"/>
        <v>4.5</v>
      </c>
      <c r="J39" s="58">
        <f t="shared" si="65"/>
        <v>1.794888889</v>
      </c>
      <c r="K39" s="59">
        <f t="shared" si="66"/>
        <v>0</v>
      </c>
      <c r="L39" s="60">
        <f t="shared" si="67"/>
        <v>0.2462280914</v>
      </c>
      <c r="M39" s="61">
        <f t="shared" si="68"/>
        <v>6.54111698</v>
      </c>
      <c r="N39" s="62">
        <f t="shared" si="87"/>
        <v>7.880863832</v>
      </c>
      <c r="O39" s="63">
        <v>1.0</v>
      </c>
      <c r="P39" s="64">
        <v>18.0</v>
      </c>
      <c r="Q39" s="63">
        <f t="shared" si="70"/>
        <v>18</v>
      </c>
      <c r="R39" s="63">
        <f t="shared" si="71"/>
        <v>18</v>
      </c>
      <c r="S39" s="191">
        <v>90.0</v>
      </c>
      <c r="T39" s="191">
        <v>27.0</v>
      </c>
      <c r="U39" s="191">
        <v>16.0</v>
      </c>
      <c r="V39" s="66">
        <f t="shared" si="72"/>
        <v>6.48</v>
      </c>
      <c r="W39" s="67">
        <f t="shared" si="73"/>
        <v>7</v>
      </c>
      <c r="X39" s="68">
        <v>1.95</v>
      </c>
      <c r="Y39" s="69">
        <f t="shared" si="74"/>
        <v>13.65</v>
      </c>
      <c r="Z39" s="69">
        <v>1.0</v>
      </c>
      <c r="AA39" s="96">
        <f t="shared" si="13"/>
        <v>17.658</v>
      </c>
      <c r="AB39" s="70">
        <f t="shared" si="75"/>
        <v>1.794888889</v>
      </c>
      <c r="AC39" s="71">
        <f t="shared" si="94"/>
        <v>18</v>
      </c>
      <c r="AD39" s="72" t="s">
        <v>99</v>
      </c>
      <c r="AE39" s="73">
        <f t="shared" ref="AE39:AG39" si="108">S39/$AF$2</f>
        <v>35.43307087</v>
      </c>
      <c r="AF39" s="73">
        <f t="shared" si="108"/>
        <v>10.62992126</v>
      </c>
      <c r="AG39" s="73">
        <f t="shared" si="108"/>
        <v>6.299212598</v>
      </c>
      <c r="AH39" s="74">
        <f t="shared" si="77"/>
        <v>1.373034242</v>
      </c>
      <c r="AI39" s="74">
        <v>0.0</v>
      </c>
      <c r="AJ39" s="75">
        <f t="shared" si="78"/>
        <v>0</v>
      </c>
      <c r="AK39" s="75">
        <v>0.0</v>
      </c>
      <c r="AL39" s="75">
        <f t="shared" si="79"/>
        <v>0</v>
      </c>
      <c r="AM39" s="76">
        <f t="shared" si="80"/>
        <v>1.373034242</v>
      </c>
      <c r="AN39" s="77">
        <v>2.18</v>
      </c>
      <c r="AO39" s="78">
        <v>0.15</v>
      </c>
      <c r="AP39" s="78">
        <f t="shared" si="81"/>
        <v>0.8979643944</v>
      </c>
      <c r="AQ39" s="78">
        <f>AM39*(AN39+AO39+AP38)</f>
        <v>4.432105646</v>
      </c>
      <c r="AR39" s="78">
        <f t="shared" si="97"/>
        <v>0.2462280914</v>
      </c>
    </row>
    <row r="40" ht="15.7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98"/>
      <c r="O40" s="7"/>
      <c r="P40" s="7"/>
      <c r="Q40" s="7"/>
      <c r="R40" s="7"/>
      <c r="S40" s="7"/>
      <c r="T40" s="7"/>
      <c r="U40" s="7"/>
      <c r="V40" s="7"/>
      <c r="W40" s="7"/>
      <c r="X40" s="68">
        <v>1.95</v>
      </c>
      <c r="Y40" s="7"/>
      <c r="Z40" s="7"/>
      <c r="AA40" s="96">
        <f t="shared" si="13"/>
        <v>0</v>
      </c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7">
        <v>2.18</v>
      </c>
      <c r="AO40" s="7"/>
      <c r="AP40" s="78">
        <f t="shared" si="81"/>
        <v>0</v>
      </c>
      <c r="AQ40" s="7"/>
      <c r="AR40" s="7"/>
    </row>
    <row r="41" ht="15.75" customHeight="1">
      <c r="A41" s="190">
        <v>1.0</v>
      </c>
      <c r="B41" s="174" t="s">
        <v>170</v>
      </c>
      <c r="C41" s="167" t="s">
        <v>60</v>
      </c>
      <c r="D41" s="192">
        <v>50.0</v>
      </c>
      <c r="E41" s="54" t="s">
        <v>145</v>
      </c>
      <c r="F41" s="193">
        <v>0.32</v>
      </c>
      <c r="G41" s="56">
        <v>12.0</v>
      </c>
      <c r="H41" s="57">
        <v>0.0</v>
      </c>
      <c r="I41" s="57">
        <f>F41*G41</f>
        <v>3.84</v>
      </c>
      <c r="J41" s="58">
        <f>AB41</f>
        <v>3.845453333</v>
      </c>
      <c r="K41" s="59">
        <f>AL41</f>
        <v>0</v>
      </c>
      <c r="L41" s="60">
        <f>AR41</f>
        <v>1.533331394</v>
      </c>
      <c r="M41" s="61">
        <f>I41+J41+K41+L41</f>
        <v>9.218784727</v>
      </c>
      <c r="N41" s="62">
        <f>M41/$N$2</f>
        <v>11.10696955</v>
      </c>
      <c r="O41" s="63">
        <v>1.0</v>
      </c>
      <c r="P41" s="64">
        <v>12.0</v>
      </c>
      <c r="Q41" s="63">
        <f>O41*P41</f>
        <v>12</v>
      </c>
      <c r="R41" s="63">
        <f>G41*Q41</f>
        <v>144</v>
      </c>
      <c r="S41" s="191">
        <v>120.0</v>
      </c>
      <c r="T41" s="191">
        <v>30.0</v>
      </c>
      <c r="U41" s="191">
        <v>30.0</v>
      </c>
      <c r="V41" s="66">
        <f>(S41*T41*U41)/$V$2</f>
        <v>18</v>
      </c>
      <c r="W41" s="67">
        <f>ROUNDUP(V41,0)</f>
        <v>18</v>
      </c>
      <c r="X41" s="68">
        <v>1.95</v>
      </c>
      <c r="Y41" s="69">
        <f>(X41*W41)</f>
        <v>35.1</v>
      </c>
      <c r="Z41" s="69">
        <v>1.0</v>
      </c>
      <c r="AA41" s="96">
        <f t="shared" si="13"/>
        <v>10.04544</v>
      </c>
      <c r="AB41" s="70">
        <f>(Y41+AA41+Z41)/Q41</f>
        <v>3.845453333</v>
      </c>
      <c r="AC41" s="71">
        <f>P41</f>
        <v>12</v>
      </c>
      <c r="AD41" s="72" t="s">
        <v>99</v>
      </c>
      <c r="AE41" s="73">
        <f t="shared" ref="AE41:AG41" si="109">S41/$AF$2</f>
        <v>47.24409449</v>
      </c>
      <c r="AF41" s="73">
        <f t="shared" si="109"/>
        <v>11.81102362</v>
      </c>
      <c r="AG41" s="73">
        <f t="shared" si="109"/>
        <v>11.81102362</v>
      </c>
      <c r="AH41" s="74">
        <f>(AE41*AF41*AG41)/$AD$2</f>
        <v>3.813984006</v>
      </c>
      <c r="AI41" s="74">
        <v>0.0</v>
      </c>
      <c r="AJ41" s="75">
        <f>AI41/AC41</f>
        <v>0</v>
      </c>
      <c r="AK41" s="75">
        <v>0.0</v>
      </c>
      <c r="AL41" s="75">
        <f>AJ41+AK41</f>
        <v>0</v>
      </c>
      <c r="AM41" s="76">
        <f>AH41</f>
        <v>3.813984006</v>
      </c>
      <c r="AN41" s="77">
        <v>2.18</v>
      </c>
      <c r="AO41" s="78">
        <v>0.15</v>
      </c>
      <c r="AP41" s="78">
        <f t="shared" si="81"/>
        <v>2.49434554</v>
      </c>
      <c r="AQ41" s="78">
        <f>AM41*(AN41+AO41+AP41)</f>
        <v>18.39997673</v>
      </c>
      <c r="AR41" s="78">
        <f>AQ41/AC41</f>
        <v>1.533331394</v>
      </c>
    </row>
    <row r="42" ht="15.75" customHeight="1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98"/>
      <c r="O42" s="7"/>
      <c r="P42" s="7"/>
      <c r="Q42" s="7"/>
      <c r="R42" s="7"/>
      <c r="S42" s="7"/>
      <c r="T42" s="7"/>
      <c r="U42" s="7"/>
      <c r="V42" s="7"/>
      <c r="W42" s="7"/>
      <c r="X42" s="68">
        <v>1.95</v>
      </c>
      <c r="Y42" s="7"/>
      <c r="Z42" s="7"/>
      <c r="AA42" s="96">
        <f t="shared" si="13"/>
        <v>0</v>
      </c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7">
        <v>2.75</v>
      </c>
      <c r="AO42" s="7"/>
      <c r="AP42" s="78">
        <f t="shared" si="81"/>
        <v>0</v>
      </c>
      <c r="AQ42" s="7"/>
      <c r="AR42" s="7"/>
    </row>
    <row r="43" ht="15.7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98"/>
      <c r="O43" s="7"/>
      <c r="P43" s="7"/>
      <c r="Q43" s="7"/>
      <c r="R43" s="7"/>
      <c r="S43" s="7"/>
      <c r="T43" s="7"/>
      <c r="U43" s="7"/>
      <c r="V43" s="7"/>
      <c r="W43" s="7"/>
      <c r="X43" s="68">
        <v>1.95</v>
      </c>
      <c r="Y43" s="7"/>
      <c r="Z43" s="7"/>
      <c r="AA43" s="96">
        <f t="shared" si="13"/>
        <v>0</v>
      </c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7">
        <v>2.75</v>
      </c>
      <c r="AO43" s="7"/>
      <c r="AP43" s="78">
        <f t="shared" si="81"/>
        <v>0</v>
      </c>
      <c r="AQ43" s="7"/>
      <c r="AR43" s="7"/>
    </row>
    <row r="44" ht="15.75" customHeight="1">
      <c r="A44" s="190">
        <v>1.0</v>
      </c>
      <c r="B44" s="174" t="s">
        <v>146</v>
      </c>
      <c r="C44" s="167" t="s">
        <v>60</v>
      </c>
      <c r="D44" s="192">
        <v>50.0</v>
      </c>
      <c r="E44" s="54" t="s">
        <v>145</v>
      </c>
      <c r="F44" s="193">
        <v>0.38</v>
      </c>
      <c r="G44" s="56">
        <v>3.0</v>
      </c>
      <c r="H44" s="57">
        <v>0.0</v>
      </c>
      <c r="I44" s="57">
        <f t="shared" ref="I44:I48" si="111">F44*G44</f>
        <v>1.14</v>
      </c>
      <c r="J44" s="58">
        <f t="shared" ref="J44:J48" si="112">AB44</f>
        <v>0.6670914286</v>
      </c>
      <c r="K44" s="59">
        <f t="shared" ref="K44:K48" si="113">AL44</f>
        <v>0</v>
      </c>
      <c r="L44" s="60">
        <f t="shared" ref="L44:L48" si="114">AR44</f>
        <v>0.1582030943</v>
      </c>
      <c r="M44" s="61">
        <f t="shared" ref="M44:M48" si="115">I44+J44+K44+L44</f>
        <v>1.965294523</v>
      </c>
      <c r="N44" s="62">
        <f t="shared" ref="N44:N48" si="116">M44/$N$2</f>
        <v>2.367824726</v>
      </c>
      <c r="O44" s="63">
        <v>1.0</v>
      </c>
      <c r="P44" s="64">
        <v>35.0</v>
      </c>
      <c r="Q44" s="63">
        <f t="shared" ref="Q44:Q48" si="117">O44*P44</f>
        <v>35</v>
      </c>
      <c r="R44" s="63">
        <f t="shared" ref="R44:R48" si="118">G44*Q44</f>
        <v>105</v>
      </c>
      <c r="S44" s="191">
        <v>90.0</v>
      </c>
      <c r="T44" s="191">
        <v>27.0</v>
      </c>
      <c r="U44" s="191">
        <v>16.0</v>
      </c>
      <c r="V44" s="66">
        <f t="shared" ref="V44:V48" si="119">(S44*T44*U44)/$V$2</f>
        <v>6.48</v>
      </c>
      <c r="W44" s="67">
        <f t="shared" ref="W44:W48" si="120">ROUNDUP(V44,0)</f>
        <v>7</v>
      </c>
      <c r="X44" s="68">
        <v>1.95</v>
      </c>
      <c r="Y44" s="69">
        <f t="shared" ref="Y44:Y48" si="121">(X44*W44)</f>
        <v>13.65</v>
      </c>
      <c r="Z44" s="69">
        <v>1.0</v>
      </c>
      <c r="AA44" s="96">
        <f t="shared" si="13"/>
        <v>8.6982</v>
      </c>
      <c r="AB44" s="70">
        <f t="shared" ref="AB44:AB48" si="122">(Y44+AA44+Z44)/Q44</f>
        <v>0.6670914286</v>
      </c>
      <c r="AC44" s="71">
        <f>P44</f>
        <v>35</v>
      </c>
      <c r="AD44" s="72" t="s">
        <v>99</v>
      </c>
      <c r="AE44" s="73">
        <f t="shared" ref="AE44:AG44" si="110">S44/$AF$2</f>
        <v>35.43307087</v>
      </c>
      <c r="AF44" s="73">
        <f t="shared" si="110"/>
        <v>10.62992126</v>
      </c>
      <c r="AG44" s="73">
        <f t="shared" si="110"/>
        <v>6.299212598</v>
      </c>
      <c r="AH44" s="74">
        <f t="shared" ref="AH44:AH48" si="124">(AE44*AF44*AG44)/$AD$2</f>
        <v>1.373034242</v>
      </c>
      <c r="AI44" s="74">
        <v>0.0</v>
      </c>
      <c r="AJ44" s="75">
        <f t="shared" ref="AJ44:AJ48" si="125">AI44/AC44</f>
        <v>0</v>
      </c>
      <c r="AK44" s="75">
        <v>0.0</v>
      </c>
      <c r="AL44" s="75">
        <f t="shared" ref="AL44:AL48" si="126">AJ44+AK44</f>
        <v>0</v>
      </c>
      <c r="AM44" s="76">
        <f t="shared" ref="AM44:AM48" si="127">AH44</f>
        <v>1.373034242</v>
      </c>
      <c r="AN44" s="77">
        <v>2.75</v>
      </c>
      <c r="AO44" s="78">
        <v>0.15</v>
      </c>
      <c r="AP44" s="78">
        <f t="shared" si="81"/>
        <v>1.13275325</v>
      </c>
      <c r="AQ44" s="78">
        <f>AM44*(AN44+AO44+AP44)</f>
        <v>5.537108302</v>
      </c>
      <c r="AR44" s="78">
        <f>AQ44/AC44</f>
        <v>0.1582030943</v>
      </c>
    </row>
    <row r="45" ht="15.75" customHeight="1">
      <c r="A45" s="190">
        <v>16.0</v>
      </c>
      <c r="B45" s="92" t="s">
        <v>157</v>
      </c>
      <c r="C45" s="92" t="s">
        <v>54</v>
      </c>
      <c r="D45" s="93">
        <v>60.0</v>
      </c>
      <c r="E45" s="54" t="s">
        <v>51</v>
      </c>
      <c r="F45" s="94">
        <v>0.28</v>
      </c>
      <c r="G45" s="56">
        <v>5.0</v>
      </c>
      <c r="H45" s="57">
        <v>0.0</v>
      </c>
      <c r="I45" s="57">
        <f t="shared" si="111"/>
        <v>1.4</v>
      </c>
      <c r="J45" s="58">
        <f t="shared" si="112"/>
        <v>0.9156166667</v>
      </c>
      <c r="K45" s="59">
        <f t="shared" si="113"/>
        <v>0</v>
      </c>
      <c r="L45" s="60">
        <f t="shared" si="114"/>
        <v>0.2102458683</v>
      </c>
      <c r="M45" s="61">
        <f t="shared" si="115"/>
        <v>2.525862535</v>
      </c>
      <c r="N45" s="62">
        <f t="shared" si="116"/>
        <v>3.043207873</v>
      </c>
      <c r="O45" s="63">
        <v>1.0</v>
      </c>
      <c r="P45" s="64">
        <v>24.0</v>
      </c>
      <c r="Q45" s="63">
        <f t="shared" si="117"/>
        <v>24</v>
      </c>
      <c r="R45" s="63">
        <f t="shared" si="118"/>
        <v>120</v>
      </c>
      <c r="S45" s="191">
        <v>90.0</v>
      </c>
      <c r="T45" s="191">
        <v>27.0</v>
      </c>
      <c r="U45" s="191">
        <v>16.0</v>
      </c>
      <c r="V45" s="66">
        <f t="shared" si="119"/>
        <v>6.48</v>
      </c>
      <c r="W45" s="67">
        <f t="shared" si="120"/>
        <v>7</v>
      </c>
      <c r="X45" s="68">
        <v>1.95</v>
      </c>
      <c r="Y45" s="69">
        <f t="shared" si="121"/>
        <v>13.65</v>
      </c>
      <c r="Z45" s="69">
        <v>1.0</v>
      </c>
      <c r="AA45" s="96">
        <f t="shared" si="13"/>
        <v>7.3248</v>
      </c>
      <c r="AB45" s="96">
        <f t="shared" si="122"/>
        <v>0.9156166667</v>
      </c>
      <c r="AC45" s="71">
        <v>1.0</v>
      </c>
      <c r="AD45" s="72" t="s">
        <v>99</v>
      </c>
      <c r="AE45" s="73">
        <f t="shared" ref="AE45:AG45" si="123">S45/$AF$2</f>
        <v>35.43307087</v>
      </c>
      <c r="AF45" s="73">
        <f t="shared" si="123"/>
        <v>10.62992126</v>
      </c>
      <c r="AG45" s="73">
        <f t="shared" si="123"/>
        <v>6.299212598</v>
      </c>
      <c r="AH45" s="74">
        <f t="shared" si="124"/>
        <v>1.373034242</v>
      </c>
      <c r="AI45" s="74">
        <v>0.0</v>
      </c>
      <c r="AJ45" s="75">
        <f t="shared" si="125"/>
        <v>0</v>
      </c>
      <c r="AK45" s="75">
        <v>0.0</v>
      </c>
      <c r="AL45" s="75">
        <f t="shared" si="126"/>
        <v>0</v>
      </c>
      <c r="AM45" s="76">
        <f t="shared" si="127"/>
        <v>1.373034242</v>
      </c>
      <c r="AN45" s="77">
        <v>2.75</v>
      </c>
      <c r="AO45" s="78">
        <v>0.1</v>
      </c>
      <c r="AP45" s="78">
        <f t="shared" si="81"/>
        <v>1.13275325</v>
      </c>
      <c r="AQ45" s="78">
        <f>(AM45*(AN45+AO45))+AP45</f>
        <v>5.04590084</v>
      </c>
      <c r="AR45" s="78">
        <f>AQ45/P45</f>
        <v>0.2102458683</v>
      </c>
    </row>
    <row r="46" ht="15.75" customHeight="1">
      <c r="A46" s="190">
        <v>3.0</v>
      </c>
      <c r="B46" s="3" t="s">
        <v>147</v>
      </c>
      <c r="C46" s="93">
        <v>50.0</v>
      </c>
      <c r="D46" s="54" t="s">
        <v>51</v>
      </c>
      <c r="E46" s="54" t="s">
        <v>51</v>
      </c>
      <c r="F46" s="94">
        <v>0.34</v>
      </c>
      <c r="G46" s="56">
        <v>3.0</v>
      </c>
      <c r="H46" s="57">
        <v>0.0</v>
      </c>
      <c r="I46" s="57">
        <f t="shared" si="111"/>
        <v>1.02</v>
      </c>
      <c r="J46" s="58">
        <f t="shared" si="112"/>
        <v>0.6409314286</v>
      </c>
      <c r="K46" s="59">
        <f t="shared" si="113"/>
        <v>0</v>
      </c>
      <c r="L46" s="60">
        <f t="shared" si="114"/>
        <v>0.1582030943</v>
      </c>
      <c r="M46" s="61">
        <f t="shared" si="115"/>
        <v>1.819134523</v>
      </c>
      <c r="N46" s="62">
        <f t="shared" si="116"/>
        <v>2.191728341</v>
      </c>
      <c r="O46" s="63">
        <v>1.0</v>
      </c>
      <c r="P46" s="64">
        <v>35.0</v>
      </c>
      <c r="Q46" s="63">
        <f t="shared" si="117"/>
        <v>35</v>
      </c>
      <c r="R46" s="63">
        <f t="shared" si="118"/>
        <v>105</v>
      </c>
      <c r="S46" s="191">
        <v>90.0</v>
      </c>
      <c r="T46" s="191">
        <v>27.0</v>
      </c>
      <c r="U46" s="191">
        <v>16.0</v>
      </c>
      <c r="V46" s="66">
        <f t="shared" si="119"/>
        <v>6.48</v>
      </c>
      <c r="W46" s="67">
        <f t="shared" si="120"/>
        <v>7</v>
      </c>
      <c r="X46" s="68">
        <v>1.95</v>
      </c>
      <c r="Y46" s="69">
        <f t="shared" si="121"/>
        <v>13.65</v>
      </c>
      <c r="Z46" s="69">
        <v>1.0</v>
      </c>
      <c r="AA46" s="96">
        <f t="shared" si="13"/>
        <v>7.7826</v>
      </c>
      <c r="AB46" s="70">
        <f t="shared" si="122"/>
        <v>0.6409314286</v>
      </c>
      <c r="AC46" s="71">
        <f t="shared" ref="AC46:AC48" si="129">P46</f>
        <v>35</v>
      </c>
      <c r="AD46" s="72" t="s">
        <v>99</v>
      </c>
      <c r="AE46" s="73">
        <f t="shared" ref="AE46:AG46" si="128">S46/$AF$2</f>
        <v>35.43307087</v>
      </c>
      <c r="AF46" s="73">
        <f t="shared" si="128"/>
        <v>10.62992126</v>
      </c>
      <c r="AG46" s="73">
        <f t="shared" si="128"/>
        <v>6.299212598</v>
      </c>
      <c r="AH46" s="74">
        <f t="shared" si="124"/>
        <v>1.373034242</v>
      </c>
      <c r="AI46" s="74">
        <v>0.0</v>
      </c>
      <c r="AJ46" s="75">
        <f t="shared" si="125"/>
        <v>0</v>
      </c>
      <c r="AK46" s="75">
        <v>0.0</v>
      </c>
      <c r="AL46" s="75">
        <f t="shared" si="126"/>
        <v>0</v>
      </c>
      <c r="AM46" s="76">
        <f t="shared" si="127"/>
        <v>1.373034242</v>
      </c>
      <c r="AN46" s="77">
        <v>2.75</v>
      </c>
      <c r="AO46" s="78">
        <v>0.15</v>
      </c>
      <c r="AP46" s="78">
        <f t="shared" si="81"/>
        <v>1.13275325</v>
      </c>
      <c r="AQ46" s="78">
        <f t="shared" ref="AQ46:AQ48" si="131">AM46*(AN46+AO46+AP46)</f>
        <v>5.537108302</v>
      </c>
      <c r="AR46" s="78">
        <f t="shared" ref="AR46:AR48" si="132">AQ46/AC46</f>
        <v>0.1582030943</v>
      </c>
    </row>
    <row r="47" ht="15.75" customHeight="1">
      <c r="A47" s="190">
        <v>7.0</v>
      </c>
      <c r="B47" s="92" t="s">
        <v>161</v>
      </c>
      <c r="C47" s="92" t="s">
        <v>54</v>
      </c>
      <c r="D47" s="93">
        <v>50.0</v>
      </c>
      <c r="E47" s="54" t="s">
        <v>51</v>
      </c>
      <c r="F47" s="94">
        <v>0.5</v>
      </c>
      <c r="G47" s="56">
        <v>3.0</v>
      </c>
      <c r="H47" s="57">
        <v>0.0</v>
      </c>
      <c r="I47" s="57">
        <f t="shared" si="111"/>
        <v>1.5</v>
      </c>
      <c r="J47" s="58">
        <f t="shared" si="112"/>
        <v>0.5553333333</v>
      </c>
      <c r="K47" s="59">
        <f t="shared" si="113"/>
        <v>0</v>
      </c>
      <c r="L47" s="60">
        <f t="shared" si="114"/>
        <v>0.07089042871</v>
      </c>
      <c r="M47" s="61">
        <f t="shared" si="115"/>
        <v>2.126223762</v>
      </c>
      <c r="N47" s="62">
        <f t="shared" si="116"/>
        <v>2.561715376</v>
      </c>
      <c r="O47" s="63">
        <v>1.0</v>
      </c>
      <c r="P47" s="64">
        <v>30.0</v>
      </c>
      <c r="Q47" s="63">
        <f t="shared" si="117"/>
        <v>30</v>
      </c>
      <c r="R47" s="63">
        <f t="shared" si="118"/>
        <v>90</v>
      </c>
      <c r="S47" s="191">
        <v>105.0</v>
      </c>
      <c r="T47" s="191">
        <v>14.0</v>
      </c>
      <c r="U47" s="191">
        <v>12.0</v>
      </c>
      <c r="V47" s="66">
        <f t="shared" si="119"/>
        <v>2.94</v>
      </c>
      <c r="W47" s="67">
        <f t="shared" si="120"/>
        <v>3</v>
      </c>
      <c r="X47" s="68">
        <v>1.95</v>
      </c>
      <c r="Y47" s="69">
        <f t="shared" si="121"/>
        <v>5.85</v>
      </c>
      <c r="Z47" s="69">
        <v>1.0</v>
      </c>
      <c r="AA47" s="96">
        <f t="shared" si="13"/>
        <v>9.81</v>
      </c>
      <c r="AB47" s="70">
        <f t="shared" si="122"/>
        <v>0.5553333333</v>
      </c>
      <c r="AC47" s="71">
        <f t="shared" si="129"/>
        <v>30</v>
      </c>
      <c r="AD47" s="72" t="s">
        <v>99</v>
      </c>
      <c r="AE47" s="73">
        <f t="shared" ref="AE47:AG47" si="130">S47/$AF$2</f>
        <v>41.33858268</v>
      </c>
      <c r="AF47" s="73">
        <f t="shared" si="130"/>
        <v>5.511811024</v>
      </c>
      <c r="AG47" s="73">
        <f t="shared" si="130"/>
        <v>4.724409449</v>
      </c>
      <c r="AH47" s="74">
        <f t="shared" si="124"/>
        <v>0.622950721</v>
      </c>
      <c r="AI47" s="74">
        <v>0.0</v>
      </c>
      <c r="AJ47" s="75">
        <f t="shared" si="125"/>
        <v>0</v>
      </c>
      <c r="AK47" s="75">
        <v>0.0</v>
      </c>
      <c r="AL47" s="75">
        <f t="shared" si="126"/>
        <v>0</v>
      </c>
      <c r="AM47" s="76">
        <f t="shared" si="127"/>
        <v>0.622950721</v>
      </c>
      <c r="AN47" s="77">
        <v>2.75</v>
      </c>
      <c r="AO47" s="78">
        <v>0.15</v>
      </c>
      <c r="AP47" s="78">
        <f t="shared" si="81"/>
        <v>0.5139343448</v>
      </c>
      <c r="AQ47" s="78">
        <f t="shared" si="131"/>
        <v>2.126712861</v>
      </c>
      <c r="AR47" s="78">
        <f t="shared" si="132"/>
        <v>0.07089042871</v>
      </c>
    </row>
    <row r="48" ht="15.75" customHeight="1">
      <c r="A48" s="190">
        <v>9.0</v>
      </c>
      <c r="B48" s="92" t="s">
        <v>153</v>
      </c>
      <c r="C48" s="92" t="s">
        <v>54</v>
      </c>
      <c r="D48" s="93">
        <v>70.0</v>
      </c>
      <c r="E48" s="54" t="s">
        <v>51</v>
      </c>
      <c r="F48" s="94">
        <v>0.35</v>
      </c>
      <c r="G48" s="56">
        <v>3.0</v>
      </c>
      <c r="H48" s="57">
        <v>0.0</v>
      </c>
      <c r="I48" s="57">
        <f t="shared" si="111"/>
        <v>1.05</v>
      </c>
      <c r="J48" s="58">
        <f t="shared" si="112"/>
        <v>0.5143166667</v>
      </c>
      <c r="K48" s="59">
        <f t="shared" si="113"/>
        <v>0</v>
      </c>
      <c r="L48" s="60">
        <f t="shared" si="114"/>
        <v>0.08861303589</v>
      </c>
      <c r="M48" s="61">
        <f t="shared" si="115"/>
        <v>1.652929703</v>
      </c>
      <c r="N48" s="62">
        <f t="shared" si="116"/>
        <v>1.991481569</v>
      </c>
      <c r="O48" s="63">
        <v>1.0</v>
      </c>
      <c r="P48" s="64">
        <v>24.0</v>
      </c>
      <c r="Q48" s="63">
        <f t="shared" si="117"/>
        <v>24</v>
      </c>
      <c r="R48" s="63">
        <f t="shared" si="118"/>
        <v>72</v>
      </c>
      <c r="S48" s="191">
        <v>105.0</v>
      </c>
      <c r="T48" s="191">
        <v>14.0</v>
      </c>
      <c r="U48" s="191">
        <v>12.0</v>
      </c>
      <c r="V48" s="66">
        <f t="shared" si="119"/>
        <v>2.94</v>
      </c>
      <c r="W48" s="67">
        <f t="shared" si="120"/>
        <v>3</v>
      </c>
      <c r="X48" s="68">
        <v>1.95</v>
      </c>
      <c r="Y48" s="69">
        <f t="shared" si="121"/>
        <v>5.85</v>
      </c>
      <c r="Z48" s="69">
        <v>1.0</v>
      </c>
      <c r="AA48" s="96">
        <f t="shared" si="13"/>
        <v>5.4936</v>
      </c>
      <c r="AB48" s="70">
        <f t="shared" si="122"/>
        <v>0.5143166667</v>
      </c>
      <c r="AC48" s="71">
        <f t="shared" si="129"/>
        <v>24</v>
      </c>
      <c r="AD48" s="72" t="s">
        <v>99</v>
      </c>
      <c r="AE48" s="73">
        <f t="shared" ref="AE48:AG48" si="133">S48/$AF$2</f>
        <v>41.33858268</v>
      </c>
      <c r="AF48" s="73">
        <f t="shared" si="133"/>
        <v>5.511811024</v>
      </c>
      <c r="AG48" s="73">
        <f t="shared" si="133"/>
        <v>4.724409449</v>
      </c>
      <c r="AH48" s="74">
        <f t="shared" si="124"/>
        <v>0.622950721</v>
      </c>
      <c r="AI48" s="74">
        <v>0.0</v>
      </c>
      <c r="AJ48" s="75">
        <f t="shared" si="125"/>
        <v>0</v>
      </c>
      <c r="AK48" s="75">
        <v>0.0</v>
      </c>
      <c r="AL48" s="75">
        <f t="shared" si="126"/>
        <v>0</v>
      </c>
      <c r="AM48" s="76">
        <f t="shared" si="127"/>
        <v>0.622950721</v>
      </c>
      <c r="AN48" s="77">
        <v>2.75</v>
      </c>
      <c r="AO48" s="78">
        <v>0.15</v>
      </c>
      <c r="AP48" s="78">
        <f t="shared" si="81"/>
        <v>0.5139343448</v>
      </c>
      <c r="AQ48" s="78">
        <f t="shared" si="131"/>
        <v>2.126712861</v>
      </c>
      <c r="AR48" s="78">
        <f t="shared" si="132"/>
        <v>0.08861303589</v>
      </c>
    </row>
    <row r="49" ht="15.75" customHeight="1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98"/>
      <c r="O49" s="7"/>
      <c r="P49" s="7"/>
      <c r="Q49" s="7"/>
      <c r="R49" s="7"/>
      <c r="S49" s="7"/>
      <c r="T49" s="7"/>
      <c r="U49" s="7"/>
      <c r="V49" s="7"/>
      <c r="W49" s="7"/>
      <c r="X49" s="68">
        <v>1.95</v>
      </c>
      <c r="Y49" s="7"/>
      <c r="Z49" s="7"/>
      <c r="AA49" s="96">
        <f t="shared" si="13"/>
        <v>0</v>
      </c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7">
        <v>2.75</v>
      </c>
      <c r="AO49" s="7"/>
      <c r="AP49" s="78">
        <f t="shared" si="81"/>
        <v>0</v>
      </c>
      <c r="AQ49" s="7"/>
      <c r="AR49" s="7"/>
    </row>
    <row r="50" ht="15.7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98"/>
      <c r="O50" s="7"/>
      <c r="P50" s="7"/>
      <c r="Q50" s="7"/>
      <c r="R50" s="7"/>
      <c r="S50" s="7"/>
      <c r="T50" s="7"/>
      <c r="U50" s="7"/>
      <c r="V50" s="7"/>
      <c r="W50" s="7"/>
      <c r="X50" s="68">
        <v>1.95</v>
      </c>
      <c r="Y50" s="7"/>
      <c r="Z50" s="7"/>
      <c r="AA50" s="96">
        <f t="shared" si="13"/>
        <v>0</v>
      </c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7">
        <v>2.75</v>
      </c>
      <c r="AO50" s="7"/>
      <c r="AP50" s="78">
        <f t="shared" si="81"/>
        <v>0</v>
      </c>
      <c r="AQ50" s="7"/>
      <c r="AR50" s="7"/>
    </row>
    <row r="51" ht="15.75" customHeight="1">
      <c r="A51" s="174"/>
      <c r="B51" s="3" t="s">
        <v>147</v>
      </c>
      <c r="C51" s="92" t="s">
        <v>54</v>
      </c>
      <c r="D51" s="93">
        <v>70.0</v>
      </c>
      <c r="E51" s="54" t="s">
        <v>51</v>
      </c>
      <c r="F51" s="94">
        <v>0.35</v>
      </c>
      <c r="G51" s="56">
        <v>3.0</v>
      </c>
      <c r="H51" s="57">
        <v>0.0</v>
      </c>
      <c r="I51" s="57">
        <f t="shared" ref="I51:I54" si="135">F51*G51</f>
        <v>1.05</v>
      </c>
      <c r="J51" s="58">
        <f t="shared" ref="J51:J54" si="136">AB51</f>
        <v>0.6474714286</v>
      </c>
      <c r="K51" s="59">
        <f t="shared" ref="K51:K54" si="137">AL51</f>
        <v>0</v>
      </c>
      <c r="L51" s="60">
        <f t="shared" ref="L51:L54" si="138">AR51</f>
        <v>0.1582030943</v>
      </c>
      <c r="M51" s="61">
        <f t="shared" ref="M51:M54" si="139">I51+J51+K51+L51</f>
        <v>1.855674523</v>
      </c>
      <c r="N51" s="62">
        <f t="shared" ref="N51:N54" si="140">M51/$N$2</f>
        <v>2.235752437</v>
      </c>
      <c r="O51" s="63">
        <v>1.0</v>
      </c>
      <c r="P51" s="64">
        <v>35.0</v>
      </c>
      <c r="Q51" s="63">
        <f t="shared" ref="Q51:Q54" si="141">O51*P51</f>
        <v>35</v>
      </c>
      <c r="R51" s="63">
        <f t="shared" ref="R51:R54" si="142">G51*Q51</f>
        <v>105</v>
      </c>
      <c r="S51" s="191">
        <v>90.0</v>
      </c>
      <c r="T51" s="191">
        <v>27.0</v>
      </c>
      <c r="U51" s="191">
        <v>16.0</v>
      </c>
      <c r="V51" s="66">
        <f t="shared" ref="V51:V54" si="143">(S51*T51*U51)/$V$2</f>
        <v>6.48</v>
      </c>
      <c r="W51" s="67">
        <f t="shared" ref="W51:W54" si="144">ROUNDUP(V51,0)</f>
        <v>7</v>
      </c>
      <c r="X51" s="68">
        <v>1.95</v>
      </c>
      <c r="Y51" s="69">
        <f t="shared" ref="Y51:Y54" si="145">(X51*W51)</f>
        <v>13.65</v>
      </c>
      <c r="Z51" s="69">
        <v>1.0</v>
      </c>
      <c r="AA51" s="96">
        <f t="shared" si="13"/>
        <v>8.0115</v>
      </c>
      <c r="AB51" s="70">
        <f t="shared" ref="AB51:AB54" si="146">(Y51+AA51+Z51)/Q51</f>
        <v>0.6474714286</v>
      </c>
      <c r="AC51" s="71">
        <f t="shared" ref="AC51:AC52" si="147">P51</f>
        <v>35</v>
      </c>
      <c r="AD51" s="72" t="s">
        <v>99</v>
      </c>
      <c r="AE51" s="73">
        <f t="shared" ref="AE51:AG51" si="134">S51/$AF$2</f>
        <v>35.43307087</v>
      </c>
      <c r="AF51" s="73">
        <f t="shared" si="134"/>
        <v>10.62992126</v>
      </c>
      <c r="AG51" s="73">
        <f t="shared" si="134"/>
        <v>6.299212598</v>
      </c>
      <c r="AH51" s="74">
        <f t="shared" ref="AH51:AH54" si="149">(AE51*AF51*AG51)/$AD$2</f>
        <v>1.373034242</v>
      </c>
      <c r="AI51" s="74">
        <v>0.0</v>
      </c>
      <c r="AJ51" s="75">
        <f t="shared" ref="AJ51:AJ54" si="150">AI51/AC51</f>
        <v>0</v>
      </c>
      <c r="AK51" s="75">
        <v>0.0</v>
      </c>
      <c r="AL51" s="75">
        <f t="shared" ref="AL51:AL54" si="151">AJ51+AK51</f>
        <v>0</v>
      </c>
      <c r="AM51" s="76">
        <f t="shared" ref="AM51:AM54" si="152">AH51</f>
        <v>1.373034242</v>
      </c>
      <c r="AN51" s="77">
        <v>2.75</v>
      </c>
      <c r="AO51" s="78">
        <v>0.15</v>
      </c>
      <c r="AP51" s="78">
        <f t="shared" si="81"/>
        <v>1.13275325</v>
      </c>
      <c r="AQ51" s="78">
        <f t="shared" ref="AQ51:AQ53" si="153">AM51*(AN51+AO51+AP51)</f>
        <v>5.537108302</v>
      </c>
      <c r="AR51" s="78">
        <f t="shared" ref="AR51:AR53" si="154">AQ51/AC51</f>
        <v>0.1582030943</v>
      </c>
    </row>
    <row r="52" ht="15.75" customHeight="1">
      <c r="A52" s="91"/>
      <c r="B52" s="3" t="s">
        <v>159</v>
      </c>
      <c r="C52" s="92" t="s">
        <v>54</v>
      </c>
      <c r="D52" s="93">
        <v>50.0</v>
      </c>
      <c r="E52" s="54" t="s">
        <v>51</v>
      </c>
      <c r="F52" s="94">
        <v>0.5</v>
      </c>
      <c r="G52" s="56">
        <v>3.0</v>
      </c>
      <c r="H52" s="57">
        <v>0.0</v>
      </c>
      <c r="I52" s="57">
        <f t="shared" si="135"/>
        <v>1.5</v>
      </c>
      <c r="J52" s="58">
        <f t="shared" si="136"/>
        <v>0.49825</v>
      </c>
      <c r="K52" s="59">
        <f t="shared" si="137"/>
        <v>0</v>
      </c>
      <c r="L52" s="60">
        <f t="shared" si="138"/>
        <v>0.05316782154</v>
      </c>
      <c r="M52" s="61">
        <f t="shared" si="139"/>
        <v>2.051417822</v>
      </c>
      <c r="N52" s="62">
        <f t="shared" si="140"/>
        <v>2.471587737</v>
      </c>
      <c r="O52" s="63">
        <v>1.0</v>
      </c>
      <c r="P52" s="64">
        <v>40.0</v>
      </c>
      <c r="Q52" s="63">
        <f t="shared" si="141"/>
        <v>40</v>
      </c>
      <c r="R52" s="63">
        <f t="shared" si="142"/>
        <v>120</v>
      </c>
      <c r="S52" s="191">
        <v>105.0</v>
      </c>
      <c r="T52" s="191">
        <v>14.0</v>
      </c>
      <c r="U52" s="191">
        <v>12.0</v>
      </c>
      <c r="V52" s="66">
        <f t="shared" si="143"/>
        <v>2.94</v>
      </c>
      <c r="W52" s="67">
        <f t="shared" si="144"/>
        <v>3</v>
      </c>
      <c r="X52" s="68">
        <v>1.95</v>
      </c>
      <c r="Y52" s="69">
        <f t="shared" si="145"/>
        <v>5.85</v>
      </c>
      <c r="Z52" s="69">
        <v>1.0</v>
      </c>
      <c r="AA52" s="96">
        <f t="shared" si="13"/>
        <v>13.08</v>
      </c>
      <c r="AB52" s="70">
        <f t="shared" si="146"/>
        <v>0.49825</v>
      </c>
      <c r="AC52" s="71">
        <f t="shared" si="147"/>
        <v>40</v>
      </c>
      <c r="AD52" s="72" t="s">
        <v>99</v>
      </c>
      <c r="AE52" s="73">
        <f t="shared" ref="AE52:AG52" si="148">S52/$AF$2</f>
        <v>41.33858268</v>
      </c>
      <c r="AF52" s="73">
        <f t="shared" si="148"/>
        <v>5.511811024</v>
      </c>
      <c r="AG52" s="73">
        <f t="shared" si="148"/>
        <v>4.724409449</v>
      </c>
      <c r="AH52" s="74">
        <f t="shared" si="149"/>
        <v>0.622950721</v>
      </c>
      <c r="AI52" s="74">
        <v>0.0</v>
      </c>
      <c r="AJ52" s="75">
        <f t="shared" si="150"/>
        <v>0</v>
      </c>
      <c r="AK52" s="75">
        <v>0.0</v>
      </c>
      <c r="AL52" s="75">
        <f t="shared" si="151"/>
        <v>0</v>
      </c>
      <c r="AM52" s="76">
        <f t="shared" si="152"/>
        <v>0.622950721</v>
      </c>
      <c r="AN52" s="77">
        <v>2.75</v>
      </c>
      <c r="AO52" s="78">
        <v>0.15</v>
      </c>
      <c r="AP52" s="78">
        <f t="shared" si="81"/>
        <v>0.5139343448</v>
      </c>
      <c r="AQ52" s="78">
        <f t="shared" si="153"/>
        <v>2.126712861</v>
      </c>
      <c r="AR52" s="78">
        <f t="shared" si="154"/>
        <v>0.05316782154</v>
      </c>
    </row>
    <row r="53" ht="15.75" customHeight="1">
      <c r="A53" s="91"/>
      <c r="B53" s="92" t="s">
        <v>171</v>
      </c>
      <c r="C53" s="92" t="s">
        <v>54</v>
      </c>
      <c r="D53" s="93">
        <v>70.0</v>
      </c>
      <c r="E53" s="54" t="s">
        <v>51</v>
      </c>
      <c r="F53" s="94">
        <v>0.28</v>
      </c>
      <c r="G53" s="56">
        <v>5.0</v>
      </c>
      <c r="H53" s="57">
        <v>0.0</v>
      </c>
      <c r="I53" s="57">
        <f t="shared" si="135"/>
        <v>1.4</v>
      </c>
      <c r="J53" s="58">
        <f t="shared" si="136"/>
        <v>0.9156166667</v>
      </c>
      <c r="K53" s="59">
        <f t="shared" si="137"/>
        <v>0</v>
      </c>
      <c r="L53" s="60">
        <f t="shared" si="138"/>
        <v>0.5537108302</v>
      </c>
      <c r="M53" s="61">
        <f t="shared" si="139"/>
        <v>2.869327497</v>
      </c>
      <c r="N53" s="62">
        <f t="shared" si="140"/>
        <v>3.457021081</v>
      </c>
      <c r="O53" s="63">
        <v>1.0</v>
      </c>
      <c r="P53" s="64">
        <v>24.0</v>
      </c>
      <c r="Q53" s="63">
        <f t="shared" si="141"/>
        <v>24</v>
      </c>
      <c r="R53" s="63">
        <f t="shared" si="142"/>
        <v>120</v>
      </c>
      <c r="S53" s="191">
        <v>90.0</v>
      </c>
      <c r="T53" s="191">
        <v>27.0</v>
      </c>
      <c r="U53" s="191">
        <v>16.0</v>
      </c>
      <c r="V53" s="66">
        <f t="shared" si="143"/>
        <v>6.48</v>
      </c>
      <c r="W53" s="67">
        <f t="shared" si="144"/>
        <v>7</v>
      </c>
      <c r="X53" s="68">
        <v>1.95</v>
      </c>
      <c r="Y53" s="69">
        <f t="shared" si="145"/>
        <v>13.65</v>
      </c>
      <c r="Z53" s="69">
        <v>1.0</v>
      </c>
      <c r="AA53" s="96">
        <f t="shared" si="13"/>
        <v>7.3248</v>
      </c>
      <c r="AB53" s="96">
        <f t="shared" si="146"/>
        <v>0.9156166667</v>
      </c>
      <c r="AC53" s="71">
        <v>10.0</v>
      </c>
      <c r="AD53" s="72" t="s">
        <v>99</v>
      </c>
      <c r="AE53" s="73">
        <f t="shared" ref="AE53:AG53" si="155">S53/$AF$2</f>
        <v>35.43307087</v>
      </c>
      <c r="AF53" s="73">
        <f t="shared" si="155"/>
        <v>10.62992126</v>
      </c>
      <c r="AG53" s="73">
        <f t="shared" si="155"/>
        <v>6.299212598</v>
      </c>
      <c r="AH53" s="74">
        <f t="shared" si="149"/>
        <v>1.373034242</v>
      </c>
      <c r="AI53" s="74">
        <v>0.0</v>
      </c>
      <c r="AJ53" s="75">
        <f t="shared" si="150"/>
        <v>0</v>
      </c>
      <c r="AK53" s="75">
        <v>0.0</v>
      </c>
      <c r="AL53" s="75">
        <f t="shared" si="151"/>
        <v>0</v>
      </c>
      <c r="AM53" s="76">
        <f t="shared" si="152"/>
        <v>1.373034242</v>
      </c>
      <c r="AN53" s="77">
        <v>2.75</v>
      </c>
      <c r="AO53" s="78">
        <v>0.15</v>
      </c>
      <c r="AP53" s="78">
        <f t="shared" si="81"/>
        <v>1.13275325</v>
      </c>
      <c r="AQ53" s="78">
        <f t="shared" si="153"/>
        <v>5.537108302</v>
      </c>
      <c r="AR53" s="78">
        <f t="shared" si="154"/>
        <v>0.5537108302</v>
      </c>
    </row>
    <row r="54" ht="15.75" customHeight="1">
      <c r="A54" s="174"/>
      <c r="B54" s="219" t="s">
        <v>172</v>
      </c>
      <c r="C54" s="92" t="s">
        <v>54</v>
      </c>
      <c r="D54" s="93">
        <v>60.0</v>
      </c>
      <c r="E54" s="54" t="s">
        <v>51</v>
      </c>
      <c r="F54" s="94">
        <v>0.34</v>
      </c>
      <c r="G54" s="56">
        <v>3.0</v>
      </c>
      <c r="H54" s="57">
        <v>0.0</v>
      </c>
      <c r="I54" s="57">
        <f t="shared" si="135"/>
        <v>1.02</v>
      </c>
      <c r="J54" s="58">
        <f t="shared" si="136"/>
        <v>0.6409314286</v>
      </c>
      <c r="K54" s="59">
        <f t="shared" si="137"/>
        <v>0</v>
      </c>
      <c r="L54" s="60">
        <f t="shared" si="138"/>
        <v>0.1461300729</v>
      </c>
      <c r="M54" s="61">
        <f t="shared" si="139"/>
        <v>1.807061501</v>
      </c>
      <c r="N54" s="62">
        <f t="shared" si="140"/>
        <v>2.177182532</v>
      </c>
      <c r="O54" s="63">
        <v>1.0</v>
      </c>
      <c r="P54" s="64">
        <v>35.0</v>
      </c>
      <c r="Q54" s="63">
        <f t="shared" si="141"/>
        <v>35</v>
      </c>
      <c r="R54" s="63">
        <f t="shared" si="142"/>
        <v>105</v>
      </c>
      <c r="S54" s="191">
        <v>90.0</v>
      </c>
      <c r="T54" s="191">
        <v>27.0</v>
      </c>
      <c r="U54" s="191">
        <v>16.0</v>
      </c>
      <c r="V54" s="66">
        <f t="shared" si="143"/>
        <v>6.48</v>
      </c>
      <c r="W54" s="67">
        <f t="shared" si="144"/>
        <v>7</v>
      </c>
      <c r="X54" s="68">
        <v>1.95</v>
      </c>
      <c r="Y54" s="69">
        <f t="shared" si="145"/>
        <v>13.65</v>
      </c>
      <c r="Z54" s="69">
        <v>1.0</v>
      </c>
      <c r="AA54" s="96">
        <f t="shared" si="13"/>
        <v>7.7826</v>
      </c>
      <c r="AB54" s="96">
        <f t="shared" si="146"/>
        <v>0.6409314286</v>
      </c>
      <c r="AC54" s="71">
        <v>1.0</v>
      </c>
      <c r="AD54" s="72" t="s">
        <v>99</v>
      </c>
      <c r="AE54" s="73">
        <f t="shared" ref="AE54:AG54" si="156">S54/$AF$2</f>
        <v>35.43307087</v>
      </c>
      <c r="AF54" s="73">
        <f t="shared" si="156"/>
        <v>10.62992126</v>
      </c>
      <c r="AG54" s="73">
        <f t="shared" si="156"/>
        <v>6.299212598</v>
      </c>
      <c r="AH54" s="74">
        <f t="shared" si="149"/>
        <v>1.373034242</v>
      </c>
      <c r="AI54" s="74">
        <v>0.0</v>
      </c>
      <c r="AJ54" s="75">
        <f t="shared" si="150"/>
        <v>0</v>
      </c>
      <c r="AK54" s="75">
        <v>0.0</v>
      </c>
      <c r="AL54" s="75">
        <f t="shared" si="151"/>
        <v>0</v>
      </c>
      <c r="AM54" s="76">
        <f t="shared" si="152"/>
        <v>1.373034242</v>
      </c>
      <c r="AN54" s="77">
        <v>2.75</v>
      </c>
      <c r="AO54" s="78">
        <v>0.15</v>
      </c>
      <c r="AP54" s="78">
        <f t="shared" si="81"/>
        <v>1.13275325</v>
      </c>
      <c r="AQ54" s="78">
        <f>(AM54*(AN54+AO54))+AP54</f>
        <v>5.114552552</v>
      </c>
      <c r="AR54" s="78">
        <f>AQ54/P54</f>
        <v>0.1461300729</v>
      </c>
    </row>
    <row r="55" ht="15.75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98"/>
      <c r="O55" s="7"/>
      <c r="P55" s="7"/>
      <c r="Q55" s="7"/>
      <c r="R55" s="7"/>
      <c r="S55" s="7"/>
      <c r="T55" s="7"/>
      <c r="U55" s="7"/>
      <c r="V55" s="7"/>
      <c r="W55" s="7"/>
      <c r="X55" s="68">
        <v>1.95</v>
      </c>
      <c r="Y55" s="7"/>
      <c r="Z55" s="7"/>
      <c r="AA55" s="96">
        <f t="shared" si="13"/>
        <v>0</v>
      </c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7">
        <v>2.75</v>
      </c>
      <c r="AO55" s="7"/>
      <c r="AP55" s="78">
        <f t="shared" si="81"/>
        <v>0</v>
      </c>
      <c r="AQ55" s="7"/>
      <c r="AR55" s="7"/>
    </row>
    <row r="56" ht="15.75" customHeight="1">
      <c r="A56" s="190">
        <v>26.0</v>
      </c>
      <c r="B56" s="92" t="s">
        <v>141</v>
      </c>
      <c r="C56" s="92" t="s">
        <v>54</v>
      </c>
      <c r="D56" s="93">
        <v>50.0</v>
      </c>
      <c r="E56" s="54" t="s">
        <v>51</v>
      </c>
      <c r="F56" s="94">
        <v>5.76</v>
      </c>
      <c r="G56" s="56">
        <v>1.0</v>
      </c>
      <c r="H56" s="57">
        <v>0.0</v>
      </c>
      <c r="I56" s="57">
        <f t="shared" ref="I56:I57" si="158">F56*G56</f>
        <v>5.76</v>
      </c>
      <c r="J56" s="58">
        <f t="shared" ref="J56:J57" si="159">AB56</f>
        <v>3.08693</v>
      </c>
      <c r="K56" s="59">
        <f t="shared" ref="K56:K57" si="160">AL56</f>
        <v>0</v>
      </c>
      <c r="L56" s="60">
        <f t="shared" ref="L56:L57" si="161">AR56</f>
        <v>0.6921385377</v>
      </c>
      <c r="M56" s="61">
        <f t="shared" ref="M56:M57" si="162">I56+J56+K56+L56</f>
        <v>9.539068538</v>
      </c>
      <c r="N56" s="62">
        <f t="shared" ref="N56:N57" si="163">M56/$N$2</f>
        <v>11.49285366</v>
      </c>
      <c r="O56" s="63">
        <v>1.0</v>
      </c>
      <c r="P56" s="64">
        <v>8.0</v>
      </c>
      <c r="Q56" s="63">
        <f t="shared" ref="Q56:Q57" si="164">O56*P56</f>
        <v>8</v>
      </c>
      <c r="R56" s="63">
        <f t="shared" ref="R56:R57" si="165">G56*Q56</f>
        <v>8</v>
      </c>
      <c r="S56" s="191">
        <v>90.0</v>
      </c>
      <c r="T56" s="191">
        <v>27.0</v>
      </c>
      <c r="U56" s="191">
        <v>16.0</v>
      </c>
      <c r="V56" s="66">
        <f t="shared" ref="V56:V57" si="166">(S56*T56*U56)/$V$2</f>
        <v>6.48</v>
      </c>
      <c r="W56" s="67">
        <f t="shared" ref="W56:W57" si="167">ROUNDUP(V56,0)</f>
        <v>7</v>
      </c>
      <c r="X56" s="68">
        <v>1.95</v>
      </c>
      <c r="Y56" s="69">
        <f t="shared" ref="Y56:Y57" si="168">(X56*W56)</f>
        <v>13.65</v>
      </c>
      <c r="Z56" s="69">
        <v>1.0</v>
      </c>
      <c r="AA56" s="96">
        <f t="shared" si="13"/>
        <v>10.04544</v>
      </c>
      <c r="AB56" s="96">
        <f t="shared" ref="AB56:AB57" si="169">(Y56+AA56+Z56)/Q56</f>
        <v>3.08693</v>
      </c>
      <c r="AC56" s="71">
        <f t="shared" ref="AC56:AC57" si="170">P56</f>
        <v>8</v>
      </c>
      <c r="AD56" s="72" t="s">
        <v>99</v>
      </c>
      <c r="AE56" s="73">
        <f t="shared" ref="AE56:AG56" si="157">S56/$AF$2</f>
        <v>35.43307087</v>
      </c>
      <c r="AF56" s="73">
        <f t="shared" si="157"/>
        <v>10.62992126</v>
      </c>
      <c r="AG56" s="73">
        <f t="shared" si="157"/>
        <v>6.299212598</v>
      </c>
      <c r="AH56" s="74">
        <f t="shared" ref="AH56:AH57" si="172">(AE56*AF56*AG56)/$AD$2</f>
        <v>1.373034242</v>
      </c>
      <c r="AI56" s="74">
        <v>0.0</v>
      </c>
      <c r="AJ56" s="75">
        <f t="shared" ref="AJ56:AJ57" si="173">AI56/AC56</f>
        <v>0</v>
      </c>
      <c r="AK56" s="75">
        <v>0.0</v>
      </c>
      <c r="AL56" s="75">
        <f t="shared" ref="AL56:AL57" si="174">AJ56+AK56</f>
        <v>0</v>
      </c>
      <c r="AM56" s="76">
        <f t="shared" ref="AM56:AM57" si="175">AH56</f>
        <v>1.373034242</v>
      </c>
      <c r="AN56" s="77">
        <v>2.75</v>
      </c>
      <c r="AO56" s="78">
        <v>0.15</v>
      </c>
      <c r="AP56" s="78">
        <f t="shared" si="81"/>
        <v>1.13275325</v>
      </c>
      <c r="AQ56" s="78">
        <f t="shared" ref="AQ56:AQ57" si="176">AM56*(AN56+AO56+AP56)</f>
        <v>5.537108302</v>
      </c>
      <c r="AR56" s="78">
        <f t="shared" ref="AR56:AR57" si="177">AQ56/AC56</f>
        <v>0.6921385377</v>
      </c>
    </row>
    <row r="57" ht="15.75" customHeight="1">
      <c r="A57" s="190">
        <v>26.0</v>
      </c>
      <c r="B57" s="92" t="s">
        <v>173</v>
      </c>
      <c r="C57" s="92" t="s">
        <v>54</v>
      </c>
      <c r="D57" s="93">
        <v>50.0</v>
      </c>
      <c r="E57" s="54" t="s">
        <v>51</v>
      </c>
      <c r="F57" s="94">
        <v>8.75</v>
      </c>
      <c r="G57" s="56">
        <v>1.0</v>
      </c>
      <c r="H57" s="57">
        <v>0.0</v>
      </c>
      <c r="I57" s="57">
        <f t="shared" si="158"/>
        <v>8.75</v>
      </c>
      <c r="J57" s="58">
        <f t="shared" si="159"/>
        <v>4.000357143</v>
      </c>
      <c r="K57" s="59">
        <f t="shared" si="160"/>
        <v>0</v>
      </c>
      <c r="L57" s="60">
        <f t="shared" si="161"/>
        <v>0.7910154717</v>
      </c>
      <c r="M57" s="61">
        <f t="shared" si="162"/>
        <v>13.54137261</v>
      </c>
      <c r="N57" s="62">
        <f t="shared" si="163"/>
        <v>16.31490676</v>
      </c>
      <c r="O57" s="63">
        <v>1.0</v>
      </c>
      <c r="P57" s="64">
        <v>7.0</v>
      </c>
      <c r="Q57" s="63">
        <f t="shared" si="164"/>
        <v>7</v>
      </c>
      <c r="R57" s="63">
        <f t="shared" si="165"/>
        <v>7</v>
      </c>
      <c r="S57" s="191">
        <v>90.0</v>
      </c>
      <c r="T57" s="191">
        <v>27.0</v>
      </c>
      <c r="U57" s="191">
        <v>16.0</v>
      </c>
      <c r="V57" s="66">
        <f t="shared" si="166"/>
        <v>6.48</v>
      </c>
      <c r="W57" s="67">
        <f t="shared" si="167"/>
        <v>7</v>
      </c>
      <c r="X57" s="68">
        <v>1.95</v>
      </c>
      <c r="Y57" s="69">
        <f t="shared" si="168"/>
        <v>13.65</v>
      </c>
      <c r="Z57" s="69">
        <v>1.0</v>
      </c>
      <c r="AA57" s="96">
        <f t="shared" si="13"/>
        <v>13.3525</v>
      </c>
      <c r="AB57" s="96">
        <f t="shared" si="169"/>
        <v>4.000357143</v>
      </c>
      <c r="AC57" s="71">
        <f t="shared" si="170"/>
        <v>7</v>
      </c>
      <c r="AD57" s="72" t="s">
        <v>99</v>
      </c>
      <c r="AE57" s="73">
        <f t="shared" ref="AE57:AG57" si="171">S57/$AF$2</f>
        <v>35.43307087</v>
      </c>
      <c r="AF57" s="73">
        <f t="shared" si="171"/>
        <v>10.62992126</v>
      </c>
      <c r="AG57" s="73">
        <f t="shared" si="171"/>
        <v>6.299212598</v>
      </c>
      <c r="AH57" s="74">
        <f t="shared" si="172"/>
        <v>1.373034242</v>
      </c>
      <c r="AI57" s="74">
        <v>0.0</v>
      </c>
      <c r="AJ57" s="75">
        <f t="shared" si="173"/>
        <v>0</v>
      </c>
      <c r="AK57" s="75">
        <v>0.0</v>
      </c>
      <c r="AL57" s="75">
        <f t="shared" si="174"/>
        <v>0</v>
      </c>
      <c r="AM57" s="76">
        <f t="shared" si="175"/>
        <v>1.373034242</v>
      </c>
      <c r="AN57" s="77">
        <v>2.75</v>
      </c>
      <c r="AO57" s="78">
        <v>0.15</v>
      </c>
      <c r="AP57" s="78">
        <f t="shared" si="81"/>
        <v>1.13275325</v>
      </c>
      <c r="AQ57" s="78">
        <f t="shared" si="176"/>
        <v>5.537108302</v>
      </c>
      <c r="AR57" s="78">
        <f t="shared" si="177"/>
        <v>0.7910154717</v>
      </c>
    </row>
    <row r="58" ht="15.7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98"/>
      <c r="O58" s="7"/>
      <c r="P58" s="7"/>
      <c r="Q58" s="7"/>
      <c r="R58" s="7"/>
      <c r="S58" s="7"/>
      <c r="T58" s="7"/>
      <c r="U58" s="7"/>
      <c r="V58" s="7"/>
      <c r="W58" s="7"/>
      <c r="X58" s="68">
        <v>1.95</v>
      </c>
      <c r="Y58" s="7"/>
      <c r="Z58" s="7"/>
      <c r="AA58" s="96">
        <f t="shared" si="13"/>
        <v>0</v>
      </c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7">
        <v>2.75</v>
      </c>
      <c r="AO58" s="7"/>
      <c r="AP58" s="78">
        <f t="shared" si="81"/>
        <v>0</v>
      </c>
      <c r="AQ58" s="7"/>
      <c r="AR58" s="7"/>
    </row>
    <row r="59" ht="15.75" customHeight="1">
      <c r="A59" s="174"/>
      <c r="B59" s="3" t="s">
        <v>147</v>
      </c>
      <c r="C59" s="92" t="s">
        <v>54</v>
      </c>
      <c r="D59" s="93">
        <v>70.0</v>
      </c>
      <c r="E59" s="54" t="s">
        <v>51</v>
      </c>
      <c r="F59" s="94">
        <v>0.35</v>
      </c>
      <c r="G59" s="56">
        <v>5.0</v>
      </c>
      <c r="H59" s="57">
        <v>0.0</v>
      </c>
      <c r="I59" s="57">
        <f>F59*G59</f>
        <v>1.75</v>
      </c>
      <c r="J59" s="58">
        <f>AB59</f>
        <v>1.297125</v>
      </c>
      <c r="K59" s="59">
        <f>AL59</f>
        <v>0</v>
      </c>
      <c r="L59" s="60">
        <f>AR59</f>
        <v>0.3460692689</v>
      </c>
      <c r="M59" s="61">
        <f>I59+J59+K59+L59</f>
        <v>3.393194269</v>
      </c>
      <c r="N59" s="62">
        <f>M59/$N$2</f>
        <v>4.088185866</v>
      </c>
      <c r="O59" s="63">
        <v>1.0</v>
      </c>
      <c r="P59" s="64">
        <v>16.0</v>
      </c>
      <c r="Q59" s="63">
        <f>O59*P59</f>
        <v>16</v>
      </c>
      <c r="R59" s="63">
        <f>G59*Q59</f>
        <v>80</v>
      </c>
      <c r="S59" s="191">
        <v>90.0</v>
      </c>
      <c r="T59" s="191">
        <v>27.0</v>
      </c>
      <c r="U59" s="191">
        <v>16.0</v>
      </c>
      <c r="V59" s="66">
        <f>(S59*T59*U59)/$V$2</f>
        <v>6.48</v>
      </c>
      <c r="W59" s="67">
        <f>ROUNDUP(V59,0)</f>
        <v>7</v>
      </c>
      <c r="X59" s="68">
        <v>1.95</v>
      </c>
      <c r="Y59" s="69">
        <f>(X59*W59)</f>
        <v>13.65</v>
      </c>
      <c r="Z59" s="69">
        <v>1.0</v>
      </c>
      <c r="AA59" s="96">
        <f t="shared" si="13"/>
        <v>6.104</v>
      </c>
      <c r="AB59" s="70">
        <f>(Y59+AA59+Z59)/Q59</f>
        <v>1.297125</v>
      </c>
      <c r="AC59" s="71">
        <f>P59</f>
        <v>16</v>
      </c>
      <c r="AD59" s="72" t="s">
        <v>99</v>
      </c>
      <c r="AE59" s="73">
        <f t="shared" ref="AE59:AG59" si="178">S59/$AF$2</f>
        <v>35.43307087</v>
      </c>
      <c r="AF59" s="73">
        <f t="shared" si="178"/>
        <v>10.62992126</v>
      </c>
      <c r="AG59" s="73">
        <f t="shared" si="178"/>
        <v>6.299212598</v>
      </c>
      <c r="AH59" s="74">
        <f>(AE59*AF59*AG59)/$AD$2</f>
        <v>1.373034242</v>
      </c>
      <c r="AI59" s="74">
        <v>0.0</v>
      </c>
      <c r="AJ59" s="75">
        <f>AI59/AC59</f>
        <v>0</v>
      </c>
      <c r="AK59" s="75">
        <v>0.0</v>
      </c>
      <c r="AL59" s="75">
        <f>AJ59+AK59</f>
        <v>0</v>
      </c>
      <c r="AM59" s="76">
        <f>AH59</f>
        <v>1.373034242</v>
      </c>
      <c r="AN59" s="77">
        <v>2.75</v>
      </c>
      <c r="AO59" s="78">
        <v>0.15</v>
      </c>
      <c r="AP59" s="78">
        <f t="shared" si="81"/>
        <v>1.13275325</v>
      </c>
      <c r="AQ59" s="78">
        <f>AM59*(AN59+AO59+AP59)</f>
        <v>5.537108302</v>
      </c>
      <c r="AR59" s="78">
        <f>AQ59/AC59</f>
        <v>0.3460692689</v>
      </c>
    </row>
    <row r="60" ht="15.75" customHeight="1">
      <c r="A60" s="7"/>
      <c r="B60" s="7"/>
      <c r="C60" s="7"/>
      <c r="D60" s="7"/>
      <c r="E60" s="7"/>
      <c r="F60" s="7"/>
      <c r="G60" s="7"/>
      <c r="H60" s="220">
        <v>2.0</v>
      </c>
      <c r="I60" s="7"/>
      <c r="J60" s="7"/>
      <c r="K60" s="7"/>
      <c r="L60" s="7"/>
      <c r="M60" s="7"/>
      <c r="N60" s="98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</row>
    <row r="61" ht="15.75" customHeight="1">
      <c r="A61" s="7"/>
      <c r="B61" s="7"/>
      <c r="C61" s="7"/>
      <c r="D61" s="7"/>
      <c r="E61" s="7"/>
      <c r="F61" s="7"/>
      <c r="G61" s="7"/>
      <c r="H61" s="174" t="s">
        <v>174</v>
      </c>
      <c r="I61" s="221">
        <v>2.2156226885304164</v>
      </c>
      <c r="J61" s="56">
        <v>3.0</v>
      </c>
      <c r="K61" s="7"/>
      <c r="L61" s="220">
        <v>5.0</v>
      </c>
      <c r="M61" s="220">
        <f t="shared" ref="M61:M65" si="179">J61*L61</f>
        <v>15</v>
      </c>
      <c r="N61" s="98"/>
      <c r="O61" s="220">
        <f t="shared" ref="O61:O65" si="180">I61*L61</f>
        <v>11.07811344</v>
      </c>
      <c r="P61" s="7"/>
      <c r="Q61" s="7"/>
      <c r="R61" s="220">
        <f t="shared" ref="R61:R65" si="181">I61*L61</f>
        <v>11.07811344</v>
      </c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</row>
    <row r="62" ht="15.75" customHeight="1">
      <c r="A62" s="7"/>
      <c r="B62" s="7"/>
      <c r="C62" s="7"/>
      <c r="D62" s="7"/>
      <c r="E62" s="7"/>
      <c r="F62" s="7"/>
      <c r="G62" s="7"/>
      <c r="H62" s="92" t="s">
        <v>175</v>
      </c>
      <c r="I62" s="221">
        <v>3.35</v>
      </c>
      <c r="J62" s="56">
        <v>7.0</v>
      </c>
      <c r="K62" s="7"/>
      <c r="L62" s="220">
        <v>7.0</v>
      </c>
      <c r="M62" s="220">
        <f t="shared" si="179"/>
        <v>49</v>
      </c>
      <c r="N62" s="98"/>
      <c r="O62" s="220">
        <f t="shared" si="180"/>
        <v>23.45</v>
      </c>
      <c r="P62" s="7"/>
      <c r="Q62" s="7"/>
      <c r="R62" s="220">
        <f t="shared" si="181"/>
        <v>23.45</v>
      </c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</row>
    <row r="63" ht="15.75" customHeight="1">
      <c r="A63" s="7"/>
      <c r="B63" s="7"/>
      <c r="C63" s="7"/>
      <c r="D63" s="7"/>
      <c r="E63" s="7"/>
      <c r="F63" s="7"/>
      <c r="G63" s="7"/>
      <c r="H63" s="3" t="s">
        <v>176</v>
      </c>
      <c r="I63" s="221">
        <v>2.050728570883358</v>
      </c>
      <c r="J63" s="56">
        <v>3.0</v>
      </c>
      <c r="K63" s="7"/>
      <c r="L63" s="220">
        <v>7.0</v>
      </c>
      <c r="M63" s="220">
        <f t="shared" si="179"/>
        <v>21</v>
      </c>
      <c r="N63" s="98"/>
      <c r="O63" s="220">
        <f t="shared" si="180"/>
        <v>14.3551</v>
      </c>
      <c r="P63" s="7"/>
      <c r="Q63" s="7"/>
      <c r="R63" s="220">
        <f t="shared" si="181"/>
        <v>14.3551</v>
      </c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</row>
    <row r="64" ht="15.75" customHeight="1">
      <c r="A64" s="7"/>
      <c r="B64" s="7"/>
      <c r="C64" s="7"/>
      <c r="D64" s="7"/>
      <c r="E64" s="7"/>
      <c r="F64" s="7"/>
      <c r="G64" s="7"/>
      <c r="H64" s="92" t="s">
        <v>177</v>
      </c>
      <c r="I64" s="221">
        <v>2.413089024765873</v>
      </c>
      <c r="J64" s="56">
        <v>3.0</v>
      </c>
      <c r="K64" s="7"/>
      <c r="L64" s="220">
        <v>5.0</v>
      </c>
      <c r="M64" s="220">
        <f t="shared" si="179"/>
        <v>15</v>
      </c>
      <c r="N64" s="98"/>
      <c r="O64" s="220">
        <f t="shared" si="180"/>
        <v>12.06544512</v>
      </c>
      <c r="P64" s="7"/>
      <c r="Q64" s="7"/>
      <c r="R64" s="220">
        <f t="shared" si="181"/>
        <v>12.06544512</v>
      </c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</row>
    <row r="65" ht="15.75" customHeight="1">
      <c r="A65" s="7"/>
      <c r="B65" s="7"/>
      <c r="C65" s="7"/>
      <c r="D65" s="7"/>
      <c r="E65" s="7"/>
      <c r="F65" s="7"/>
      <c r="G65" s="7"/>
      <c r="H65" s="92" t="s">
        <v>178</v>
      </c>
      <c r="I65" s="221">
        <v>1.8827142221338118</v>
      </c>
      <c r="J65" s="56">
        <v>3.0</v>
      </c>
      <c r="K65" s="7"/>
      <c r="L65" s="220">
        <v>6.0</v>
      </c>
      <c r="M65" s="220">
        <f t="shared" si="179"/>
        <v>18</v>
      </c>
      <c r="N65" s="98"/>
      <c r="O65" s="220">
        <f t="shared" si="180"/>
        <v>11.29628533</v>
      </c>
      <c r="P65" s="7"/>
      <c r="Q65" s="7"/>
      <c r="R65" s="220">
        <f t="shared" si="181"/>
        <v>11.29628533</v>
      </c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</row>
    <row r="66" ht="15.75" customHeight="1">
      <c r="A66" s="7"/>
      <c r="B66" s="7"/>
      <c r="C66" s="7"/>
      <c r="D66" s="7"/>
      <c r="E66" s="7"/>
      <c r="F66" s="7"/>
      <c r="G66" s="7"/>
      <c r="H66" s="7"/>
      <c r="I66" s="222">
        <f>AVERAGE(I61:I65)</f>
        <v>2.382430901</v>
      </c>
      <c r="J66" s="7"/>
      <c r="K66" s="7"/>
      <c r="L66" s="220">
        <f t="shared" ref="L66:O66" si="182">SUM(L61:L65)</f>
        <v>30</v>
      </c>
      <c r="M66" s="220">
        <f t="shared" si="182"/>
        <v>118</v>
      </c>
      <c r="N66" s="223">
        <f t="shared" si="182"/>
        <v>0</v>
      </c>
      <c r="O66" s="220">
        <f t="shared" si="182"/>
        <v>72.2449439</v>
      </c>
      <c r="P66" s="220">
        <f>O66/L66</f>
        <v>2.408164797</v>
      </c>
      <c r="Q66" s="7"/>
      <c r="R66" s="220">
        <f>SUM(R61:R65)</f>
        <v>72.2449439</v>
      </c>
      <c r="S66" s="220">
        <f>R66/L66</f>
        <v>2.408164797</v>
      </c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</row>
    <row r="67" ht="15.7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98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</row>
    <row r="68" ht="15.75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98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</row>
    <row r="69" ht="15.75" customHeight="1">
      <c r="A69" s="7"/>
      <c r="B69" s="7"/>
      <c r="C69" s="7"/>
      <c r="D69" s="7"/>
      <c r="E69" s="7"/>
      <c r="F69" s="7"/>
      <c r="G69" s="7"/>
      <c r="H69" s="167" t="s">
        <v>179</v>
      </c>
      <c r="I69" s="224">
        <v>4.15</v>
      </c>
      <c r="J69" s="56">
        <v>7.0</v>
      </c>
      <c r="K69" s="7"/>
      <c r="L69" s="220">
        <v>5.0</v>
      </c>
      <c r="M69" s="220">
        <f t="shared" ref="M69:M73" si="183">J69*L69</f>
        <v>35</v>
      </c>
      <c r="N69" s="98"/>
      <c r="O69" s="220">
        <f t="shared" ref="O69:O73" si="184">I69*L69</f>
        <v>20.75</v>
      </c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</row>
    <row r="70" ht="15.75" customHeight="1">
      <c r="A70" s="7"/>
      <c r="B70" s="7"/>
      <c r="C70" s="7"/>
      <c r="D70" s="7"/>
      <c r="E70" s="7"/>
      <c r="F70" s="7"/>
      <c r="G70" s="7"/>
      <c r="H70" s="167" t="s">
        <v>180</v>
      </c>
      <c r="I70" s="224">
        <v>2.3</v>
      </c>
      <c r="J70" s="56">
        <v>3.0</v>
      </c>
      <c r="K70" s="7"/>
      <c r="L70" s="220">
        <v>7.0</v>
      </c>
      <c r="M70" s="220">
        <f t="shared" si="183"/>
        <v>21</v>
      </c>
      <c r="N70" s="98"/>
      <c r="O70" s="220">
        <f t="shared" si="184"/>
        <v>16.1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</row>
    <row r="71" ht="15.75" customHeight="1">
      <c r="A71" s="7"/>
      <c r="B71" s="7"/>
      <c r="C71" s="7"/>
      <c r="D71" s="7"/>
      <c r="E71" s="7"/>
      <c r="F71" s="7"/>
      <c r="G71" s="7"/>
      <c r="H71" s="174" t="s">
        <v>181</v>
      </c>
      <c r="I71" s="224">
        <v>2.3390021712547915</v>
      </c>
      <c r="J71" s="56">
        <v>3.0</v>
      </c>
      <c r="K71" s="7"/>
      <c r="L71" s="220">
        <v>7.0</v>
      </c>
      <c r="M71" s="220">
        <f t="shared" si="183"/>
        <v>21</v>
      </c>
      <c r="N71" s="98"/>
      <c r="O71" s="220">
        <f t="shared" si="184"/>
        <v>16.3730152</v>
      </c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</row>
    <row r="72" ht="15.75" customHeight="1">
      <c r="A72" s="7"/>
      <c r="B72" s="7"/>
      <c r="C72" s="7"/>
      <c r="D72" s="7"/>
      <c r="E72" s="7"/>
      <c r="F72" s="7"/>
      <c r="G72" s="7"/>
      <c r="H72" s="167" t="s">
        <v>182</v>
      </c>
      <c r="I72" s="224">
        <v>2.132884524195968</v>
      </c>
      <c r="J72" s="56">
        <v>3.0</v>
      </c>
      <c r="K72" s="7"/>
      <c r="L72" s="220">
        <v>5.0</v>
      </c>
      <c r="M72" s="220">
        <f t="shared" si="183"/>
        <v>15</v>
      </c>
      <c r="N72" s="98"/>
      <c r="O72" s="220">
        <f t="shared" si="184"/>
        <v>10.66442262</v>
      </c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</row>
    <row r="73" ht="15.75" customHeight="1">
      <c r="A73" s="7"/>
      <c r="B73" s="7"/>
      <c r="C73" s="7"/>
      <c r="D73" s="7"/>
      <c r="E73" s="7"/>
      <c r="F73" s="7"/>
      <c r="G73" s="7"/>
      <c r="H73" s="167" t="s">
        <v>183</v>
      </c>
      <c r="I73" s="224">
        <v>2.8333924583631167</v>
      </c>
      <c r="J73" s="56">
        <v>5.0</v>
      </c>
      <c r="K73" s="7"/>
      <c r="L73" s="220">
        <v>6.0</v>
      </c>
      <c r="M73" s="220">
        <f t="shared" si="183"/>
        <v>30</v>
      </c>
      <c r="N73" s="98"/>
      <c r="O73" s="220">
        <f t="shared" si="184"/>
        <v>17.00035475</v>
      </c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</row>
    <row r="74" ht="15.7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220">
        <f t="shared" ref="L74:O74" si="185">SUM(L69:L73)</f>
        <v>30</v>
      </c>
      <c r="M74" s="220">
        <f t="shared" si="185"/>
        <v>122</v>
      </c>
      <c r="N74" s="223">
        <f t="shared" si="185"/>
        <v>0</v>
      </c>
      <c r="O74" s="220">
        <f t="shared" si="185"/>
        <v>80.88779257</v>
      </c>
      <c r="P74" s="220">
        <f>O74/L74</f>
        <v>2.696259752</v>
      </c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</row>
    <row r="75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98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</row>
    <row r="7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98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</row>
    <row r="77" ht="15.75" customHeight="1">
      <c r="A77" s="7"/>
      <c r="B77" s="7"/>
      <c r="C77" s="7"/>
      <c r="D77" s="7"/>
      <c r="E77" s="7"/>
      <c r="F77" s="7"/>
      <c r="G77" s="7"/>
      <c r="H77" s="225" t="s">
        <v>184</v>
      </c>
      <c r="I77" s="225" t="s">
        <v>185</v>
      </c>
      <c r="J77" s="226" t="s">
        <v>186</v>
      </c>
      <c r="K77" s="225" t="s">
        <v>187</v>
      </c>
      <c r="L77" s="7"/>
      <c r="M77" s="7"/>
      <c r="N77" s="98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</row>
    <row r="78" ht="15.75" customHeight="1">
      <c r="A78" s="7"/>
      <c r="B78" s="7"/>
      <c r="C78" s="7"/>
      <c r="D78" s="7"/>
      <c r="E78" s="7"/>
      <c r="F78" s="7"/>
      <c r="G78" s="7"/>
      <c r="H78" s="174" t="s">
        <v>174</v>
      </c>
      <c r="I78" s="227">
        <v>3.0</v>
      </c>
      <c r="J78" s="226">
        <v>5.0</v>
      </c>
      <c r="K78" s="228">
        <v>2.41</v>
      </c>
      <c r="L78" s="7"/>
      <c r="M78" s="7"/>
      <c r="N78" s="98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</row>
    <row r="79" ht="15.75" customHeight="1">
      <c r="A79" s="7"/>
      <c r="B79" s="7"/>
      <c r="C79" s="7"/>
      <c r="D79" s="7"/>
      <c r="E79" s="7"/>
      <c r="F79" s="7"/>
      <c r="G79" s="7"/>
      <c r="H79" s="167" t="s">
        <v>175</v>
      </c>
      <c r="I79" s="227">
        <v>7.0</v>
      </c>
      <c r="J79" s="226">
        <v>7.0</v>
      </c>
      <c r="L79" s="7"/>
      <c r="M79" s="7"/>
      <c r="N79" s="98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</row>
    <row r="80" ht="15.75" customHeight="1">
      <c r="A80" s="7"/>
      <c r="B80" s="7"/>
      <c r="C80" s="7"/>
      <c r="D80" s="7"/>
      <c r="E80" s="7"/>
      <c r="F80" s="7"/>
      <c r="G80" s="7"/>
      <c r="H80" s="174" t="s">
        <v>176</v>
      </c>
      <c r="I80" s="227">
        <v>3.0</v>
      </c>
      <c r="J80" s="226">
        <v>7.0</v>
      </c>
      <c r="L80" s="7"/>
      <c r="M80" s="7"/>
      <c r="N80" s="98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</row>
    <row r="81" ht="15.75" customHeight="1">
      <c r="A81" s="7"/>
      <c r="B81" s="7"/>
      <c r="C81" s="7"/>
      <c r="D81" s="7"/>
      <c r="E81" s="7"/>
      <c r="F81" s="7"/>
      <c r="G81" s="7"/>
      <c r="H81" s="167" t="s">
        <v>177</v>
      </c>
      <c r="I81" s="227">
        <v>3.0</v>
      </c>
      <c r="J81" s="226">
        <v>5.0</v>
      </c>
      <c r="L81" s="7"/>
      <c r="M81" s="7"/>
      <c r="N81" s="98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</row>
    <row r="82" ht="15.75" customHeight="1">
      <c r="A82" s="7"/>
      <c r="B82" s="7"/>
      <c r="C82" s="7"/>
      <c r="D82" s="7"/>
      <c r="E82" s="7"/>
      <c r="F82" s="7"/>
      <c r="G82" s="7"/>
      <c r="H82" s="167" t="s">
        <v>178</v>
      </c>
      <c r="I82" s="227">
        <v>3.0</v>
      </c>
      <c r="J82" s="226">
        <v>6.0</v>
      </c>
      <c r="L82" s="7"/>
      <c r="M82" s="7"/>
      <c r="N82" s="98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</row>
    <row r="83" ht="15.75" customHeight="1">
      <c r="A83" s="7"/>
      <c r="B83" s="7"/>
      <c r="C83" s="7"/>
      <c r="D83" s="7"/>
      <c r="E83" s="7"/>
      <c r="F83" s="7"/>
      <c r="G83" s="7"/>
      <c r="H83" s="225" t="s">
        <v>188</v>
      </c>
      <c r="I83" s="7"/>
      <c r="J83" s="226">
        <f>SUM(J78:J82)</f>
        <v>30</v>
      </c>
      <c r="K83" s="98"/>
      <c r="L83" s="7"/>
      <c r="M83" s="7"/>
      <c r="N83" s="98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</row>
    <row r="84" ht="15.75" customHeight="1">
      <c r="A84" s="7"/>
      <c r="B84" s="7"/>
      <c r="C84" s="7"/>
      <c r="D84" s="7"/>
      <c r="E84" s="7"/>
      <c r="F84" s="7"/>
      <c r="G84" s="7"/>
      <c r="H84" s="167" t="s">
        <v>179</v>
      </c>
      <c r="I84" s="227">
        <v>7.0</v>
      </c>
      <c r="J84" s="226">
        <v>5.0</v>
      </c>
      <c r="K84" s="228">
        <v>2.69</v>
      </c>
      <c r="L84" s="7"/>
      <c r="M84" s="7"/>
      <c r="N84" s="98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</row>
    <row r="85" ht="15.75" customHeight="1">
      <c r="A85" s="7"/>
      <c r="B85" s="7"/>
      <c r="C85" s="7"/>
      <c r="D85" s="7"/>
      <c r="E85" s="7"/>
      <c r="F85" s="7"/>
      <c r="G85" s="7"/>
      <c r="H85" s="167" t="s">
        <v>180</v>
      </c>
      <c r="I85" s="227">
        <v>3.0</v>
      </c>
      <c r="J85" s="226">
        <v>7.0</v>
      </c>
      <c r="L85" s="7"/>
      <c r="M85" s="7"/>
      <c r="N85" s="98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</row>
    <row r="86" ht="15.75" customHeight="1">
      <c r="A86" s="7"/>
      <c r="B86" s="7"/>
      <c r="C86" s="7"/>
      <c r="D86" s="7"/>
      <c r="E86" s="7"/>
      <c r="F86" s="7"/>
      <c r="G86" s="7"/>
      <c r="H86" s="174" t="s">
        <v>181</v>
      </c>
      <c r="I86" s="227">
        <v>3.0</v>
      </c>
      <c r="J86" s="226">
        <v>7.0</v>
      </c>
      <c r="L86" s="7"/>
      <c r="M86" s="7"/>
      <c r="N86" s="98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</row>
    <row r="87" ht="15.75" customHeight="1">
      <c r="A87" s="7"/>
      <c r="B87" s="7"/>
      <c r="C87" s="7"/>
      <c r="D87" s="7"/>
      <c r="E87" s="7"/>
      <c r="F87" s="7"/>
      <c r="G87" s="7"/>
      <c r="H87" s="167" t="s">
        <v>182</v>
      </c>
      <c r="I87" s="227">
        <v>3.0</v>
      </c>
      <c r="J87" s="226">
        <v>5.0</v>
      </c>
      <c r="L87" s="7"/>
      <c r="M87" s="7"/>
      <c r="N87" s="98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</row>
    <row r="88" ht="15.75" customHeight="1">
      <c r="A88" s="7"/>
      <c r="B88" s="7"/>
      <c r="C88" s="7"/>
      <c r="D88" s="7"/>
      <c r="E88" s="7"/>
      <c r="F88" s="7"/>
      <c r="G88" s="7"/>
      <c r="H88" s="167" t="s">
        <v>183</v>
      </c>
      <c r="I88" s="227">
        <v>5.0</v>
      </c>
      <c r="J88" s="226">
        <v>6.0</v>
      </c>
      <c r="L88" s="7"/>
      <c r="M88" s="7"/>
      <c r="N88" s="98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</row>
    <row r="89" ht="15.75" customHeight="1">
      <c r="A89" s="7"/>
      <c r="B89" s="7"/>
      <c r="C89" s="7"/>
      <c r="D89" s="7"/>
      <c r="E89" s="7"/>
      <c r="F89" s="7"/>
      <c r="G89" s="7"/>
      <c r="H89" s="7"/>
      <c r="I89" s="7"/>
      <c r="J89" s="226">
        <f>SUM(J84:J88)</f>
        <v>30</v>
      </c>
      <c r="K89" s="7"/>
      <c r="L89" s="7"/>
      <c r="M89" s="7"/>
      <c r="N89" s="98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</row>
    <row r="90" ht="15.75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98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</row>
    <row r="91" ht="15.75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98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</row>
    <row r="92" ht="15.75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98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</row>
    <row r="93" ht="15.75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98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</row>
    <row r="94" ht="15.75" customHeight="1">
      <c r="A94" s="7"/>
      <c r="B94" s="7"/>
      <c r="C94" s="7"/>
      <c r="D94" s="7"/>
      <c r="E94" s="7"/>
      <c r="F94" s="7"/>
      <c r="G94" s="7"/>
      <c r="H94" s="194" t="s">
        <v>148</v>
      </c>
      <c r="I94" s="56">
        <v>5.0</v>
      </c>
      <c r="J94" s="226">
        <v>4.0</v>
      </c>
      <c r="K94" s="222">
        <v>3.519955150728722</v>
      </c>
      <c r="L94" s="7"/>
      <c r="M94" s="220">
        <f t="shared" ref="M94:M99" si="186">K94*J94</f>
        <v>14.0798206</v>
      </c>
      <c r="N94" s="98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</row>
    <row r="95" ht="15.75" customHeight="1">
      <c r="A95" s="7"/>
      <c r="B95" s="7"/>
      <c r="C95" s="7"/>
      <c r="D95" s="7"/>
      <c r="E95" s="7"/>
      <c r="F95" s="7"/>
      <c r="G95" s="7"/>
      <c r="H95" s="92" t="s">
        <v>149</v>
      </c>
      <c r="I95" s="56">
        <v>5.0</v>
      </c>
      <c r="J95" s="226">
        <v>5.0</v>
      </c>
      <c r="K95" s="222">
        <v>3.1508642416378128</v>
      </c>
      <c r="L95" s="7"/>
      <c r="M95" s="220">
        <f t="shared" si="186"/>
        <v>15.75432121</v>
      </c>
      <c r="N95" s="98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</row>
    <row r="96" ht="15.75" customHeight="1">
      <c r="A96" s="7"/>
      <c r="B96" s="7"/>
      <c r="C96" s="7"/>
      <c r="D96" s="7"/>
      <c r="E96" s="7"/>
      <c r="F96" s="7"/>
      <c r="G96" s="7"/>
      <c r="H96" s="92" t="s">
        <v>150</v>
      </c>
      <c r="I96" s="56">
        <v>3.0</v>
      </c>
      <c r="J96" s="226">
        <v>4.0</v>
      </c>
      <c r="K96" s="222">
        <v>3.062282423455995</v>
      </c>
      <c r="L96" s="7"/>
      <c r="M96" s="220">
        <f t="shared" si="186"/>
        <v>12.24912969</v>
      </c>
      <c r="N96" s="98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</row>
    <row r="97" ht="15.75" customHeight="1">
      <c r="A97" s="7"/>
      <c r="B97" s="7"/>
      <c r="C97" s="7"/>
      <c r="D97" s="7"/>
      <c r="E97" s="7"/>
      <c r="F97" s="7"/>
      <c r="G97" s="7"/>
      <c r="H97" s="92" t="s">
        <v>151</v>
      </c>
      <c r="I97" s="56">
        <v>3.0</v>
      </c>
      <c r="J97" s="226">
        <v>4.0</v>
      </c>
      <c r="K97" s="222">
        <v>2.619373332546904</v>
      </c>
      <c r="L97" s="7"/>
      <c r="M97" s="220">
        <f t="shared" si="186"/>
        <v>10.47749333</v>
      </c>
      <c r="N97" s="98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</row>
    <row r="98" ht="15.75" customHeight="1">
      <c r="A98" s="7"/>
      <c r="B98" s="7"/>
      <c r="C98" s="7"/>
      <c r="D98" s="7"/>
      <c r="E98" s="7"/>
      <c r="F98" s="7"/>
      <c r="G98" s="7"/>
      <c r="H98" s="92" t="s">
        <v>152</v>
      </c>
      <c r="I98" s="56">
        <v>3.0</v>
      </c>
      <c r="J98" s="226">
        <v>4.0</v>
      </c>
      <c r="K98" s="222">
        <v>2.176464241637813</v>
      </c>
      <c r="L98" s="7"/>
      <c r="M98" s="220">
        <f t="shared" si="186"/>
        <v>8.705856967</v>
      </c>
      <c r="N98" s="98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</row>
    <row r="99" ht="15.75" customHeight="1">
      <c r="A99" s="7"/>
      <c r="B99" s="7"/>
      <c r="C99" s="7"/>
      <c r="D99" s="7"/>
      <c r="E99" s="7"/>
      <c r="F99" s="7"/>
      <c r="G99" s="7"/>
      <c r="H99" s="92" t="s">
        <v>153</v>
      </c>
      <c r="I99" s="56">
        <v>3.0</v>
      </c>
      <c r="J99" s="226">
        <v>4.0</v>
      </c>
      <c r="K99" s="222">
        <v>1.9852737033468972</v>
      </c>
      <c r="L99" s="7"/>
      <c r="M99" s="220">
        <f t="shared" si="186"/>
        <v>7.941094813</v>
      </c>
      <c r="N99" s="98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</row>
    <row r="100" ht="15.75" customHeight="1">
      <c r="A100" s="7"/>
      <c r="B100" s="7"/>
      <c r="C100" s="7"/>
      <c r="D100" s="7"/>
      <c r="E100" s="7"/>
      <c r="F100" s="7"/>
      <c r="G100" s="7"/>
      <c r="H100" s="7"/>
      <c r="I100" s="7"/>
      <c r="J100" s="226">
        <f>SUM(J94:J99)</f>
        <v>25</v>
      </c>
      <c r="K100" s="229"/>
      <c r="L100" s="7"/>
      <c r="M100" s="226">
        <f>SUM(M94:M99)</f>
        <v>69.20771662</v>
      </c>
      <c r="N100" s="223">
        <f>M100/J100</f>
        <v>2.768308665</v>
      </c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</row>
    <row r="101" ht="15.75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98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</row>
    <row r="102" ht="15.75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98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</row>
    <row r="103" ht="15.75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98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</row>
    <row r="104" ht="15.75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98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</row>
    <row r="105" ht="15.75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98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</row>
    <row r="106" ht="15.75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98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</row>
    <row r="107" ht="15.75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98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</row>
    <row r="108" ht="15.75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98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</row>
    <row r="109" ht="15.75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98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</row>
    <row r="110" ht="15.7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98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</row>
    <row r="111" ht="15.75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98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</row>
    <row r="112" ht="15.7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98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</row>
    <row r="113" ht="15.75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98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</row>
    <row r="114" ht="15.75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98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</row>
    <row r="115" ht="15.7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98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</row>
    <row r="116" ht="15.7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98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</row>
    <row r="117" ht="15.7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98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</row>
    <row r="118" ht="15.7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98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</row>
    <row r="119" ht="15.7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98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</row>
    <row r="120" ht="15.75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98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</row>
    <row r="121" ht="15.75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98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</row>
    <row r="122" ht="15.75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98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</row>
    <row r="123" ht="15.75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98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  <c r="AM123" s="7"/>
      <c r="AN123" s="7"/>
      <c r="AO123" s="7"/>
      <c r="AP123" s="7"/>
      <c r="AQ123" s="7"/>
      <c r="AR123" s="7"/>
    </row>
    <row r="124" ht="15.75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98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  <c r="AM124" s="7"/>
      <c r="AN124" s="7"/>
      <c r="AO124" s="7"/>
      <c r="AP124" s="7"/>
      <c r="AQ124" s="7"/>
      <c r="AR124" s="7"/>
    </row>
    <row r="125" ht="15.75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98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  <c r="AM125" s="7"/>
      <c r="AN125" s="7"/>
      <c r="AO125" s="7"/>
      <c r="AP125" s="7"/>
      <c r="AQ125" s="7"/>
      <c r="AR125" s="7"/>
    </row>
    <row r="126" ht="15.75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98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  <c r="AM126" s="7"/>
      <c r="AN126" s="7"/>
      <c r="AO126" s="7"/>
      <c r="AP126" s="7"/>
      <c r="AQ126" s="7"/>
      <c r="AR126" s="7"/>
    </row>
    <row r="127" ht="15.75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98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  <c r="AM127" s="7"/>
      <c r="AN127" s="7"/>
      <c r="AO127" s="7"/>
      <c r="AP127" s="7"/>
      <c r="AQ127" s="7"/>
      <c r="AR127" s="7"/>
    </row>
    <row r="128" ht="15.75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98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  <c r="AM128" s="7"/>
      <c r="AN128" s="7"/>
      <c r="AO128" s="7"/>
      <c r="AP128" s="7"/>
      <c r="AQ128" s="7"/>
      <c r="AR128" s="7"/>
    </row>
    <row r="129" ht="15.75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98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  <c r="AM129" s="7"/>
      <c r="AN129" s="7"/>
      <c r="AO129" s="7"/>
      <c r="AP129" s="7"/>
      <c r="AQ129" s="7"/>
      <c r="AR129" s="7"/>
    </row>
    <row r="130" ht="15.75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98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  <c r="AM130" s="7"/>
      <c r="AN130" s="7"/>
      <c r="AO130" s="7"/>
      <c r="AP130" s="7"/>
      <c r="AQ130" s="7"/>
      <c r="AR130" s="7"/>
    </row>
    <row r="131" ht="15.75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98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  <c r="AM131" s="7"/>
      <c r="AN131" s="7"/>
      <c r="AO131" s="7"/>
      <c r="AP131" s="7"/>
      <c r="AQ131" s="7"/>
      <c r="AR131" s="7"/>
    </row>
    <row r="132" ht="15.75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98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  <c r="AM132" s="7"/>
      <c r="AN132" s="7"/>
      <c r="AO132" s="7"/>
      <c r="AP132" s="7"/>
      <c r="AQ132" s="7"/>
      <c r="AR132" s="7"/>
    </row>
    <row r="133" ht="15.75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98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  <c r="AM133" s="7"/>
      <c r="AN133" s="7"/>
      <c r="AO133" s="7"/>
      <c r="AP133" s="7"/>
      <c r="AQ133" s="7"/>
      <c r="AR133" s="7"/>
    </row>
    <row r="134" ht="15.75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98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</row>
    <row r="135" ht="15.75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98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  <c r="AM135" s="7"/>
      <c r="AN135" s="7"/>
      <c r="AO135" s="7"/>
      <c r="AP135" s="7"/>
      <c r="AQ135" s="7"/>
      <c r="AR135" s="7"/>
    </row>
    <row r="136" ht="15.75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98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  <c r="AM136" s="7"/>
      <c r="AN136" s="7"/>
      <c r="AO136" s="7"/>
      <c r="AP136" s="7"/>
      <c r="AQ136" s="7"/>
      <c r="AR136" s="7"/>
    </row>
    <row r="137" ht="15.75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8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</row>
    <row r="138" ht="15.75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8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  <c r="AM138" s="7"/>
      <c r="AN138" s="7"/>
      <c r="AO138" s="7"/>
      <c r="AP138" s="7"/>
      <c r="AQ138" s="7"/>
      <c r="AR138" s="7"/>
    </row>
    <row r="139" ht="15.75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8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  <c r="AM139" s="7"/>
      <c r="AN139" s="7"/>
      <c r="AO139" s="7"/>
      <c r="AP139" s="7"/>
      <c r="AQ139" s="7"/>
      <c r="AR139" s="7"/>
    </row>
    <row r="140" ht="15.75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8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  <c r="AM140" s="7"/>
      <c r="AN140" s="7"/>
      <c r="AO140" s="7"/>
      <c r="AP140" s="7"/>
      <c r="AQ140" s="7"/>
      <c r="AR140" s="7"/>
    </row>
    <row r="141" ht="15.75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8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  <c r="AM141" s="7"/>
      <c r="AN141" s="7"/>
      <c r="AO141" s="7"/>
      <c r="AP141" s="7"/>
      <c r="AQ141" s="7"/>
      <c r="AR141" s="7"/>
    </row>
    <row r="142" ht="15.75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8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  <c r="AM142" s="7"/>
      <c r="AN142" s="7"/>
      <c r="AO142" s="7"/>
      <c r="AP142" s="7"/>
      <c r="AQ142" s="7"/>
      <c r="AR142" s="7"/>
    </row>
    <row r="143" ht="15.75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8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  <c r="AM143" s="7"/>
      <c r="AN143" s="7"/>
      <c r="AO143" s="7"/>
      <c r="AP143" s="7"/>
      <c r="AQ143" s="7"/>
      <c r="AR143" s="7"/>
    </row>
    <row r="144" ht="15.75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8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</row>
    <row r="145" ht="15.75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8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  <c r="AM145" s="7"/>
      <c r="AN145" s="7"/>
      <c r="AO145" s="7"/>
      <c r="AP145" s="7"/>
      <c r="AQ145" s="7"/>
      <c r="AR145" s="7"/>
    </row>
    <row r="146" ht="15.75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8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  <c r="AM146" s="7"/>
      <c r="AN146" s="7"/>
      <c r="AO146" s="7"/>
      <c r="AP146" s="7"/>
      <c r="AQ146" s="7"/>
      <c r="AR146" s="7"/>
    </row>
    <row r="147" ht="15.75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8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  <c r="AM147" s="7"/>
      <c r="AN147" s="7"/>
      <c r="AO147" s="7"/>
      <c r="AP147" s="7"/>
      <c r="AQ147" s="7"/>
      <c r="AR147" s="7"/>
    </row>
    <row r="148" ht="15.75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8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  <c r="AM148" s="7"/>
      <c r="AN148" s="7"/>
      <c r="AO148" s="7"/>
      <c r="AP148" s="7"/>
      <c r="AQ148" s="7"/>
      <c r="AR148" s="7"/>
    </row>
    <row r="149" ht="15.75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8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  <c r="AM149" s="7"/>
      <c r="AN149" s="7"/>
      <c r="AO149" s="7"/>
      <c r="AP149" s="7"/>
      <c r="AQ149" s="7"/>
      <c r="AR149" s="7"/>
    </row>
    <row r="150" ht="15.75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8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  <c r="AM150" s="7"/>
      <c r="AN150" s="7"/>
      <c r="AO150" s="7"/>
      <c r="AP150" s="7"/>
      <c r="AQ150" s="7"/>
      <c r="AR150" s="7"/>
    </row>
    <row r="151" ht="15.75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8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  <c r="AM151" s="7"/>
      <c r="AN151" s="7"/>
      <c r="AO151" s="7"/>
      <c r="AP151" s="7"/>
      <c r="AQ151" s="7"/>
      <c r="AR151" s="7"/>
    </row>
    <row r="152" ht="15.75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8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  <c r="AM152" s="7"/>
      <c r="AN152" s="7"/>
      <c r="AO152" s="7"/>
      <c r="AP152" s="7"/>
      <c r="AQ152" s="7"/>
      <c r="AR152" s="7"/>
    </row>
    <row r="153" ht="15.75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8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  <c r="AM153" s="7"/>
      <c r="AN153" s="7"/>
      <c r="AO153" s="7"/>
      <c r="AP153" s="7"/>
      <c r="AQ153" s="7"/>
      <c r="AR153" s="7"/>
    </row>
    <row r="154" ht="15.75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8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  <c r="AM154" s="7"/>
      <c r="AN154" s="7"/>
      <c r="AO154" s="7"/>
      <c r="AP154" s="7"/>
      <c r="AQ154" s="7"/>
      <c r="AR154" s="7"/>
    </row>
    <row r="155" ht="15.75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8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  <c r="AM155" s="7"/>
      <c r="AN155" s="7"/>
      <c r="AO155" s="7"/>
      <c r="AP155" s="7"/>
      <c r="AQ155" s="7"/>
      <c r="AR155" s="7"/>
    </row>
    <row r="156" ht="15.75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8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  <c r="AM156" s="7"/>
      <c r="AN156" s="7"/>
      <c r="AO156" s="7"/>
      <c r="AP156" s="7"/>
      <c r="AQ156" s="7"/>
      <c r="AR156" s="7"/>
    </row>
    <row r="157" ht="15.75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8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  <c r="AM157" s="7"/>
      <c r="AN157" s="7"/>
      <c r="AO157" s="7"/>
      <c r="AP157" s="7"/>
      <c r="AQ157" s="7"/>
      <c r="AR157" s="7"/>
    </row>
    <row r="158" ht="15.75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8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  <c r="AM158" s="7"/>
      <c r="AN158" s="7"/>
      <c r="AO158" s="7"/>
      <c r="AP158" s="7"/>
      <c r="AQ158" s="7"/>
      <c r="AR158" s="7"/>
    </row>
    <row r="159" ht="15.75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8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  <c r="AM159" s="7"/>
      <c r="AN159" s="7"/>
      <c r="AO159" s="7"/>
      <c r="AP159" s="7"/>
      <c r="AQ159" s="7"/>
      <c r="AR159" s="7"/>
    </row>
    <row r="160" ht="15.75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8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  <c r="AM160" s="7"/>
      <c r="AN160" s="7"/>
      <c r="AO160" s="7"/>
      <c r="AP160" s="7"/>
      <c r="AQ160" s="7"/>
      <c r="AR160" s="7"/>
    </row>
    <row r="161" ht="15.75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8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  <c r="AM161" s="7"/>
      <c r="AN161" s="7"/>
      <c r="AO161" s="7"/>
      <c r="AP161" s="7"/>
      <c r="AQ161" s="7"/>
      <c r="AR161" s="7"/>
    </row>
    <row r="162" ht="15.75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8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  <c r="AM162" s="7"/>
      <c r="AN162" s="7"/>
      <c r="AO162" s="7"/>
      <c r="AP162" s="7"/>
      <c r="AQ162" s="7"/>
      <c r="AR162" s="7"/>
    </row>
    <row r="163" ht="15.75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8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  <c r="AM163" s="7"/>
      <c r="AN163" s="7"/>
      <c r="AO163" s="7"/>
      <c r="AP163" s="7"/>
      <c r="AQ163" s="7"/>
      <c r="AR163" s="7"/>
    </row>
    <row r="164" ht="15.75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8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  <c r="AM164" s="7"/>
      <c r="AN164" s="7"/>
      <c r="AO164" s="7"/>
      <c r="AP164" s="7"/>
      <c r="AQ164" s="7"/>
      <c r="AR164" s="7"/>
    </row>
    <row r="165" ht="15.75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8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  <c r="AM165" s="7"/>
      <c r="AN165" s="7"/>
      <c r="AO165" s="7"/>
      <c r="AP165" s="7"/>
      <c r="AQ165" s="7"/>
      <c r="AR165" s="7"/>
    </row>
    <row r="166" ht="15.75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8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  <c r="AM166" s="7"/>
      <c r="AN166" s="7"/>
      <c r="AO166" s="7"/>
      <c r="AP166" s="7"/>
      <c r="AQ166" s="7"/>
      <c r="AR166" s="7"/>
    </row>
    <row r="167" ht="15.75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8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  <c r="AM167" s="7"/>
      <c r="AN167" s="7"/>
      <c r="AO167" s="7"/>
      <c r="AP167" s="7"/>
      <c r="AQ167" s="7"/>
      <c r="AR167" s="7"/>
    </row>
    <row r="168" ht="15.75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8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  <c r="AM168" s="7"/>
      <c r="AN168" s="7"/>
      <c r="AO168" s="7"/>
      <c r="AP168" s="7"/>
      <c r="AQ168" s="7"/>
      <c r="AR168" s="7"/>
    </row>
    <row r="169" ht="15.75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8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  <c r="AM169" s="7"/>
      <c r="AN169" s="7"/>
      <c r="AO169" s="7"/>
      <c r="AP169" s="7"/>
      <c r="AQ169" s="7"/>
      <c r="AR169" s="7"/>
    </row>
    <row r="170" ht="15.75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8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  <c r="AM170" s="7"/>
      <c r="AN170" s="7"/>
      <c r="AO170" s="7"/>
      <c r="AP170" s="7"/>
      <c r="AQ170" s="7"/>
      <c r="AR170" s="7"/>
    </row>
    <row r="171" ht="15.75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8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  <c r="AM171" s="7"/>
      <c r="AN171" s="7"/>
      <c r="AO171" s="7"/>
      <c r="AP171" s="7"/>
      <c r="AQ171" s="7"/>
      <c r="AR171" s="7"/>
    </row>
    <row r="172" ht="15.75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8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  <c r="AM172" s="7"/>
      <c r="AN172" s="7"/>
      <c r="AO172" s="7"/>
      <c r="AP172" s="7"/>
      <c r="AQ172" s="7"/>
      <c r="AR172" s="7"/>
    </row>
    <row r="173" ht="15.75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8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  <c r="AM173" s="7"/>
      <c r="AN173" s="7"/>
      <c r="AO173" s="7"/>
      <c r="AP173" s="7"/>
      <c r="AQ173" s="7"/>
      <c r="AR173" s="7"/>
    </row>
    <row r="174" ht="15.75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8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  <c r="AM174" s="7"/>
      <c r="AN174" s="7"/>
      <c r="AO174" s="7"/>
      <c r="AP174" s="7"/>
      <c r="AQ174" s="7"/>
      <c r="AR174" s="7"/>
    </row>
    <row r="175" ht="15.75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8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  <c r="AM175" s="7"/>
      <c r="AN175" s="7"/>
      <c r="AO175" s="7"/>
      <c r="AP175" s="7"/>
      <c r="AQ175" s="7"/>
      <c r="AR175" s="7"/>
    </row>
    <row r="176" ht="15.75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8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  <c r="AM176" s="7"/>
      <c r="AN176" s="7"/>
      <c r="AO176" s="7"/>
      <c r="AP176" s="7"/>
      <c r="AQ176" s="7"/>
      <c r="AR176" s="7"/>
    </row>
    <row r="177" ht="15.75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8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</row>
    <row r="178" ht="15.75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8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7"/>
      <c r="AQ178" s="7"/>
      <c r="AR178" s="7"/>
    </row>
    <row r="179" ht="15.75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8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</row>
    <row r="180" ht="15.75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8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</row>
    <row r="181" ht="15.75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8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</row>
    <row r="182" ht="15.75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8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</row>
    <row r="183" ht="15.75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8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  <c r="AM183" s="7"/>
      <c r="AN183" s="7"/>
      <c r="AO183" s="7"/>
      <c r="AP183" s="7"/>
      <c r="AQ183" s="7"/>
      <c r="AR183" s="7"/>
    </row>
    <row r="184" ht="15.75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8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  <c r="AM184" s="7"/>
      <c r="AN184" s="7"/>
      <c r="AO184" s="7"/>
      <c r="AP184" s="7"/>
      <c r="AQ184" s="7"/>
      <c r="AR184" s="7"/>
    </row>
    <row r="185" ht="15.75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8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  <c r="AM185" s="7"/>
      <c r="AN185" s="7"/>
      <c r="AO185" s="7"/>
      <c r="AP185" s="7"/>
      <c r="AQ185" s="7"/>
      <c r="AR185" s="7"/>
    </row>
    <row r="186" ht="15.75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8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  <c r="AM186" s="7"/>
      <c r="AN186" s="7"/>
      <c r="AO186" s="7"/>
      <c r="AP186" s="7"/>
      <c r="AQ186" s="7"/>
      <c r="AR186" s="7"/>
    </row>
    <row r="187" ht="15.75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8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  <c r="AM187" s="7"/>
      <c r="AN187" s="7"/>
      <c r="AO187" s="7"/>
      <c r="AP187" s="7"/>
      <c r="AQ187" s="7"/>
      <c r="AR187" s="7"/>
    </row>
    <row r="188" ht="15.75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8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  <c r="AM188" s="7"/>
      <c r="AN188" s="7"/>
      <c r="AO188" s="7"/>
      <c r="AP188" s="7"/>
      <c r="AQ188" s="7"/>
      <c r="AR188" s="7"/>
    </row>
    <row r="189" ht="15.75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8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  <c r="AM189" s="7"/>
      <c r="AN189" s="7"/>
      <c r="AO189" s="7"/>
      <c r="AP189" s="7"/>
      <c r="AQ189" s="7"/>
      <c r="AR189" s="7"/>
    </row>
    <row r="190" ht="15.75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8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  <c r="AM190" s="7"/>
      <c r="AN190" s="7"/>
      <c r="AO190" s="7"/>
      <c r="AP190" s="7"/>
      <c r="AQ190" s="7"/>
      <c r="AR190" s="7"/>
    </row>
    <row r="191" ht="15.75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8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  <c r="AM191" s="7"/>
      <c r="AN191" s="7"/>
      <c r="AO191" s="7"/>
      <c r="AP191" s="7"/>
      <c r="AQ191" s="7"/>
      <c r="AR191" s="7"/>
    </row>
    <row r="192" ht="15.75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8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  <c r="AM192" s="7"/>
      <c r="AN192" s="7"/>
      <c r="AO192" s="7"/>
      <c r="AP192" s="7"/>
      <c r="AQ192" s="7"/>
      <c r="AR192" s="7"/>
    </row>
    <row r="193" ht="15.75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8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  <c r="AM193" s="7"/>
      <c r="AN193" s="7"/>
      <c r="AO193" s="7"/>
      <c r="AP193" s="7"/>
      <c r="AQ193" s="7"/>
      <c r="AR193" s="7"/>
    </row>
    <row r="194" ht="15.75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8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  <c r="AM194" s="7"/>
      <c r="AN194" s="7"/>
      <c r="AO194" s="7"/>
      <c r="AP194" s="7"/>
      <c r="AQ194" s="7"/>
      <c r="AR194" s="7"/>
    </row>
    <row r="195" ht="15.75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8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  <c r="AM195" s="7"/>
      <c r="AN195" s="7"/>
      <c r="AO195" s="7"/>
      <c r="AP195" s="7"/>
      <c r="AQ195" s="7"/>
      <c r="AR195" s="7"/>
    </row>
    <row r="196" ht="15.75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8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  <c r="AM196" s="7"/>
      <c r="AN196" s="7"/>
      <c r="AO196" s="7"/>
      <c r="AP196" s="7"/>
      <c r="AQ196" s="7"/>
      <c r="AR196" s="7"/>
    </row>
    <row r="197" ht="15.75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8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  <c r="AM197" s="7"/>
      <c r="AN197" s="7"/>
      <c r="AO197" s="7"/>
      <c r="AP197" s="7"/>
      <c r="AQ197" s="7"/>
      <c r="AR197" s="7"/>
    </row>
    <row r="198" ht="15.75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8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</row>
    <row r="199" ht="15.75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8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  <c r="AM199" s="7"/>
      <c r="AN199" s="7"/>
      <c r="AO199" s="7"/>
      <c r="AP199" s="7"/>
      <c r="AQ199" s="7"/>
      <c r="AR199" s="7"/>
    </row>
    <row r="200" ht="15.75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8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  <c r="AM200" s="7"/>
      <c r="AN200" s="7"/>
      <c r="AO200" s="7"/>
      <c r="AP200" s="7"/>
      <c r="AQ200" s="7"/>
      <c r="AR200" s="7"/>
    </row>
    <row r="201" ht="15.75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8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</row>
    <row r="202" ht="15.75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8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  <c r="AM202" s="7"/>
      <c r="AN202" s="7"/>
      <c r="AO202" s="7"/>
      <c r="AP202" s="7"/>
      <c r="AQ202" s="7"/>
      <c r="AR202" s="7"/>
    </row>
    <row r="203" ht="15.75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8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</row>
    <row r="204" ht="15.75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8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</row>
    <row r="205" ht="15.75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8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</row>
    <row r="206" ht="15.75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8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</row>
    <row r="207" ht="15.75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8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  <c r="AM207" s="7"/>
      <c r="AN207" s="7"/>
      <c r="AO207" s="7"/>
      <c r="AP207" s="7"/>
      <c r="AQ207" s="7"/>
      <c r="AR207" s="7"/>
    </row>
    <row r="208" ht="15.75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8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  <c r="AM208" s="7"/>
      <c r="AN208" s="7"/>
      <c r="AO208" s="7"/>
      <c r="AP208" s="7"/>
      <c r="AQ208" s="7"/>
      <c r="AR208" s="7"/>
    </row>
    <row r="209" ht="15.75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8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  <c r="AM209" s="7"/>
      <c r="AN209" s="7"/>
      <c r="AO209" s="7"/>
      <c r="AP209" s="7"/>
      <c r="AQ209" s="7"/>
      <c r="AR209" s="7"/>
    </row>
    <row r="210" ht="15.75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8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</row>
    <row r="211" ht="15.75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8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  <c r="AM211" s="7"/>
      <c r="AN211" s="7"/>
      <c r="AO211" s="7"/>
      <c r="AP211" s="7"/>
      <c r="AQ211" s="7"/>
      <c r="AR211" s="7"/>
    </row>
    <row r="212" ht="15.75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8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  <c r="AM212" s="7"/>
      <c r="AN212" s="7"/>
      <c r="AO212" s="7"/>
      <c r="AP212" s="7"/>
      <c r="AQ212" s="7"/>
      <c r="AR212" s="7"/>
    </row>
    <row r="213" ht="15.75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8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</row>
    <row r="214" ht="15.75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8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  <c r="AM214" s="7"/>
      <c r="AN214" s="7"/>
      <c r="AO214" s="7"/>
      <c r="AP214" s="7"/>
      <c r="AQ214" s="7"/>
      <c r="AR214" s="7"/>
    </row>
    <row r="215" ht="15.75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8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  <c r="AM215" s="7"/>
      <c r="AN215" s="7"/>
      <c r="AO215" s="7"/>
      <c r="AP215" s="7"/>
      <c r="AQ215" s="7"/>
      <c r="AR215" s="7"/>
    </row>
    <row r="216" ht="15.75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8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  <c r="AM216" s="7"/>
      <c r="AN216" s="7"/>
      <c r="AO216" s="7"/>
      <c r="AP216" s="7"/>
      <c r="AQ216" s="7"/>
      <c r="AR216" s="7"/>
    </row>
    <row r="217" ht="15.75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8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  <c r="AM217" s="7"/>
      <c r="AN217" s="7"/>
      <c r="AO217" s="7"/>
      <c r="AP217" s="7"/>
      <c r="AQ217" s="7"/>
      <c r="AR217" s="7"/>
    </row>
    <row r="218" ht="15.75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8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  <c r="AM218" s="7"/>
      <c r="AN218" s="7"/>
      <c r="AO218" s="7"/>
      <c r="AP218" s="7"/>
      <c r="AQ218" s="7"/>
      <c r="AR218" s="7"/>
    </row>
    <row r="219" ht="15.75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8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  <c r="AM219" s="7"/>
      <c r="AN219" s="7"/>
      <c r="AO219" s="7"/>
      <c r="AP219" s="7"/>
      <c r="AQ219" s="7"/>
      <c r="AR219" s="7"/>
    </row>
    <row r="220" ht="15.75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8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  <c r="AM220" s="7"/>
      <c r="AN220" s="7"/>
      <c r="AO220" s="7"/>
      <c r="AP220" s="7"/>
      <c r="AQ220" s="7"/>
      <c r="AR220" s="7"/>
    </row>
    <row r="221" ht="15.75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8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  <c r="AM221" s="7"/>
      <c r="AN221" s="7"/>
      <c r="AO221" s="7"/>
      <c r="AP221" s="7"/>
      <c r="AQ221" s="7"/>
      <c r="AR221" s="7"/>
    </row>
    <row r="222" ht="15.75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8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  <c r="AM222" s="7"/>
      <c r="AN222" s="7"/>
      <c r="AO222" s="7"/>
      <c r="AP222" s="7"/>
      <c r="AQ222" s="7"/>
      <c r="AR222" s="7"/>
    </row>
    <row r="223" ht="15.75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8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  <c r="AM223" s="7"/>
      <c r="AN223" s="7"/>
      <c r="AO223" s="7"/>
      <c r="AP223" s="7"/>
      <c r="AQ223" s="7"/>
      <c r="AR223" s="7"/>
    </row>
    <row r="224" ht="15.75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8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  <c r="AM224" s="7"/>
      <c r="AN224" s="7"/>
      <c r="AO224" s="7"/>
      <c r="AP224" s="7"/>
      <c r="AQ224" s="7"/>
      <c r="AR224" s="7"/>
    </row>
    <row r="225" ht="15.75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8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  <c r="AM225" s="7"/>
      <c r="AN225" s="7"/>
      <c r="AO225" s="7"/>
      <c r="AP225" s="7"/>
      <c r="AQ225" s="7"/>
      <c r="AR225" s="7"/>
    </row>
    <row r="226" ht="15.75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8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  <c r="AM226" s="7"/>
      <c r="AN226" s="7"/>
      <c r="AO226" s="7"/>
      <c r="AP226" s="7"/>
      <c r="AQ226" s="7"/>
      <c r="AR226" s="7"/>
    </row>
    <row r="227" ht="15.75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8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  <c r="AM227" s="7"/>
      <c r="AN227" s="7"/>
      <c r="AO227" s="7"/>
      <c r="AP227" s="7"/>
      <c r="AQ227" s="7"/>
      <c r="AR227" s="7"/>
    </row>
    <row r="228" ht="15.75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8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  <c r="AM228" s="7"/>
      <c r="AN228" s="7"/>
      <c r="AO228" s="7"/>
      <c r="AP228" s="7"/>
      <c r="AQ228" s="7"/>
      <c r="AR228" s="7"/>
    </row>
    <row r="229" ht="15.75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8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  <c r="AM229" s="7"/>
      <c r="AN229" s="7"/>
      <c r="AO229" s="7"/>
      <c r="AP229" s="7"/>
      <c r="AQ229" s="7"/>
      <c r="AR229" s="7"/>
    </row>
    <row r="230" ht="15.75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8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  <c r="AM230" s="7"/>
      <c r="AN230" s="7"/>
      <c r="AO230" s="7"/>
      <c r="AP230" s="7"/>
      <c r="AQ230" s="7"/>
      <c r="AR230" s="7"/>
    </row>
    <row r="231" ht="15.75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8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  <c r="AM231" s="7"/>
      <c r="AN231" s="7"/>
      <c r="AO231" s="7"/>
      <c r="AP231" s="7"/>
      <c r="AQ231" s="7"/>
      <c r="AR231" s="7"/>
    </row>
    <row r="232" ht="15.75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8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  <c r="AM232" s="7"/>
      <c r="AN232" s="7"/>
      <c r="AO232" s="7"/>
      <c r="AP232" s="7"/>
      <c r="AQ232" s="7"/>
      <c r="AR232" s="7"/>
    </row>
    <row r="233" ht="15.75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8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  <c r="AM233" s="7"/>
      <c r="AN233" s="7"/>
      <c r="AO233" s="7"/>
      <c r="AP233" s="7"/>
      <c r="AQ233" s="7"/>
      <c r="AR233" s="7"/>
    </row>
    <row r="234" ht="15.75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8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  <c r="AM234" s="7"/>
      <c r="AN234" s="7"/>
      <c r="AO234" s="7"/>
      <c r="AP234" s="7"/>
      <c r="AQ234" s="7"/>
      <c r="AR234" s="7"/>
    </row>
    <row r="235" ht="15.75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8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  <c r="AM235" s="7"/>
      <c r="AN235" s="7"/>
      <c r="AO235" s="7"/>
      <c r="AP235" s="7"/>
      <c r="AQ235" s="7"/>
      <c r="AR235" s="7"/>
    </row>
    <row r="236" ht="15.75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8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  <c r="AM236" s="7"/>
      <c r="AN236" s="7"/>
      <c r="AO236" s="7"/>
      <c r="AP236" s="7"/>
      <c r="AQ236" s="7"/>
      <c r="AR236" s="7"/>
    </row>
    <row r="237" ht="15.75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8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  <c r="AM237" s="7"/>
      <c r="AN237" s="7"/>
      <c r="AO237" s="7"/>
      <c r="AP237" s="7"/>
      <c r="AQ237" s="7"/>
      <c r="AR237" s="7"/>
    </row>
    <row r="238" ht="15.75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8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  <c r="AM238" s="7"/>
      <c r="AN238" s="7"/>
      <c r="AO238" s="7"/>
      <c r="AP238" s="7"/>
      <c r="AQ238" s="7"/>
      <c r="AR238" s="7"/>
    </row>
    <row r="239" ht="15.75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8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  <c r="AM239" s="7"/>
      <c r="AN239" s="7"/>
      <c r="AO239" s="7"/>
      <c r="AP239" s="7"/>
      <c r="AQ239" s="7"/>
      <c r="AR239" s="7"/>
    </row>
    <row r="240" ht="15.75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8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  <c r="AM240" s="7"/>
      <c r="AN240" s="7"/>
      <c r="AO240" s="7"/>
      <c r="AP240" s="7"/>
      <c r="AQ240" s="7"/>
      <c r="AR240" s="7"/>
    </row>
    <row r="241" ht="15.75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8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  <c r="AM241" s="7"/>
      <c r="AN241" s="7"/>
      <c r="AO241" s="7"/>
      <c r="AP241" s="7"/>
      <c r="AQ241" s="7"/>
      <c r="AR241" s="7"/>
    </row>
    <row r="242" ht="15.75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8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  <c r="AM242" s="7"/>
      <c r="AN242" s="7"/>
      <c r="AO242" s="7"/>
      <c r="AP242" s="7"/>
      <c r="AQ242" s="7"/>
      <c r="AR242" s="7"/>
    </row>
    <row r="243" ht="15.75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8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  <c r="AM243" s="7"/>
      <c r="AN243" s="7"/>
      <c r="AO243" s="7"/>
      <c r="AP243" s="7"/>
      <c r="AQ243" s="7"/>
      <c r="AR243" s="7"/>
    </row>
    <row r="244" ht="15.75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8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  <c r="AM244" s="7"/>
      <c r="AN244" s="7"/>
      <c r="AO244" s="7"/>
      <c r="AP244" s="7"/>
      <c r="AQ244" s="7"/>
      <c r="AR244" s="7"/>
    </row>
    <row r="245" ht="15.75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8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  <c r="AM245" s="7"/>
      <c r="AN245" s="7"/>
      <c r="AO245" s="7"/>
      <c r="AP245" s="7"/>
      <c r="AQ245" s="7"/>
      <c r="AR245" s="7"/>
    </row>
    <row r="246" ht="15.75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8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  <c r="AM246" s="7"/>
      <c r="AN246" s="7"/>
      <c r="AO246" s="7"/>
      <c r="AP246" s="7"/>
      <c r="AQ246" s="7"/>
      <c r="AR246" s="7"/>
    </row>
    <row r="247" ht="15.75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8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  <c r="AM247" s="7"/>
      <c r="AN247" s="7"/>
      <c r="AO247" s="7"/>
      <c r="AP247" s="7"/>
      <c r="AQ247" s="7"/>
      <c r="AR247" s="7"/>
    </row>
    <row r="248" ht="15.75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8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  <c r="AM248" s="7"/>
      <c r="AN248" s="7"/>
      <c r="AO248" s="7"/>
      <c r="AP248" s="7"/>
      <c r="AQ248" s="7"/>
      <c r="AR248" s="7"/>
    </row>
    <row r="249" ht="15.75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8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  <c r="AM249" s="7"/>
      <c r="AN249" s="7"/>
      <c r="AO249" s="7"/>
      <c r="AP249" s="7"/>
      <c r="AQ249" s="7"/>
      <c r="AR249" s="7"/>
    </row>
    <row r="250" ht="15.75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8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  <c r="AM250" s="7"/>
      <c r="AN250" s="7"/>
      <c r="AO250" s="7"/>
      <c r="AP250" s="7"/>
      <c r="AQ250" s="7"/>
      <c r="AR250" s="7"/>
    </row>
    <row r="251" ht="15.75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8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  <c r="AM251" s="7"/>
      <c r="AN251" s="7"/>
      <c r="AO251" s="7"/>
      <c r="AP251" s="7"/>
      <c r="AQ251" s="7"/>
      <c r="AR251" s="7"/>
    </row>
    <row r="252" ht="15.75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8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  <c r="AM252" s="7"/>
      <c r="AN252" s="7"/>
      <c r="AO252" s="7"/>
      <c r="AP252" s="7"/>
      <c r="AQ252" s="7"/>
      <c r="AR252" s="7"/>
    </row>
    <row r="253" ht="15.75" customHeight="1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8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  <c r="AH253" s="7"/>
      <c r="AI253" s="7"/>
      <c r="AJ253" s="7"/>
      <c r="AK253" s="7"/>
      <c r="AL253" s="7"/>
      <c r="AM253" s="7"/>
      <c r="AN253" s="7"/>
      <c r="AO253" s="7"/>
      <c r="AP253" s="7"/>
      <c r="AQ253" s="7"/>
      <c r="AR253" s="7"/>
    </row>
    <row r="254" ht="15.75" customHeight="1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8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7"/>
      <c r="AQ254" s="7"/>
      <c r="AR254" s="7"/>
    </row>
    <row r="255" ht="15.75" customHeight="1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8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  <c r="AH255" s="7"/>
      <c r="AI255" s="7"/>
      <c r="AJ255" s="7"/>
      <c r="AK255" s="7"/>
      <c r="AL255" s="7"/>
      <c r="AM255" s="7"/>
      <c r="AN255" s="7"/>
      <c r="AO255" s="7"/>
      <c r="AP255" s="7"/>
      <c r="AQ255" s="7"/>
      <c r="AR255" s="7"/>
    </row>
    <row r="256" ht="15.75" customHeight="1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8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  <c r="AH256" s="7"/>
      <c r="AI256" s="7"/>
      <c r="AJ256" s="7"/>
      <c r="AK256" s="7"/>
      <c r="AL256" s="7"/>
      <c r="AM256" s="7"/>
      <c r="AN256" s="7"/>
      <c r="AO256" s="7"/>
      <c r="AP256" s="7"/>
      <c r="AQ256" s="7"/>
      <c r="AR256" s="7"/>
    </row>
    <row r="257" ht="15.75" customHeight="1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8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  <c r="AH257" s="7"/>
      <c r="AI257" s="7"/>
      <c r="AJ257" s="7"/>
      <c r="AK257" s="7"/>
      <c r="AL257" s="7"/>
      <c r="AM257" s="7"/>
      <c r="AN257" s="7"/>
      <c r="AO257" s="7"/>
      <c r="AP257" s="7"/>
      <c r="AQ257" s="7"/>
      <c r="AR257" s="7"/>
    </row>
    <row r="258" ht="15.75" customHeight="1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8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  <c r="AH258" s="7"/>
      <c r="AI258" s="7"/>
      <c r="AJ258" s="7"/>
      <c r="AK258" s="7"/>
      <c r="AL258" s="7"/>
      <c r="AM258" s="7"/>
      <c r="AN258" s="7"/>
      <c r="AO258" s="7"/>
      <c r="AP258" s="7"/>
      <c r="AQ258" s="7"/>
      <c r="AR258" s="7"/>
    </row>
    <row r="259" ht="15.75" customHeight="1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8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  <c r="AH259" s="7"/>
      <c r="AI259" s="7"/>
      <c r="AJ259" s="7"/>
      <c r="AK259" s="7"/>
      <c r="AL259" s="7"/>
      <c r="AM259" s="7"/>
      <c r="AN259" s="7"/>
      <c r="AO259" s="7"/>
      <c r="AP259" s="7"/>
      <c r="AQ259" s="7"/>
      <c r="AR259" s="7"/>
    </row>
    <row r="260" ht="15.75" customHeight="1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8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  <c r="AH260" s="7"/>
      <c r="AI260" s="7"/>
      <c r="AJ260" s="7"/>
      <c r="AK260" s="7"/>
      <c r="AL260" s="7"/>
      <c r="AM260" s="7"/>
      <c r="AN260" s="7"/>
      <c r="AO260" s="7"/>
      <c r="AP260" s="7"/>
      <c r="AQ260" s="7"/>
      <c r="AR260" s="7"/>
    </row>
    <row r="261" ht="15.75" customHeight="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8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  <c r="AH261" s="7"/>
      <c r="AI261" s="7"/>
      <c r="AJ261" s="7"/>
      <c r="AK261" s="7"/>
      <c r="AL261" s="7"/>
      <c r="AM261" s="7"/>
      <c r="AN261" s="7"/>
      <c r="AO261" s="7"/>
      <c r="AP261" s="7"/>
      <c r="AQ261" s="7"/>
      <c r="AR261" s="7"/>
    </row>
    <row r="262" ht="15.75" customHeight="1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8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  <c r="AH262" s="7"/>
      <c r="AI262" s="7"/>
      <c r="AJ262" s="7"/>
      <c r="AK262" s="7"/>
      <c r="AL262" s="7"/>
      <c r="AM262" s="7"/>
      <c r="AN262" s="7"/>
      <c r="AO262" s="7"/>
      <c r="AP262" s="7"/>
      <c r="AQ262" s="7"/>
      <c r="AR262" s="7"/>
    </row>
    <row r="263" ht="15.75" customHeight="1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8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  <c r="AH263" s="7"/>
      <c r="AI263" s="7"/>
      <c r="AJ263" s="7"/>
      <c r="AK263" s="7"/>
      <c r="AL263" s="7"/>
      <c r="AM263" s="7"/>
      <c r="AN263" s="7"/>
      <c r="AO263" s="7"/>
      <c r="AP263" s="7"/>
      <c r="AQ263" s="7"/>
      <c r="AR263" s="7"/>
    </row>
    <row r="264" ht="15.75" customHeight="1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8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  <c r="AH264" s="7"/>
      <c r="AI264" s="7"/>
      <c r="AJ264" s="7"/>
      <c r="AK264" s="7"/>
      <c r="AL264" s="7"/>
      <c r="AM264" s="7"/>
      <c r="AN264" s="7"/>
      <c r="AO264" s="7"/>
      <c r="AP264" s="7"/>
      <c r="AQ264" s="7"/>
      <c r="AR264" s="7"/>
    </row>
    <row r="265" ht="15.75" customHeight="1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8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  <c r="AH265" s="7"/>
      <c r="AI265" s="7"/>
      <c r="AJ265" s="7"/>
      <c r="AK265" s="7"/>
      <c r="AL265" s="7"/>
      <c r="AM265" s="7"/>
      <c r="AN265" s="7"/>
      <c r="AO265" s="7"/>
      <c r="AP265" s="7"/>
      <c r="AQ265" s="7"/>
      <c r="AR265" s="7"/>
    </row>
    <row r="266" ht="15.75" customHeight="1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8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  <c r="AH266" s="7"/>
      <c r="AI266" s="7"/>
      <c r="AJ266" s="7"/>
      <c r="AK266" s="7"/>
      <c r="AL266" s="7"/>
      <c r="AM266" s="7"/>
      <c r="AN266" s="7"/>
      <c r="AO266" s="7"/>
      <c r="AP266" s="7"/>
      <c r="AQ266" s="7"/>
      <c r="AR266" s="7"/>
    </row>
    <row r="267" ht="15.75" customHeight="1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8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  <c r="AH267" s="7"/>
      <c r="AI267" s="7"/>
      <c r="AJ267" s="7"/>
      <c r="AK267" s="7"/>
      <c r="AL267" s="7"/>
      <c r="AM267" s="7"/>
      <c r="AN267" s="7"/>
      <c r="AO267" s="7"/>
      <c r="AP267" s="7"/>
      <c r="AQ267" s="7"/>
      <c r="AR267" s="7"/>
    </row>
    <row r="268" ht="15.75" customHeight="1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8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  <c r="AH268" s="7"/>
      <c r="AI268" s="7"/>
      <c r="AJ268" s="7"/>
      <c r="AK268" s="7"/>
      <c r="AL268" s="7"/>
      <c r="AM268" s="7"/>
      <c r="AN268" s="7"/>
      <c r="AO268" s="7"/>
      <c r="AP268" s="7"/>
      <c r="AQ268" s="7"/>
      <c r="AR268" s="7"/>
    </row>
    <row r="269" ht="15.75" customHeight="1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8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  <c r="AH269" s="7"/>
      <c r="AI269" s="7"/>
      <c r="AJ269" s="7"/>
      <c r="AK269" s="7"/>
      <c r="AL269" s="7"/>
      <c r="AM269" s="7"/>
      <c r="AN269" s="7"/>
      <c r="AO269" s="7"/>
      <c r="AP269" s="7"/>
      <c r="AQ269" s="7"/>
      <c r="AR269" s="7"/>
    </row>
    <row r="270" ht="15.75" customHeight="1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8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  <c r="AH270" s="7"/>
      <c r="AI270" s="7"/>
      <c r="AJ270" s="7"/>
      <c r="AK270" s="7"/>
      <c r="AL270" s="7"/>
      <c r="AM270" s="7"/>
      <c r="AN270" s="7"/>
      <c r="AO270" s="7"/>
      <c r="AP270" s="7"/>
      <c r="AQ270" s="7"/>
      <c r="AR270" s="7"/>
    </row>
    <row r="271" ht="15.75" customHeight="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8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  <c r="AH271" s="7"/>
      <c r="AI271" s="7"/>
      <c r="AJ271" s="7"/>
      <c r="AK271" s="7"/>
      <c r="AL271" s="7"/>
      <c r="AM271" s="7"/>
      <c r="AN271" s="7"/>
      <c r="AO271" s="7"/>
      <c r="AP271" s="7"/>
      <c r="AQ271" s="7"/>
      <c r="AR271" s="7"/>
    </row>
    <row r="272" ht="15.75" customHeight="1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8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  <c r="AH272" s="7"/>
      <c r="AI272" s="7"/>
      <c r="AJ272" s="7"/>
      <c r="AK272" s="7"/>
      <c r="AL272" s="7"/>
      <c r="AM272" s="7"/>
      <c r="AN272" s="7"/>
      <c r="AO272" s="7"/>
      <c r="AP272" s="7"/>
      <c r="AQ272" s="7"/>
      <c r="AR272" s="7"/>
    </row>
    <row r="273" ht="15.75" customHeight="1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8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  <c r="AH273" s="7"/>
      <c r="AI273" s="7"/>
      <c r="AJ273" s="7"/>
      <c r="AK273" s="7"/>
      <c r="AL273" s="7"/>
      <c r="AM273" s="7"/>
      <c r="AN273" s="7"/>
      <c r="AO273" s="7"/>
      <c r="AP273" s="7"/>
      <c r="AQ273" s="7"/>
      <c r="AR273" s="7"/>
    </row>
    <row r="274" ht="15.75" customHeight="1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8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  <c r="AH274" s="7"/>
      <c r="AI274" s="7"/>
      <c r="AJ274" s="7"/>
      <c r="AK274" s="7"/>
      <c r="AL274" s="7"/>
      <c r="AM274" s="7"/>
      <c r="AN274" s="7"/>
      <c r="AO274" s="7"/>
      <c r="AP274" s="7"/>
      <c r="AQ274" s="7"/>
      <c r="AR274" s="7"/>
    </row>
    <row r="275" ht="15.75" customHeight="1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8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  <c r="AH275" s="7"/>
      <c r="AI275" s="7"/>
      <c r="AJ275" s="7"/>
      <c r="AK275" s="7"/>
      <c r="AL275" s="7"/>
      <c r="AM275" s="7"/>
      <c r="AN275" s="7"/>
      <c r="AO275" s="7"/>
      <c r="AP275" s="7"/>
      <c r="AQ275" s="7"/>
      <c r="AR275" s="7"/>
    </row>
    <row r="276" ht="15.75" customHeight="1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8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  <c r="AH276" s="7"/>
      <c r="AI276" s="7"/>
      <c r="AJ276" s="7"/>
      <c r="AK276" s="7"/>
      <c r="AL276" s="7"/>
      <c r="AM276" s="7"/>
      <c r="AN276" s="7"/>
      <c r="AO276" s="7"/>
      <c r="AP276" s="7"/>
      <c r="AQ276" s="7"/>
      <c r="AR276" s="7"/>
    </row>
    <row r="277" ht="15.75" customHeight="1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8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  <c r="AH277" s="7"/>
      <c r="AI277" s="7"/>
      <c r="AJ277" s="7"/>
      <c r="AK277" s="7"/>
      <c r="AL277" s="7"/>
      <c r="AM277" s="7"/>
      <c r="AN277" s="7"/>
      <c r="AO277" s="7"/>
      <c r="AP277" s="7"/>
      <c r="AQ277" s="7"/>
      <c r="AR277" s="7"/>
    </row>
    <row r="278" ht="15.75" customHeight="1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8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  <c r="AH278" s="7"/>
      <c r="AI278" s="7"/>
      <c r="AJ278" s="7"/>
      <c r="AK278" s="7"/>
      <c r="AL278" s="7"/>
      <c r="AM278" s="7"/>
      <c r="AN278" s="7"/>
      <c r="AO278" s="7"/>
      <c r="AP278" s="7"/>
      <c r="AQ278" s="7"/>
      <c r="AR278" s="7"/>
    </row>
    <row r="279" ht="15.75" customHeight="1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8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  <c r="AH279" s="7"/>
      <c r="AI279" s="7"/>
      <c r="AJ279" s="7"/>
      <c r="AK279" s="7"/>
      <c r="AL279" s="7"/>
      <c r="AM279" s="7"/>
      <c r="AN279" s="7"/>
      <c r="AO279" s="7"/>
      <c r="AP279" s="7"/>
      <c r="AQ279" s="7"/>
      <c r="AR279" s="7"/>
    </row>
    <row r="280" ht="15.75" customHeight="1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8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  <c r="AH280" s="7"/>
      <c r="AI280" s="7"/>
      <c r="AJ280" s="7"/>
      <c r="AK280" s="7"/>
      <c r="AL280" s="7"/>
      <c r="AM280" s="7"/>
      <c r="AN280" s="7"/>
      <c r="AO280" s="7"/>
      <c r="AP280" s="7"/>
      <c r="AQ280" s="7"/>
      <c r="AR280" s="7"/>
    </row>
    <row r="281" ht="15.75" customHeight="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8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  <c r="AH281" s="7"/>
      <c r="AI281" s="7"/>
      <c r="AJ281" s="7"/>
      <c r="AK281" s="7"/>
      <c r="AL281" s="7"/>
      <c r="AM281" s="7"/>
      <c r="AN281" s="7"/>
      <c r="AO281" s="7"/>
      <c r="AP281" s="7"/>
      <c r="AQ281" s="7"/>
      <c r="AR281" s="7"/>
    </row>
    <row r="282" ht="15.75" customHeight="1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8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  <c r="AH282" s="7"/>
      <c r="AI282" s="7"/>
      <c r="AJ282" s="7"/>
      <c r="AK282" s="7"/>
      <c r="AL282" s="7"/>
      <c r="AM282" s="7"/>
      <c r="AN282" s="7"/>
      <c r="AO282" s="7"/>
      <c r="AP282" s="7"/>
      <c r="AQ282" s="7"/>
      <c r="AR282" s="7"/>
    </row>
    <row r="283" ht="15.75" customHeight="1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8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  <c r="AH283" s="7"/>
      <c r="AI283" s="7"/>
      <c r="AJ283" s="7"/>
      <c r="AK283" s="7"/>
      <c r="AL283" s="7"/>
      <c r="AM283" s="7"/>
      <c r="AN283" s="7"/>
      <c r="AO283" s="7"/>
      <c r="AP283" s="7"/>
      <c r="AQ283" s="7"/>
      <c r="AR283" s="7"/>
    </row>
    <row r="284" ht="15.75" customHeight="1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8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  <c r="AH284" s="7"/>
      <c r="AI284" s="7"/>
      <c r="AJ284" s="7"/>
      <c r="AK284" s="7"/>
      <c r="AL284" s="7"/>
      <c r="AM284" s="7"/>
      <c r="AN284" s="7"/>
      <c r="AO284" s="7"/>
      <c r="AP284" s="7"/>
      <c r="AQ284" s="7"/>
      <c r="AR284" s="7"/>
    </row>
    <row r="285" ht="15.75" customHeight="1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8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  <c r="AH285" s="7"/>
      <c r="AI285" s="7"/>
      <c r="AJ285" s="7"/>
      <c r="AK285" s="7"/>
      <c r="AL285" s="7"/>
      <c r="AM285" s="7"/>
      <c r="AN285" s="7"/>
      <c r="AO285" s="7"/>
      <c r="AP285" s="7"/>
      <c r="AQ285" s="7"/>
      <c r="AR285" s="7"/>
    </row>
    <row r="286" ht="15.75" customHeight="1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8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</row>
    <row r="287" ht="15.75" customHeight="1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8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  <c r="AH287" s="7"/>
      <c r="AI287" s="7"/>
      <c r="AJ287" s="7"/>
      <c r="AK287" s="7"/>
      <c r="AL287" s="7"/>
      <c r="AM287" s="7"/>
      <c r="AN287" s="7"/>
      <c r="AO287" s="7"/>
      <c r="AP287" s="7"/>
      <c r="AQ287" s="7"/>
      <c r="AR287" s="7"/>
    </row>
    <row r="288" ht="15.75" customHeight="1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8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  <c r="AH288" s="7"/>
      <c r="AI288" s="7"/>
      <c r="AJ288" s="7"/>
      <c r="AK288" s="7"/>
      <c r="AL288" s="7"/>
      <c r="AM288" s="7"/>
      <c r="AN288" s="7"/>
      <c r="AO288" s="7"/>
      <c r="AP288" s="7"/>
      <c r="AQ288" s="7"/>
      <c r="AR288" s="7"/>
    </row>
    <row r="289" ht="15.75" customHeight="1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8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</row>
    <row r="290" ht="15.75" customHeight="1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8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</row>
    <row r="291" ht="15.75" customHeight="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8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  <c r="AH291" s="7"/>
      <c r="AI291" s="7"/>
      <c r="AJ291" s="7"/>
      <c r="AK291" s="7"/>
      <c r="AL291" s="7"/>
      <c r="AM291" s="7"/>
      <c r="AN291" s="7"/>
      <c r="AO291" s="7"/>
      <c r="AP291" s="7"/>
      <c r="AQ291" s="7"/>
      <c r="AR291" s="7"/>
    </row>
    <row r="292" ht="15.75" customHeight="1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8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  <c r="AH292" s="7"/>
      <c r="AI292" s="7"/>
      <c r="AJ292" s="7"/>
      <c r="AK292" s="7"/>
      <c r="AL292" s="7"/>
      <c r="AM292" s="7"/>
      <c r="AN292" s="7"/>
      <c r="AO292" s="7"/>
      <c r="AP292" s="7"/>
      <c r="AQ292" s="7"/>
      <c r="AR292" s="7"/>
    </row>
    <row r="293" ht="15.75" customHeight="1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8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  <c r="AH293" s="7"/>
      <c r="AI293" s="7"/>
      <c r="AJ293" s="7"/>
      <c r="AK293" s="7"/>
      <c r="AL293" s="7"/>
      <c r="AM293" s="7"/>
      <c r="AN293" s="7"/>
      <c r="AO293" s="7"/>
      <c r="AP293" s="7"/>
      <c r="AQ293" s="7"/>
      <c r="AR293" s="7"/>
    </row>
    <row r="294" ht="15.75" customHeight="1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8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  <c r="AH294" s="7"/>
      <c r="AI294" s="7"/>
      <c r="AJ294" s="7"/>
      <c r="AK294" s="7"/>
      <c r="AL294" s="7"/>
      <c r="AM294" s="7"/>
      <c r="AN294" s="7"/>
      <c r="AO294" s="7"/>
      <c r="AP294" s="7"/>
      <c r="AQ294" s="7"/>
      <c r="AR294" s="7"/>
    </row>
    <row r="295" ht="15.75" customHeight="1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8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  <c r="AH295" s="7"/>
      <c r="AI295" s="7"/>
      <c r="AJ295" s="7"/>
      <c r="AK295" s="7"/>
      <c r="AL295" s="7"/>
      <c r="AM295" s="7"/>
      <c r="AN295" s="7"/>
      <c r="AO295" s="7"/>
      <c r="AP295" s="7"/>
      <c r="AQ295" s="7"/>
      <c r="AR295" s="7"/>
    </row>
    <row r="296" ht="15.75" customHeight="1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8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  <c r="AH296" s="7"/>
      <c r="AI296" s="7"/>
      <c r="AJ296" s="7"/>
      <c r="AK296" s="7"/>
      <c r="AL296" s="7"/>
      <c r="AM296" s="7"/>
      <c r="AN296" s="7"/>
      <c r="AO296" s="7"/>
      <c r="AP296" s="7"/>
      <c r="AQ296" s="7"/>
      <c r="AR296" s="7"/>
    </row>
    <row r="297" ht="15.75" customHeight="1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8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  <c r="AH297" s="7"/>
      <c r="AI297" s="7"/>
      <c r="AJ297" s="7"/>
      <c r="AK297" s="7"/>
      <c r="AL297" s="7"/>
      <c r="AM297" s="7"/>
      <c r="AN297" s="7"/>
      <c r="AO297" s="7"/>
      <c r="AP297" s="7"/>
      <c r="AQ297" s="7"/>
      <c r="AR297" s="7"/>
    </row>
    <row r="298" ht="15.75" customHeight="1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8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  <c r="AH298" s="7"/>
      <c r="AI298" s="7"/>
      <c r="AJ298" s="7"/>
      <c r="AK298" s="7"/>
      <c r="AL298" s="7"/>
      <c r="AM298" s="7"/>
      <c r="AN298" s="7"/>
      <c r="AO298" s="7"/>
      <c r="AP298" s="7"/>
      <c r="AQ298" s="7"/>
      <c r="AR298" s="7"/>
    </row>
    <row r="299" ht="15.75" customHeight="1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8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  <c r="AH299" s="7"/>
      <c r="AI299" s="7"/>
      <c r="AJ299" s="7"/>
      <c r="AK299" s="7"/>
      <c r="AL299" s="7"/>
      <c r="AM299" s="7"/>
      <c r="AN299" s="7"/>
      <c r="AO299" s="7"/>
      <c r="AP299" s="7"/>
      <c r="AQ299" s="7"/>
      <c r="AR299" s="7"/>
    </row>
    <row r="300" ht="15.75" customHeight="1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8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  <c r="AH300" s="7"/>
      <c r="AI300" s="7"/>
      <c r="AJ300" s="7"/>
      <c r="AK300" s="7"/>
      <c r="AL300" s="7"/>
      <c r="AM300" s="7"/>
      <c r="AN300" s="7"/>
      <c r="AO300" s="7"/>
      <c r="AP300" s="7"/>
      <c r="AQ300" s="7"/>
      <c r="AR300" s="7"/>
    </row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S3:U3"/>
    <mergeCell ref="K78:K82"/>
    <mergeCell ref="K84:K88"/>
  </mergeCells>
  <drawing r:id="rId1"/>
</worksheet>
</file>