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. Electrif" sheetId="1" r:id="rId4"/>
    <sheet state="visible" name="Ptos Utilizaciones" sheetId="2" r:id="rId5"/>
    <sheet state="visible" name="Potencia" sheetId="3" r:id="rId6"/>
    <sheet state="visible" name="Bandejas" sheetId="4" r:id="rId7"/>
    <sheet state="visible" name="Protecc" sheetId="5" r:id="rId8"/>
    <sheet state="visible" name="Lista de materiales" sheetId="6" r:id="rId9"/>
  </sheets>
  <definedNames/>
  <calcPr/>
  <extLst>
    <ext uri="GoogleSheetsCustomDataVersion2">
      <go:sheetsCustomData xmlns:go="http://customooxmlschemas.google.com/" r:id="rId10" roundtripDataChecksum="lZA3HcfyABHJTY8X49nLwOCwJutabec3qmUWIuOu7m8="/>
    </ext>
  </extLst>
</workbook>
</file>

<file path=xl/sharedStrings.xml><?xml version="1.0" encoding="utf-8"?>
<sst xmlns="http://schemas.openxmlformats.org/spreadsheetml/2006/main" count="483" uniqueCount="146">
  <si>
    <t>Local</t>
  </si>
  <si>
    <t>m²</t>
  </si>
  <si>
    <t>Potencia</t>
  </si>
  <si>
    <t>G.E.</t>
  </si>
  <si>
    <t>Planta</t>
  </si>
  <si>
    <t>Medio</t>
  </si>
  <si>
    <t>Baños y vestidores</t>
  </si>
  <si>
    <t>Minimo</t>
  </si>
  <si>
    <t>Comedor</t>
  </si>
  <si>
    <t>Oficinas</t>
  </si>
  <si>
    <t>Elevado</t>
  </si>
  <si>
    <t>df</t>
  </si>
  <si>
    <t>IUG</t>
  </si>
  <si>
    <t>IUE</t>
  </si>
  <si>
    <t>TUG</t>
  </si>
  <si>
    <t>TUE</t>
  </si>
  <si>
    <t>Superficie m2</t>
  </si>
  <si>
    <t>Tipo Sup.</t>
  </si>
  <si>
    <t>S.L.A</t>
  </si>
  <si>
    <t>IUG 1</t>
  </si>
  <si>
    <t>IUG 2</t>
  </si>
  <si>
    <t>IUG 3</t>
  </si>
  <si>
    <t>IUG 4</t>
  </si>
  <si>
    <t>IUG 5</t>
  </si>
  <si>
    <t>IUG 6</t>
  </si>
  <si>
    <t>IUE 1</t>
  </si>
  <si>
    <t>TUG 1</t>
  </si>
  <si>
    <t>TUG 2</t>
  </si>
  <si>
    <t>TUG 3</t>
  </si>
  <si>
    <t>TUG 4</t>
  </si>
  <si>
    <t>TUG 5</t>
  </si>
  <si>
    <t>TUG 6</t>
  </si>
  <si>
    <t>TUG 7</t>
  </si>
  <si>
    <t>TUE 1</t>
  </si>
  <si>
    <t>TUE 2</t>
  </si>
  <si>
    <t>TUE 3</t>
  </si>
  <si>
    <t>TUE 4</t>
  </si>
  <si>
    <t>TUE 5</t>
  </si>
  <si>
    <t>TUE 6</t>
  </si>
  <si>
    <t>-----</t>
  </si>
  <si>
    <t>----</t>
  </si>
  <si>
    <t>Baños y vestuarios</t>
  </si>
  <si>
    <t>Oficina</t>
  </si>
  <si>
    <t>Sup. Ext. Almacen</t>
  </si>
  <si>
    <t>0m2</t>
  </si>
  <si>
    <t>Sup. Ext. Descarga</t>
  </si>
  <si>
    <t>Total</t>
  </si>
  <si>
    <t xml:space="preserve">IUG </t>
  </si>
  <si>
    <t>TS</t>
  </si>
  <si>
    <t>TP</t>
  </si>
  <si>
    <t>Circuito</t>
  </si>
  <si>
    <t xml:space="preserve">IUG 1 </t>
  </si>
  <si>
    <t>TS 1</t>
  </si>
  <si>
    <t>TS2</t>
  </si>
  <si>
    <t>TS3</t>
  </si>
  <si>
    <t>TS4</t>
  </si>
  <si>
    <t>TS 5</t>
  </si>
  <si>
    <t>TS6</t>
  </si>
  <si>
    <t>TP 1</t>
  </si>
  <si>
    <t>DPMS (VA)</t>
  </si>
  <si>
    <t>Ib (A)</t>
  </si>
  <si>
    <t>si &gt; 32 A hay que solicitar trifasica</t>
  </si>
  <si>
    <t>DPMS</t>
  </si>
  <si>
    <t xml:space="preserve"> Baños y vestidores</t>
  </si>
  <si>
    <t>om</t>
  </si>
  <si>
    <t>Referencia</t>
  </si>
  <si>
    <t>Longitud (m)</t>
  </si>
  <si>
    <t>Seccion</t>
  </si>
  <si>
    <t>25mm2</t>
  </si>
  <si>
    <t>10mm2</t>
  </si>
  <si>
    <t>6mm2</t>
  </si>
  <si>
    <t>4mm2</t>
  </si>
  <si>
    <t>2,5mm2</t>
  </si>
  <si>
    <t>1,5mm2</t>
  </si>
  <si>
    <t>Pe</t>
  </si>
  <si>
    <t>Bandejas</t>
  </si>
  <si>
    <t>Negro</t>
  </si>
  <si>
    <t>Rojo</t>
  </si>
  <si>
    <t>Marron</t>
  </si>
  <si>
    <t>Celeste</t>
  </si>
  <si>
    <t>100mm</t>
  </si>
  <si>
    <t>150mm</t>
  </si>
  <si>
    <t>200mm</t>
  </si>
  <si>
    <t>TS Monofasico (1)</t>
  </si>
  <si>
    <t>2x25mm2+Pe</t>
  </si>
  <si>
    <t>TS Monofasico (2)</t>
  </si>
  <si>
    <t>2x4mm2+Pe</t>
  </si>
  <si>
    <t>TS Monofasico (3)</t>
  </si>
  <si>
    <t>2x10mm2+Pe</t>
  </si>
  <si>
    <t>TS Monofasico (4)</t>
  </si>
  <si>
    <t>TS Trifasico (5)</t>
  </si>
  <si>
    <t>3x6mm2+Pe</t>
  </si>
  <si>
    <t>TS Trifasico (6)</t>
  </si>
  <si>
    <t>---------</t>
  </si>
  <si>
    <t>Protecciones</t>
  </si>
  <si>
    <t>Datos</t>
  </si>
  <si>
    <t>------</t>
  </si>
  <si>
    <t>In</t>
  </si>
  <si>
    <t>Iz</t>
  </si>
  <si>
    <t>MATERIALES</t>
  </si>
  <si>
    <t>CANTIDAD</t>
  </si>
  <si>
    <t xml:space="preserve">MARCA </t>
  </si>
  <si>
    <t>LINEA</t>
  </si>
  <si>
    <t xml:space="preserve">TABLERO SECCIONAL PRINCIPAL </t>
  </si>
  <si>
    <t xml:space="preserve">GENROD </t>
  </si>
  <si>
    <t>LLAVE TERMOMAGNETICA 40A</t>
  </si>
  <si>
    <t>BAW</t>
  </si>
  <si>
    <t>CURVA C</t>
  </si>
  <si>
    <t>LLAVE TERMOMAGNETICA 20A</t>
  </si>
  <si>
    <t>LLAVE TERMOMAGNETICA 10A</t>
  </si>
  <si>
    <t>DISYUNTOR 40A</t>
  </si>
  <si>
    <t>IDE240/03</t>
  </si>
  <si>
    <t>TOMACORRIENTE 10A</t>
  </si>
  <si>
    <t>SICA</t>
  </si>
  <si>
    <t>LLAVE DE UNA TECLA</t>
  </si>
  <si>
    <t>LIFE</t>
  </si>
  <si>
    <t>2 X CAJA OCTOGONAL ALUMINIZADA</t>
  </si>
  <si>
    <t xml:space="preserve">9 DE JULIO </t>
  </si>
  <si>
    <t xml:space="preserve">CHAPA LIVIANA OCT </t>
  </si>
  <si>
    <t xml:space="preserve">DISUYUNTOR BIPOLAR 40A </t>
  </si>
  <si>
    <t>ROLLO CABLE  1,5MM ROJO X 24M</t>
  </si>
  <si>
    <t>TREFLICON</t>
  </si>
  <si>
    <t>UNIPOLAR</t>
  </si>
  <si>
    <t>ROLLO CABLE 1,5MM MARRON X 36M</t>
  </si>
  <si>
    <t>ROLLO CABLE 1,5MM CELESTE X 257M</t>
  </si>
  <si>
    <t>ROLLO CABLE 1,5MM NEGRO X 69M</t>
  </si>
  <si>
    <t xml:space="preserve">ROLLO CABLE ROJO 2,5MM X 3M </t>
  </si>
  <si>
    <t>ROLLO CABLE 2,5MM MARRON X 26M</t>
  </si>
  <si>
    <t>ROLLO CABLE 2,5MM VERDE-AMARILLO X 1014M</t>
  </si>
  <si>
    <t>ROLLO CABLE 2,5MM NEGRO X 53M</t>
  </si>
  <si>
    <t xml:space="preserve">ROLLO CABLE 4MM X 96M </t>
  </si>
  <si>
    <t>ROLLO CABLE  4MM X 96M</t>
  </si>
  <si>
    <t xml:space="preserve">TREFLICON </t>
  </si>
  <si>
    <t xml:space="preserve">UNIPOLAR </t>
  </si>
  <si>
    <t>ROLLO CABLE 6MM ROJO X36M</t>
  </si>
  <si>
    <t>ROLLO CABLE 6MM MARRON 36M</t>
  </si>
  <si>
    <t xml:space="preserve"> ROLLO CABLE 6MM NEGRO X 36M</t>
  </si>
  <si>
    <t>ROLLO CABLE CELESTE 10MM X 23M</t>
  </si>
  <si>
    <t>ROLLO CABLE ROJO 10MM 23M</t>
  </si>
  <si>
    <t>ROLLO CABLE 25MM MARRON X28M</t>
  </si>
  <si>
    <t>ROLLO CABLE 25RMM ROJO X 28M</t>
  </si>
  <si>
    <t>ROLLO CABLE 25MM NEGRO X 88M</t>
  </si>
  <si>
    <t>ROLLO CABLE 25MM CELESTE X 60M</t>
  </si>
  <si>
    <t>BANDEJA PORTACABLE 10MM X 325M</t>
  </si>
  <si>
    <t>BANDEJA PORTACABLE 150MM X 119M</t>
  </si>
  <si>
    <t>BANDEJA PORTACABLE 200MM X 21M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</si>
</sst>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&quot;m²&quot;"/>
    <numFmt numFmtId="165" formatCode="0&quot;VA&quot;"/>
    <numFmt numFmtId="166" formatCode="#,##&quot;m2&quot;"/>
    <numFmt numFmtId="167" formatCode="#,##0&quot;VA&quot;"/>
    <numFmt numFmtId="168" formatCode="#,##0.00&quot;A&quot;"/>
    <numFmt numFmtId="169" formatCode="0&quot;m&quot;"/>
    <numFmt numFmtId="170" formatCode="#,##0.00&quot;m&quot;"/>
    <numFmt numFmtId="171" formatCode="0&quot;A&quot;"/>
  </numFmts>
  <fonts count="8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i/>
      <sz val="12.0"/>
      <color theme="1"/>
      <name val="Arial"/>
    </font>
    <font>
      <b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3" fontId="3" numFmtId="0" xfId="0" applyFill="1" applyFont="1"/>
    <xf borderId="0" fillId="4" fontId="1" numFmtId="0" xfId="0" applyAlignment="1" applyFill="1" applyFont="1">
      <alignment horizontal="center" vertical="center"/>
    </xf>
    <xf borderId="0" fillId="5" fontId="1" numFmtId="164" xfId="0" applyAlignment="1" applyFill="1" applyFont="1" applyNumberFormat="1">
      <alignment horizontal="center" readingOrder="0" vertical="center"/>
    </xf>
    <xf borderId="0" fillId="6" fontId="1" numFmtId="165" xfId="0" applyAlignment="1" applyFill="1" applyFont="1" applyNumberFormat="1">
      <alignment horizontal="center" vertical="center"/>
    </xf>
    <xf borderId="0" fillId="7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3" fontId="3" numFmtId="165" xfId="0" applyAlignment="1" applyFont="1" applyNumberFormat="1">
      <alignment horizontal="center" readingOrder="0" vertical="center"/>
    </xf>
    <xf borderId="2" fillId="3" fontId="4" numFmtId="0" xfId="0" applyAlignment="1" applyBorder="1" applyFont="1">
      <alignment readingOrder="0" vertical="bottom"/>
    </xf>
    <xf borderId="2" fillId="0" fontId="5" numFmtId="0" xfId="0" applyBorder="1" applyFont="1"/>
    <xf borderId="3" fillId="0" fontId="5" numFmtId="0" xfId="0" applyBorder="1" applyFont="1"/>
    <xf borderId="4" fillId="8" fontId="2" numFmtId="0" xfId="0" applyAlignment="1" applyBorder="1" applyFill="1" applyFont="1">
      <alignment horizontal="center" vertical="bottom"/>
    </xf>
    <xf borderId="4" fillId="0" fontId="5" numFmtId="0" xfId="0" applyBorder="1" applyFont="1"/>
    <xf borderId="5" fillId="8" fontId="2" numFmtId="0" xfId="0" applyAlignment="1" applyBorder="1" applyFont="1">
      <alignment horizontal="center" vertical="bottom"/>
    </xf>
    <xf borderId="6" fillId="0" fontId="5" numFmtId="0" xfId="0" applyBorder="1" applyFont="1"/>
    <xf borderId="4" fillId="8" fontId="6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7" fillId="8" fontId="2" numFmtId="0" xfId="0" applyAlignment="1" applyBorder="1" applyFont="1">
      <alignment horizontal="center" vertical="bottom"/>
    </xf>
    <xf borderId="3" fillId="8" fontId="2" numFmtId="0" xfId="0" applyAlignment="1" applyBorder="1" applyFont="1">
      <alignment horizontal="center" vertical="bottom"/>
    </xf>
    <xf borderId="3" fillId="8" fontId="2" numFmtId="0" xfId="0" applyAlignment="1" applyBorder="1" applyFont="1">
      <alignment horizontal="center" readingOrder="0" vertical="bottom"/>
    </xf>
    <xf borderId="2" fillId="8" fontId="2" numFmtId="0" xfId="0" applyAlignment="1" applyBorder="1" applyFont="1">
      <alignment horizontal="center" vertical="bottom"/>
    </xf>
    <xf borderId="2" fillId="8" fontId="2" numFmtId="0" xfId="0" applyAlignment="1" applyBorder="1" applyFont="1">
      <alignment horizontal="center" readingOrder="0" vertical="bottom"/>
    </xf>
    <xf borderId="7" fillId="2" fontId="2" numFmtId="0" xfId="0" applyAlignment="1" applyBorder="1" applyFont="1">
      <alignment horizontal="center" readingOrder="0" vertical="bottom"/>
    </xf>
    <xf borderId="3" fillId="9" fontId="2" numFmtId="166" xfId="0" applyAlignment="1" applyBorder="1" applyFill="1" applyFont="1" applyNumberFormat="1">
      <alignment horizontal="center" readingOrder="0" vertical="bottom"/>
    </xf>
    <xf borderId="3" fillId="5" fontId="2" numFmtId="0" xfId="0" applyAlignment="1" applyBorder="1" applyFont="1">
      <alignment horizontal="center" vertical="bottom"/>
    </xf>
    <xf borderId="3" fillId="10" fontId="2" numFmtId="166" xfId="0" applyAlignment="1" applyBorder="1" applyFill="1" applyFont="1" applyNumberFormat="1">
      <alignment horizontal="center" vertical="bottom"/>
    </xf>
    <xf borderId="3" fillId="11" fontId="2" numFmtId="0" xfId="0" applyAlignment="1" applyBorder="1" applyFill="1" applyFont="1">
      <alignment horizontal="center" readingOrder="0" vertical="bottom"/>
    </xf>
    <xf borderId="3" fillId="12" fontId="2" numFmtId="0" xfId="0" applyAlignment="1" applyBorder="1" applyFill="1" applyFont="1">
      <alignment horizontal="center" vertical="bottom"/>
    </xf>
    <xf borderId="7" fillId="12" fontId="2" numFmtId="0" xfId="0" applyAlignment="1" applyBorder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2" fillId="11" fontId="2" numFmtId="0" xfId="0" applyAlignment="1" applyBorder="1" applyFont="1">
      <alignment horizontal="center" readingOrder="0" vertical="bottom"/>
    </xf>
    <xf borderId="3" fillId="5" fontId="2" numFmtId="0" xfId="0" applyAlignment="1" applyBorder="1" applyFont="1">
      <alignment horizontal="center" readingOrder="0" vertical="bottom"/>
    </xf>
    <xf borderId="3" fillId="10" fontId="2" numFmtId="166" xfId="0" applyAlignment="1" applyBorder="1" applyFont="1" applyNumberFormat="1">
      <alignment horizontal="center" readingOrder="0" vertical="bottom"/>
    </xf>
    <xf borderId="5" fillId="2" fontId="2" numFmtId="0" xfId="0" applyAlignment="1" applyBorder="1" applyFont="1">
      <alignment horizontal="center" vertical="bottom"/>
    </xf>
    <xf borderId="6" fillId="9" fontId="2" numFmtId="166" xfId="0" applyAlignment="1" applyBorder="1" applyFont="1" applyNumberForma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10" fontId="2" numFmtId="166" xfId="0" applyAlignment="1" applyBorder="1" applyFont="1" applyNumberFormat="1">
      <alignment horizontal="center" vertical="bottom"/>
    </xf>
    <xf borderId="6" fillId="11" fontId="2" numFmtId="0" xfId="0" applyAlignment="1" applyBorder="1" applyFont="1">
      <alignment horizontal="center" vertical="bottom"/>
    </xf>
    <xf borderId="0" fillId="3" fontId="1" numFmtId="0" xfId="0" applyAlignment="1" applyFont="1">
      <alignment horizontal="center"/>
    </xf>
    <xf borderId="0" fillId="3" fontId="1" numFmtId="0" xfId="0" applyAlignment="1" applyFont="1">
      <alignment vertical="bottom"/>
    </xf>
    <xf borderId="5" fillId="2" fontId="2" numFmtId="0" xfId="0" applyAlignment="1" applyBorder="1" applyFont="1">
      <alignment horizontal="center"/>
    </xf>
    <xf borderId="4" fillId="11" fontId="2" numFmtId="0" xfId="0" applyAlignment="1" applyBorder="1" applyFont="1">
      <alignment horizontal="center"/>
    </xf>
    <xf borderId="6" fillId="11" fontId="2" numFmtId="0" xfId="0" applyAlignment="1" applyBorder="1" applyFont="1">
      <alignment horizontal="center"/>
    </xf>
    <xf borderId="2" fillId="11" fontId="2" numFmtId="0" xfId="0" applyAlignment="1" applyBorder="1" applyFont="1">
      <alignment horizontal="center" readingOrder="0"/>
    </xf>
    <xf borderId="3" fillId="11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/>
    </xf>
    <xf borderId="3" fillId="11" fontId="2" numFmtId="0" xfId="0" applyAlignment="1" applyBorder="1" applyFont="1">
      <alignment horizontal="center"/>
    </xf>
    <xf borderId="7" fillId="2" fontId="2" numFmtId="3" xfId="0" applyAlignment="1" applyBorder="1" applyFont="1" applyNumberFormat="1">
      <alignment horizontal="center"/>
    </xf>
    <xf borderId="3" fillId="9" fontId="2" numFmtId="167" xfId="0" applyAlignment="1" applyBorder="1" applyFont="1" applyNumberFormat="1">
      <alignment horizontal="center"/>
    </xf>
    <xf borderId="3" fillId="9" fontId="2" numFmtId="167" xfId="0" applyAlignment="1" applyBorder="1" applyFont="1" applyNumberFormat="1">
      <alignment horizontal="center" readingOrder="0"/>
    </xf>
    <xf borderId="0" fillId="3" fontId="1" numFmtId="3" xfId="0" applyFont="1" applyNumberFormat="1"/>
    <xf borderId="7" fillId="2" fontId="2" numFmtId="4" xfId="0" applyAlignment="1" applyBorder="1" applyFont="1" applyNumberFormat="1">
      <alignment horizontal="center"/>
    </xf>
    <xf borderId="3" fillId="9" fontId="2" numFmtId="168" xfId="0" applyAlignment="1" applyBorder="1" applyFont="1" applyNumberFormat="1">
      <alignment horizontal="center"/>
    </xf>
    <xf borderId="0" fillId="13" fontId="1" numFmtId="4" xfId="0" applyAlignment="1" applyFill="1" applyFont="1" applyNumberFormat="1">
      <alignment shrinkToFit="0" vertical="bottom" wrapText="0"/>
    </xf>
    <xf borderId="7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0" fillId="3" fontId="1" numFmtId="0" xfId="0" applyFont="1"/>
    <xf borderId="5" fillId="2" fontId="2" numFmtId="0" xfId="0" applyAlignment="1" applyBorder="1" applyFont="1">
      <alignment horizontal="center" readingOrder="0"/>
    </xf>
    <xf borderId="3" fillId="9" fontId="2" numFmtId="165" xfId="0" applyAlignment="1" applyBorder="1" applyFont="1" applyNumberFormat="1">
      <alignment horizontal="center"/>
    </xf>
    <xf borderId="0" fillId="3" fontId="3" numFmtId="165" xfId="0" applyFont="1" applyNumberFormat="1"/>
    <xf borderId="0" fillId="3" fontId="3" numFmtId="0" xfId="0" applyAlignment="1" applyFont="1">
      <alignment readingOrder="0"/>
    </xf>
    <xf borderId="8" fillId="3" fontId="2" numFmtId="0" xfId="0" applyAlignment="1" applyBorder="1" applyFont="1">
      <alignment horizontal="center" readingOrder="0" vertical="bottom"/>
    </xf>
    <xf borderId="8" fillId="0" fontId="5" numFmtId="0" xfId="0" applyBorder="1" applyFont="1"/>
    <xf borderId="9" fillId="0" fontId="5" numFmtId="0" xfId="0" applyBorder="1" applyFont="1"/>
    <xf borderId="8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bottom"/>
    </xf>
    <xf borderId="10" fillId="0" fontId="5" numFmtId="0" xfId="0" applyBorder="1" applyFont="1"/>
    <xf borderId="0" fillId="11" fontId="2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0" fillId="2" fontId="2" numFmtId="0" xfId="0" applyAlignment="1" applyBorder="1" applyFont="1">
      <alignment horizontal="center" readingOrder="0" vertical="center"/>
    </xf>
    <xf borderId="11" fillId="0" fontId="5" numFmtId="0" xfId="0" applyBorder="1" applyFont="1"/>
    <xf borderId="1" fillId="2" fontId="2" numFmtId="0" xfId="0" applyAlignment="1" applyBorder="1" applyFont="1">
      <alignment horizontal="center" readingOrder="0" vertical="bottom"/>
    </xf>
    <xf borderId="0" fillId="9" fontId="2" numFmtId="0" xfId="0" applyAlignment="1" applyFont="1">
      <alignment horizontal="center" vertical="bottom"/>
    </xf>
    <xf borderId="0" fillId="9" fontId="2" numFmtId="169" xfId="0" applyAlignment="1" applyFont="1" applyNumberFormat="1">
      <alignment horizontal="center" readingOrder="0" vertical="bottom"/>
    </xf>
    <xf borderId="12" fillId="9" fontId="1" numFmtId="169" xfId="0" applyAlignment="1" applyBorder="1" applyFont="1" applyNumberFormat="1">
      <alignment horizontal="center" readingOrder="0"/>
    </xf>
    <xf borderId="12" fillId="9" fontId="1" numFmtId="169" xfId="0" applyAlignment="1" applyBorder="1" applyFont="1" applyNumberFormat="1">
      <alignment horizontal="center"/>
    </xf>
    <xf borderId="10" fillId="2" fontId="2" numFmtId="0" xfId="0" applyAlignment="1" applyBorder="1" applyFont="1">
      <alignment horizontal="center" vertical="center"/>
    </xf>
    <xf borderId="0" fillId="9" fontId="2" numFmtId="0" xfId="0" applyAlignment="1" applyFont="1">
      <alignment horizontal="center" readingOrder="0" vertical="bottom"/>
    </xf>
    <xf borderId="12" fillId="9" fontId="1" numFmtId="170" xfId="0" applyAlignment="1" applyBorder="1" applyFont="1" applyNumberFormat="1">
      <alignment horizontal="center" readingOrder="0" vertical="center"/>
    </xf>
    <xf borderId="12" fillId="9" fontId="1" numFmtId="170" xfId="0" applyAlignment="1" applyBorder="1" applyFont="1" applyNumberFormat="1">
      <alignment horizontal="center" vertical="center"/>
    </xf>
    <xf borderId="12" fillId="9" fontId="1" numFmtId="169" xfId="0" applyAlignment="1" applyBorder="1" applyFont="1" applyNumberFormat="1">
      <alignment horizontal="center"/>
    </xf>
    <xf borderId="12" fillId="2" fontId="2" numFmtId="0" xfId="0" applyAlignment="1" applyBorder="1" applyFont="1">
      <alignment horizontal="center" vertical="bottom"/>
    </xf>
    <xf borderId="10" fillId="3" fontId="1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2" fillId="9" fontId="1" numFmtId="169" xfId="0" applyAlignment="1" applyBorder="1" applyFont="1" applyNumberFormat="1">
      <alignment horizontal="center" vertical="bottom"/>
    </xf>
    <xf borderId="0" fillId="11" fontId="2" numFmtId="0" xfId="0" applyAlignment="1" applyFont="1">
      <alignment horizontal="center" vertical="center"/>
    </xf>
    <xf borderId="8" fillId="9" fontId="1" numFmtId="169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13" fillId="8" fontId="2" numFmtId="0" xfId="0" applyAlignment="1" applyBorder="1" applyFont="1">
      <alignment horizontal="center"/>
    </xf>
    <xf borderId="5" fillId="9" fontId="2" numFmtId="0" xfId="0" applyAlignment="1" applyBorder="1" applyFont="1">
      <alignment horizontal="center"/>
    </xf>
    <xf borderId="5" fillId="9" fontId="2" numFmtId="168" xfId="0" applyAlignment="1" applyBorder="1" applyFont="1" applyNumberFormat="1">
      <alignment horizontal="center"/>
    </xf>
    <xf borderId="5" fillId="9" fontId="2" numFmtId="0" xfId="0" applyAlignment="1" applyBorder="1" applyFont="1">
      <alignment horizontal="center" readingOrder="0"/>
    </xf>
    <xf borderId="5" fillId="9" fontId="2" numFmtId="171" xfId="0" applyAlignment="1" applyBorder="1" applyFont="1" applyNumberFormat="1">
      <alignment horizontal="center"/>
    </xf>
    <xf borderId="5" fillId="9" fontId="2" numFmtId="171" xfId="0" applyAlignment="1" applyBorder="1" applyFont="1" applyNumberFormat="1">
      <alignment horizontal="center" readingOrder="0"/>
    </xf>
    <xf borderId="5" fillId="9" fontId="2" numFmtId="0" xfId="0" applyAlignment="1" applyBorder="1" applyFont="1">
      <alignment horizontal="center"/>
    </xf>
    <xf borderId="0" fillId="14" fontId="7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15" fontId="7" numFmtId="0" xfId="0" applyAlignment="1" applyFill="1" applyFont="1">
      <alignment horizontal="center" vertical="bottom"/>
    </xf>
    <xf borderId="0" fillId="15" fontId="7" numFmtId="0" xfId="0" applyAlignment="1" applyFont="1">
      <alignment horizontal="center" readingOrder="0" vertical="bottom"/>
    </xf>
    <xf borderId="0" fillId="15" fontId="1" numFmtId="0" xfId="0" applyAlignment="1" applyFont="1">
      <alignment vertical="bottom"/>
    </xf>
    <xf borderId="0" fillId="15" fontId="1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tos Utilizacion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A22" displayName="Table_1" name="Table_1" id="1">
  <tableColumns count="1">
    <tableColumn name="Planta" id="1"/>
  </tableColumns>
  <tableStyleInfo name="Ptos Utilizacion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0.88"/>
    <col customWidth="1" min="3" max="5" width="12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0" customHeight="1">
      <c r="A2" s="5" t="s">
        <v>4</v>
      </c>
      <c r="B2" s="6">
        <v>400.0</v>
      </c>
      <c r="C2" s="7">
        <f>Potencia!B7</f>
        <v>25586</v>
      </c>
      <c r="D2" s="8" t="s">
        <v>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33.75" customHeight="1">
      <c r="A3" s="10" t="s">
        <v>6</v>
      </c>
      <c r="B3" s="6">
        <v>27.0</v>
      </c>
      <c r="C3" s="7">
        <f>Potencia!B8</f>
        <v>2358.4</v>
      </c>
      <c r="D3" s="8" t="s">
        <v>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7.75" customHeight="1">
      <c r="A4" s="10" t="s">
        <v>8</v>
      </c>
      <c r="B4" s="6">
        <v>50.0</v>
      </c>
      <c r="C4" s="7">
        <f>Potencia!B9</f>
        <v>4716.8</v>
      </c>
      <c r="D4" s="8" t="s">
        <v>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7.0" customHeight="1">
      <c r="A5" s="10" t="s">
        <v>9</v>
      </c>
      <c r="B5" s="6">
        <v>100.0</v>
      </c>
      <c r="C5" s="7">
        <f>Potencia!B10</f>
        <v>4954.4</v>
      </c>
      <c r="D5" s="8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3.25" customHeight="1">
      <c r="A6" s="9"/>
      <c r="B6" s="11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A7" s="9"/>
      <c r="B7" s="11"/>
      <c r="C7" s="1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75" customHeight="1">
      <c r="A8" s="9"/>
      <c r="B8" s="11"/>
      <c r="C8" s="1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75" customHeight="1">
      <c r="A9" s="9"/>
      <c r="B9" s="11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75" customHeight="1">
      <c r="A10" s="9"/>
      <c r="B10" s="11"/>
      <c r="C10" s="12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75" customHeight="1">
      <c r="A11" s="9"/>
      <c r="B11" s="11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9"/>
      <c r="B12" s="11"/>
      <c r="C12" s="12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75" customHeight="1">
      <c r="A13" s="9"/>
      <c r="B13" s="11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9"/>
      <c r="B14" s="11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75" customHeight="1">
      <c r="A15" s="9"/>
      <c r="B15" s="11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75" customHeight="1">
      <c r="A16" s="9"/>
      <c r="B16" s="11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75" customHeight="1">
      <c r="A17" s="9"/>
      <c r="B17" s="11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75" customHeight="1">
      <c r="A18" s="9"/>
      <c r="B18" s="11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5.75" customHeight="1">
      <c r="A19" s="9"/>
      <c r="B19" s="11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75" customHeight="1">
      <c r="A20" s="9"/>
      <c r="B20" s="11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9"/>
      <c r="B21" s="11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9"/>
      <c r="B22" s="11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9"/>
      <c r="B23" s="11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9"/>
      <c r="B24" s="11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9"/>
      <c r="B25" s="11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9"/>
      <c r="B26" s="11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9"/>
      <c r="B27" s="11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9"/>
      <c r="B28" s="11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9"/>
      <c r="B29" s="11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9"/>
      <c r="B30" s="11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9"/>
      <c r="B31" s="11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9"/>
      <c r="B32" s="11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9"/>
      <c r="B33" s="11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9"/>
      <c r="B34" s="11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9"/>
      <c r="B35" s="11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9"/>
      <c r="B36" s="11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9"/>
      <c r="B37" s="11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9"/>
      <c r="B38" s="11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9"/>
      <c r="B39" s="11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9"/>
      <c r="B40" s="11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9"/>
      <c r="B41" s="11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9"/>
      <c r="B42" s="11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9"/>
      <c r="B43" s="11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9"/>
      <c r="B44" s="11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9"/>
      <c r="B45" s="11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9"/>
      <c r="B46" s="11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9"/>
      <c r="B47" s="11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9"/>
      <c r="B48" s="11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9"/>
      <c r="B49" s="11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9"/>
      <c r="B50" s="11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9"/>
      <c r="B51" s="11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9"/>
      <c r="B52" s="11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9"/>
      <c r="B53" s="11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9"/>
      <c r="B54" s="11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9"/>
      <c r="B55" s="11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9"/>
      <c r="B56" s="11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9"/>
      <c r="B57" s="11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9"/>
      <c r="B58" s="11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9"/>
      <c r="B59" s="11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9"/>
      <c r="B60" s="11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9"/>
      <c r="B61" s="11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9"/>
      <c r="B62" s="11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9"/>
      <c r="B63" s="11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9"/>
      <c r="B64" s="11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9"/>
      <c r="B65" s="11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9"/>
      <c r="B66" s="11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9"/>
      <c r="B67" s="11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9"/>
      <c r="B68" s="11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9"/>
      <c r="B69" s="11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9"/>
      <c r="B70" s="11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9"/>
      <c r="B71" s="11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9"/>
      <c r="B72" s="11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9"/>
      <c r="B73" s="11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9"/>
      <c r="B74" s="11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9"/>
      <c r="B75" s="11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9"/>
      <c r="B76" s="11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9"/>
      <c r="B77" s="11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9"/>
      <c r="B78" s="11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9"/>
      <c r="B79" s="11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9"/>
      <c r="B80" s="11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9"/>
      <c r="B81" s="11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9"/>
      <c r="B82" s="11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9"/>
      <c r="B83" s="11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9"/>
      <c r="B84" s="11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9"/>
      <c r="B85" s="11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9"/>
      <c r="B86" s="11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9"/>
      <c r="B87" s="11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9"/>
      <c r="B88" s="11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9"/>
      <c r="B89" s="11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9"/>
      <c r="B90" s="11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9"/>
      <c r="B91" s="11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9"/>
      <c r="B92" s="11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9"/>
      <c r="B93" s="11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9"/>
      <c r="B94" s="11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9"/>
      <c r="B95" s="11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9"/>
      <c r="B96" s="11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9"/>
      <c r="B97" s="11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9"/>
      <c r="B98" s="11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9"/>
      <c r="B99" s="11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9"/>
      <c r="B100" s="11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9"/>
      <c r="B101" s="11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9"/>
      <c r="B102" s="1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9"/>
      <c r="B103" s="11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9"/>
      <c r="B104" s="1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9"/>
      <c r="B105" s="11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9"/>
      <c r="B106" s="11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9"/>
      <c r="B107" s="11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9"/>
      <c r="B108" s="11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9"/>
      <c r="B109" s="11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9"/>
      <c r="B110" s="11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9"/>
      <c r="B111" s="11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9"/>
      <c r="B112" s="11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9"/>
      <c r="B113" s="11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9"/>
      <c r="B114" s="11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9"/>
      <c r="B115" s="11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9"/>
      <c r="B116" s="11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9"/>
      <c r="B117" s="11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9"/>
      <c r="B118" s="11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9"/>
      <c r="B119" s="11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9"/>
      <c r="B120" s="11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9"/>
      <c r="B121" s="11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9"/>
      <c r="B122" s="11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9"/>
      <c r="B123" s="11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9"/>
      <c r="B124" s="11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9"/>
      <c r="B125" s="11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9"/>
      <c r="B126" s="11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9"/>
      <c r="B127" s="11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9"/>
      <c r="B128" s="11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9"/>
      <c r="B129" s="11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9"/>
      <c r="B130" s="11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9"/>
      <c r="B131" s="11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9"/>
      <c r="B132" s="11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9"/>
      <c r="B133" s="11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9"/>
      <c r="B134" s="11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9"/>
      <c r="B135" s="11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9"/>
      <c r="B136" s="11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9"/>
      <c r="B137" s="11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9"/>
      <c r="B138" s="11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9"/>
      <c r="B139" s="11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9"/>
      <c r="B140" s="11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9"/>
      <c r="B141" s="11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9"/>
      <c r="B142" s="11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9"/>
      <c r="B143" s="11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9"/>
      <c r="B144" s="11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9"/>
      <c r="B145" s="11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9"/>
      <c r="B146" s="11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9"/>
      <c r="B147" s="11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9"/>
      <c r="B148" s="11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9"/>
      <c r="B149" s="11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9"/>
      <c r="B150" s="11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9"/>
      <c r="B151" s="11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9"/>
      <c r="B152" s="11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9"/>
      <c r="B153" s="11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9"/>
      <c r="B154" s="11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9"/>
      <c r="B155" s="11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9"/>
      <c r="B156" s="11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9"/>
      <c r="B157" s="11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9"/>
      <c r="B158" s="11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9"/>
      <c r="B159" s="11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9"/>
      <c r="B160" s="11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9"/>
      <c r="B161" s="11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9"/>
      <c r="B162" s="11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9"/>
      <c r="B163" s="11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9"/>
      <c r="B164" s="11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9"/>
      <c r="B165" s="11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9"/>
      <c r="B166" s="11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9"/>
      <c r="B167" s="11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9"/>
      <c r="B168" s="11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9"/>
      <c r="B169" s="11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9"/>
      <c r="B170" s="11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9"/>
      <c r="B171" s="11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9"/>
      <c r="B172" s="11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9"/>
      <c r="B173" s="11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9"/>
      <c r="B174" s="11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9"/>
      <c r="B175" s="11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9"/>
      <c r="B176" s="11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9"/>
      <c r="B177" s="11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9"/>
      <c r="B178" s="11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9"/>
      <c r="B179" s="11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9"/>
      <c r="B180" s="11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9"/>
      <c r="B181" s="11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9"/>
      <c r="B182" s="11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9"/>
      <c r="B183" s="11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9"/>
      <c r="B184" s="11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9"/>
      <c r="B185" s="11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9"/>
      <c r="B186" s="11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9"/>
      <c r="B187" s="11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9"/>
      <c r="B188" s="11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9"/>
      <c r="B189" s="11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9"/>
      <c r="B190" s="11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9"/>
      <c r="B191" s="11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9"/>
      <c r="B192" s="11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9"/>
      <c r="B193" s="11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9"/>
      <c r="B194" s="11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9"/>
      <c r="B195" s="11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9"/>
      <c r="B196" s="11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9"/>
      <c r="B197" s="11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9"/>
      <c r="B198" s="11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9"/>
      <c r="B199" s="11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9"/>
      <c r="B200" s="11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9"/>
      <c r="B201" s="11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9"/>
      <c r="B202" s="11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9"/>
      <c r="B203" s="11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9"/>
      <c r="B204" s="11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9"/>
      <c r="B205" s="11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9"/>
      <c r="B206" s="11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9"/>
      <c r="B207" s="11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9"/>
      <c r="B208" s="11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9"/>
      <c r="B209" s="11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9"/>
      <c r="B210" s="11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9"/>
      <c r="B211" s="11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9"/>
      <c r="B212" s="11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9"/>
      <c r="B213" s="11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9"/>
      <c r="B214" s="11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9"/>
      <c r="B215" s="11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9"/>
      <c r="B216" s="11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9"/>
      <c r="B217" s="11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9"/>
      <c r="B218" s="11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9"/>
      <c r="B219" s="11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9"/>
      <c r="B220" s="11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9"/>
      <c r="B221" s="11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9"/>
      <c r="B222" s="11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9"/>
      <c r="B223" s="11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9"/>
      <c r="B224" s="11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9"/>
      <c r="B225" s="11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9"/>
      <c r="B226" s="11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9"/>
      <c r="B227" s="11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9"/>
      <c r="B228" s="11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9"/>
      <c r="B229" s="11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9"/>
      <c r="B230" s="11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9"/>
      <c r="B231" s="11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11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11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11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11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11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11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11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11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11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11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11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9"/>
      <c r="B243" s="11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9"/>
      <c r="B244" s="11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9"/>
      <c r="B245" s="11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9"/>
      <c r="B246" s="11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9"/>
      <c r="B247" s="11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9"/>
      <c r="B248" s="11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9"/>
      <c r="B249" s="11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9"/>
      <c r="B250" s="11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9"/>
      <c r="B251" s="11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9"/>
      <c r="B252" s="11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9"/>
      <c r="B253" s="11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9"/>
      <c r="B254" s="11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9"/>
      <c r="B255" s="11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9"/>
      <c r="B256" s="11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9"/>
      <c r="B257" s="11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9"/>
      <c r="B258" s="11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9"/>
      <c r="B259" s="11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9"/>
      <c r="B260" s="11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9"/>
      <c r="B261" s="11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9"/>
      <c r="B262" s="11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9"/>
      <c r="B263" s="11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9"/>
      <c r="B264" s="11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9"/>
      <c r="B265" s="11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9"/>
      <c r="B266" s="11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9"/>
      <c r="B267" s="11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9"/>
      <c r="B268" s="11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9"/>
      <c r="B269" s="11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9"/>
      <c r="B270" s="11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9"/>
      <c r="B271" s="11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9"/>
      <c r="B272" s="11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9"/>
      <c r="B273" s="11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9"/>
      <c r="B274" s="11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9"/>
      <c r="B275" s="11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9"/>
      <c r="B276" s="11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9"/>
      <c r="B277" s="11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9"/>
      <c r="B278" s="11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9"/>
      <c r="B279" s="11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9"/>
      <c r="B280" s="11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9"/>
      <c r="B281" s="11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9"/>
      <c r="B282" s="11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9"/>
      <c r="B283" s="11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9"/>
      <c r="B284" s="11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9"/>
      <c r="B285" s="11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9"/>
      <c r="B286" s="11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9"/>
      <c r="B287" s="11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9"/>
      <c r="B288" s="11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9"/>
      <c r="B289" s="11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9"/>
      <c r="B290" s="11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9"/>
      <c r="B291" s="11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9"/>
      <c r="B292" s="11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9"/>
      <c r="B293" s="11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9"/>
      <c r="B294" s="11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9"/>
      <c r="B295" s="11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9"/>
      <c r="B296" s="11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9"/>
      <c r="B297" s="11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9"/>
      <c r="B298" s="11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9"/>
      <c r="B299" s="11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9"/>
      <c r="B300" s="11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9"/>
      <c r="B301" s="11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9"/>
      <c r="B302" s="11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9"/>
      <c r="B303" s="11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9"/>
      <c r="B304" s="11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9"/>
      <c r="B305" s="11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9"/>
      <c r="B306" s="11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9"/>
      <c r="B307" s="11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9"/>
      <c r="B308" s="11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9"/>
      <c r="B309" s="11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9"/>
      <c r="B310" s="11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9"/>
      <c r="B311" s="11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9"/>
      <c r="B312" s="11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9"/>
      <c r="B313" s="11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9"/>
      <c r="B314" s="11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9"/>
      <c r="B315" s="11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9"/>
      <c r="B316" s="11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9"/>
      <c r="B317" s="11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9"/>
      <c r="B318" s="11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9"/>
      <c r="B319" s="11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9"/>
      <c r="B320" s="11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9"/>
      <c r="B321" s="11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9"/>
      <c r="B322" s="11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9"/>
      <c r="B323" s="11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9"/>
      <c r="B324" s="11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9"/>
      <c r="B325" s="11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9"/>
      <c r="B326" s="11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9"/>
      <c r="B327" s="11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9"/>
      <c r="B328" s="11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9"/>
      <c r="B329" s="11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9"/>
      <c r="B330" s="11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9"/>
      <c r="B331" s="11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9"/>
      <c r="B332" s="11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9"/>
      <c r="B333" s="11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9"/>
      <c r="B334" s="11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9"/>
      <c r="B335" s="11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9"/>
      <c r="B336" s="11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9"/>
      <c r="B337" s="11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9"/>
      <c r="B338" s="11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9"/>
      <c r="B339" s="11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9"/>
      <c r="B340" s="11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9"/>
      <c r="B341" s="11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9"/>
      <c r="B342" s="11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9"/>
      <c r="B343" s="11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9"/>
      <c r="B344" s="11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9"/>
      <c r="B345" s="11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9"/>
      <c r="B346" s="11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9"/>
      <c r="B347" s="11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9"/>
      <c r="B348" s="11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9"/>
      <c r="B349" s="11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9"/>
      <c r="B350" s="11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9"/>
      <c r="B351" s="11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9"/>
      <c r="B352" s="11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9"/>
      <c r="B353" s="11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9"/>
      <c r="B354" s="11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9"/>
      <c r="B355" s="11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9"/>
      <c r="B356" s="11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11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11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11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11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11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11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11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11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11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11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11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11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11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11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11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11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11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11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11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11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11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11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11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11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11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11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11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11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11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11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11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11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11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11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11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11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11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11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11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11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11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11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11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11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11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11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11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11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11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11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11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11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11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11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11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11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11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11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11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11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11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11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11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11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11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11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11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11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11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11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11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11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11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11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11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11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11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11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11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11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11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11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11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11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11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11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11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11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11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11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11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11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11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11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11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11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11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11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11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11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11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11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11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11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11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11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11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11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11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11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11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11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11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11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11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11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11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11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11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11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11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11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11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11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11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11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11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11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11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11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11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11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11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11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11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11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11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11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11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11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11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11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11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11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11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11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11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11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11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11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11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11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11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11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11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11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11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11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11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11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11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11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11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11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11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11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11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11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11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11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11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11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11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11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11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11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11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11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11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11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11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11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11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11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11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11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11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11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11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11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11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11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11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11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11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11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11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11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11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11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11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11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11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11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11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11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11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11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11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11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11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11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11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11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11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11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11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11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11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11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11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11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11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11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11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11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11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11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11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11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11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11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11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11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11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11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11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11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11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9"/>
      <c r="B596" s="11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9"/>
      <c r="B597" s="11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9"/>
      <c r="B598" s="11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9"/>
      <c r="B599" s="11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9"/>
      <c r="B600" s="11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9"/>
      <c r="B601" s="11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9"/>
      <c r="B602" s="11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9"/>
      <c r="B603" s="11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9"/>
      <c r="B604" s="11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9"/>
      <c r="B605" s="11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9"/>
      <c r="B606" s="11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9"/>
      <c r="B607" s="11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9"/>
      <c r="B608" s="11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9"/>
      <c r="B609" s="11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9"/>
      <c r="B610" s="11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9"/>
      <c r="B611" s="11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9"/>
      <c r="B612" s="11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9"/>
      <c r="B613" s="11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9"/>
      <c r="B614" s="11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9"/>
      <c r="B615" s="11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9"/>
      <c r="B616" s="11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9"/>
      <c r="B617" s="11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9"/>
      <c r="B618" s="11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9"/>
      <c r="B619" s="11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9"/>
      <c r="B620" s="11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9"/>
      <c r="B621" s="11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9"/>
      <c r="B622" s="11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9"/>
      <c r="B623" s="11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9"/>
      <c r="B624" s="11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9"/>
      <c r="B625" s="11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9"/>
      <c r="B626" s="11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9"/>
      <c r="B627" s="11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9"/>
      <c r="B628" s="11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9"/>
      <c r="B629" s="11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9"/>
      <c r="B630" s="11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9"/>
      <c r="B631" s="11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9"/>
      <c r="B632" s="11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9"/>
      <c r="B633" s="11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9"/>
      <c r="B634" s="11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9"/>
      <c r="B635" s="11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9"/>
      <c r="B636" s="11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9"/>
      <c r="B637" s="11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9"/>
      <c r="B638" s="11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9"/>
      <c r="B639" s="11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9"/>
      <c r="B640" s="11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9"/>
      <c r="B641" s="11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9"/>
      <c r="B642" s="11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9"/>
      <c r="B643" s="11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9"/>
      <c r="B644" s="11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9"/>
      <c r="B645" s="11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9"/>
      <c r="B646" s="11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9"/>
      <c r="B647" s="11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9"/>
      <c r="B648" s="11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9"/>
      <c r="B649" s="11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9"/>
      <c r="B650" s="11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9"/>
      <c r="B651" s="11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9"/>
      <c r="B652" s="11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9"/>
      <c r="B653" s="11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9"/>
      <c r="B654" s="11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9"/>
      <c r="B655" s="11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9"/>
      <c r="B656" s="11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9"/>
      <c r="B657" s="11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9"/>
      <c r="B658" s="11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9"/>
      <c r="B659" s="11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9"/>
      <c r="B660" s="11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9"/>
      <c r="B661" s="11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9"/>
      <c r="B662" s="11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9"/>
      <c r="B663" s="11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9"/>
      <c r="B664" s="11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9"/>
      <c r="B665" s="11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9"/>
      <c r="B666" s="11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9"/>
      <c r="B667" s="11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9"/>
      <c r="B668" s="11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9"/>
      <c r="B669" s="11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9"/>
      <c r="B670" s="11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9"/>
      <c r="B671" s="11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9"/>
      <c r="B672" s="11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9"/>
      <c r="B673" s="11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9"/>
      <c r="B674" s="11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9"/>
      <c r="B675" s="11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9"/>
      <c r="B676" s="11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9"/>
      <c r="B677" s="11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9"/>
      <c r="B678" s="11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9"/>
      <c r="B679" s="11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9"/>
      <c r="B680" s="11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9"/>
      <c r="B681" s="11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9"/>
      <c r="B682" s="11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9"/>
      <c r="B683" s="11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9"/>
      <c r="B684" s="11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9"/>
      <c r="B685" s="11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9"/>
      <c r="B686" s="11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9"/>
      <c r="B687" s="11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9"/>
      <c r="B688" s="11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9"/>
      <c r="B689" s="11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9"/>
      <c r="B690" s="11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9"/>
      <c r="B691" s="11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9"/>
      <c r="B692" s="11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9"/>
      <c r="B693" s="11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9"/>
      <c r="B694" s="11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9"/>
      <c r="B695" s="11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9"/>
      <c r="B696" s="11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9"/>
      <c r="B697" s="11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9"/>
      <c r="B698" s="11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9"/>
      <c r="B699" s="11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9"/>
      <c r="B700" s="11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9"/>
      <c r="B701" s="11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9"/>
      <c r="B702" s="11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9"/>
      <c r="B703" s="11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9"/>
      <c r="B704" s="11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9"/>
      <c r="B705" s="11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9"/>
      <c r="B706" s="11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9"/>
      <c r="B707" s="11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9"/>
      <c r="B708" s="11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9"/>
      <c r="B709" s="11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9"/>
      <c r="B710" s="11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9"/>
      <c r="B711" s="11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9"/>
      <c r="B712" s="11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9"/>
      <c r="B713" s="11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9"/>
      <c r="B714" s="11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9"/>
      <c r="B715" s="11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9"/>
      <c r="B716" s="11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9"/>
      <c r="B717" s="11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9"/>
      <c r="B718" s="11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9"/>
      <c r="B719" s="11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9"/>
      <c r="B720" s="11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9"/>
      <c r="B721" s="11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9"/>
      <c r="B722" s="11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9"/>
      <c r="B723" s="11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9"/>
      <c r="B724" s="11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9"/>
      <c r="B725" s="11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9"/>
      <c r="B726" s="11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9"/>
      <c r="B727" s="11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9"/>
      <c r="B728" s="11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9"/>
      <c r="B729" s="11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9"/>
      <c r="B730" s="11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9"/>
      <c r="B731" s="11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9"/>
      <c r="B732" s="11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9"/>
      <c r="B733" s="11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9"/>
      <c r="B734" s="11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9"/>
      <c r="B735" s="11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9"/>
      <c r="B736" s="11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9"/>
      <c r="B737" s="11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9"/>
      <c r="B738" s="11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9"/>
      <c r="B739" s="11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9"/>
      <c r="B740" s="11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9"/>
      <c r="B741" s="11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9"/>
      <c r="B742" s="11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9"/>
      <c r="B743" s="11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9"/>
      <c r="B744" s="11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9"/>
      <c r="B745" s="11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9"/>
      <c r="B746" s="11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9"/>
      <c r="B747" s="11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9"/>
      <c r="B748" s="11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9"/>
      <c r="B749" s="11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9"/>
      <c r="B750" s="11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9"/>
      <c r="B751" s="11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9"/>
      <c r="B752" s="11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9"/>
      <c r="B753" s="11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9"/>
      <c r="B754" s="11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9"/>
      <c r="B755" s="11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9"/>
      <c r="B756" s="11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9"/>
      <c r="B757" s="11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9"/>
      <c r="B758" s="11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9"/>
      <c r="B759" s="11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9"/>
      <c r="B760" s="11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9"/>
      <c r="B761" s="11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9"/>
      <c r="B762" s="11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9"/>
      <c r="B763" s="11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9"/>
      <c r="B764" s="11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9"/>
      <c r="B765" s="11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9"/>
      <c r="B766" s="11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9"/>
      <c r="B767" s="11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9"/>
      <c r="B768" s="11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9"/>
      <c r="B769" s="11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9"/>
      <c r="B770" s="11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9"/>
      <c r="B771" s="11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9"/>
      <c r="B772" s="11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9"/>
      <c r="B773" s="11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9"/>
      <c r="B774" s="11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9"/>
      <c r="B775" s="11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9"/>
      <c r="B776" s="11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9"/>
      <c r="B777" s="11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9"/>
      <c r="B778" s="11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9"/>
      <c r="B779" s="11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9"/>
      <c r="B780" s="11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9"/>
      <c r="B781" s="11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9"/>
      <c r="B782" s="11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9"/>
      <c r="B783" s="11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9"/>
      <c r="B784" s="11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9"/>
      <c r="B785" s="11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9"/>
      <c r="B786" s="11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9"/>
      <c r="B787" s="11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9"/>
      <c r="B788" s="11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9"/>
      <c r="B789" s="11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9"/>
      <c r="B790" s="11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9"/>
      <c r="B791" s="11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9"/>
      <c r="B792" s="11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9"/>
      <c r="B793" s="11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9"/>
      <c r="B794" s="11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9"/>
      <c r="B795" s="11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9"/>
      <c r="B796" s="11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9"/>
      <c r="B797" s="11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9"/>
      <c r="B798" s="11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9"/>
      <c r="B799" s="11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9"/>
      <c r="B800" s="11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9"/>
      <c r="B801" s="11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9"/>
      <c r="B802" s="11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9"/>
      <c r="B803" s="11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9"/>
      <c r="B804" s="11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9"/>
      <c r="B805" s="11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9"/>
      <c r="B806" s="11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9"/>
      <c r="B807" s="11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9"/>
      <c r="B808" s="11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9"/>
      <c r="B809" s="11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9"/>
      <c r="B810" s="11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9"/>
      <c r="B811" s="11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9"/>
      <c r="B812" s="11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9"/>
      <c r="B813" s="11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9"/>
      <c r="B814" s="11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9"/>
      <c r="B815" s="11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9"/>
      <c r="B816" s="11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9"/>
      <c r="B817" s="11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9"/>
      <c r="B818" s="11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9"/>
      <c r="B819" s="11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9"/>
      <c r="B820" s="11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9"/>
      <c r="B821" s="11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9"/>
      <c r="B822" s="11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9"/>
      <c r="B823" s="11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9"/>
      <c r="B824" s="11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9"/>
      <c r="B825" s="11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9"/>
      <c r="B826" s="11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9"/>
      <c r="B827" s="11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9"/>
      <c r="B828" s="11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9"/>
      <c r="B829" s="11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9"/>
      <c r="B830" s="11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9"/>
      <c r="B831" s="11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9"/>
      <c r="B832" s="11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9"/>
      <c r="B833" s="11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9"/>
      <c r="B834" s="11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9"/>
      <c r="B835" s="11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9"/>
      <c r="B836" s="11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9"/>
      <c r="B837" s="11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9"/>
      <c r="B838" s="11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9"/>
      <c r="B839" s="11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9"/>
      <c r="B840" s="11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9"/>
      <c r="B841" s="11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9"/>
      <c r="B842" s="11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9"/>
      <c r="B843" s="11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9"/>
      <c r="B844" s="11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9"/>
      <c r="B845" s="11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9"/>
      <c r="B846" s="11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9"/>
      <c r="B847" s="11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9"/>
      <c r="B848" s="11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9"/>
      <c r="B849" s="11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9"/>
      <c r="B850" s="11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9"/>
      <c r="B851" s="11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9"/>
      <c r="B852" s="11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9"/>
      <c r="B853" s="11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9"/>
      <c r="B854" s="11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9"/>
      <c r="B855" s="11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9"/>
      <c r="B856" s="11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9"/>
      <c r="B857" s="11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9"/>
      <c r="B858" s="11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9"/>
      <c r="B859" s="11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9"/>
      <c r="B860" s="11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9"/>
      <c r="B861" s="11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9"/>
      <c r="B862" s="11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9"/>
      <c r="B863" s="11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9"/>
      <c r="B864" s="11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9"/>
      <c r="B865" s="11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9"/>
      <c r="B866" s="11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9"/>
      <c r="B867" s="11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9"/>
      <c r="B868" s="11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9"/>
      <c r="B869" s="11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9"/>
      <c r="B870" s="11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9"/>
      <c r="B871" s="11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9"/>
      <c r="B872" s="11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9"/>
      <c r="B873" s="11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9"/>
      <c r="B874" s="11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9"/>
      <c r="B875" s="11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9"/>
      <c r="B876" s="11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9"/>
      <c r="B877" s="11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9"/>
      <c r="B878" s="11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9"/>
      <c r="B879" s="11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9"/>
      <c r="B880" s="11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9"/>
      <c r="B881" s="11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9"/>
      <c r="B882" s="11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9"/>
      <c r="B883" s="11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9"/>
      <c r="B884" s="11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9"/>
      <c r="B885" s="11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9"/>
      <c r="B886" s="11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9"/>
      <c r="B887" s="11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9"/>
      <c r="B888" s="11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9"/>
      <c r="B889" s="11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9"/>
      <c r="B890" s="11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9"/>
      <c r="B891" s="11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9"/>
      <c r="B892" s="11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9"/>
      <c r="B893" s="11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9"/>
      <c r="B894" s="11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9"/>
      <c r="B895" s="11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9"/>
      <c r="B896" s="11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9"/>
      <c r="B897" s="11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9"/>
      <c r="B898" s="11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9"/>
      <c r="B899" s="11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9"/>
      <c r="B900" s="11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9"/>
      <c r="B901" s="11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9"/>
      <c r="B902" s="11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9"/>
      <c r="B903" s="11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9"/>
      <c r="B904" s="11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9"/>
      <c r="B905" s="11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9"/>
      <c r="B906" s="11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9"/>
      <c r="B907" s="11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9"/>
      <c r="B908" s="11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9"/>
      <c r="B909" s="11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9"/>
      <c r="B910" s="11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9"/>
      <c r="B911" s="11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9"/>
      <c r="B912" s="11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9"/>
      <c r="B913" s="11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9"/>
      <c r="B914" s="11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9"/>
      <c r="B915" s="11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9"/>
      <c r="B916" s="11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9"/>
      <c r="B917" s="11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9"/>
      <c r="B918" s="11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9"/>
      <c r="B919" s="11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9"/>
      <c r="B920" s="11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9"/>
      <c r="B921" s="11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9"/>
      <c r="B922" s="11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9"/>
      <c r="B923" s="11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9"/>
      <c r="B924" s="11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9"/>
      <c r="B925" s="11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9"/>
      <c r="B926" s="11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9"/>
      <c r="B927" s="11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9"/>
      <c r="B928" s="11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9"/>
      <c r="B929" s="11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9"/>
      <c r="B930" s="11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9"/>
      <c r="B931" s="11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9"/>
      <c r="B932" s="11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9"/>
      <c r="B933" s="11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9"/>
      <c r="B934" s="11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9"/>
      <c r="B935" s="11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9"/>
      <c r="B936" s="11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9"/>
      <c r="B937" s="11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9"/>
      <c r="B938" s="11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9"/>
      <c r="B939" s="11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9"/>
      <c r="B940" s="11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9"/>
      <c r="B941" s="11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9"/>
      <c r="B942" s="11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9"/>
      <c r="B943" s="11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9"/>
      <c r="B944" s="11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9"/>
      <c r="B945" s="11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9"/>
      <c r="B946" s="11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9"/>
      <c r="B947" s="11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9"/>
      <c r="B948" s="11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9"/>
      <c r="B949" s="11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9"/>
      <c r="B950" s="11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9"/>
      <c r="B951" s="11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9"/>
      <c r="B952" s="11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9"/>
      <c r="B953" s="11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9"/>
      <c r="B954" s="11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9"/>
      <c r="B955" s="11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9"/>
      <c r="B956" s="11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9"/>
      <c r="B957" s="11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9"/>
      <c r="B958" s="11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9"/>
      <c r="B959" s="11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9"/>
      <c r="B960" s="11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9"/>
      <c r="B961" s="11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9"/>
      <c r="B962" s="11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9"/>
      <c r="B963" s="11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9"/>
      <c r="B964" s="11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9"/>
      <c r="B965" s="11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9"/>
      <c r="B966" s="11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9"/>
      <c r="B967" s="11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9"/>
      <c r="B968" s="11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9"/>
      <c r="B969" s="11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9"/>
      <c r="B970" s="11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9"/>
      <c r="B971" s="11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9"/>
      <c r="B972" s="11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9"/>
      <c r="B973" s="11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9"/>
      <c r="B974" s="11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9"/>
      <c r="B975" s="11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9"/>
      <c r="B976" s="11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9"/>
      <c r="B977" s="11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9"/>
      <c r="B978" s="11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9"/>
      <c r="B979" s="11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9"/>
      <c r="B980" s="11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9"/>
      <c r="B981" s="11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9"/>
      <c r="B982" s="11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9"/>
      <c r="B983" s="11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9"/>
      <c r="B984" s="11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9"/>
      <c r="B985" s="11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9"/>
      <c r="B986" s="11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9"/>
      <c r="B987" s="11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9"/>
      <c r="B988" s="11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9"/>
      <c r="B989" s="11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9"/>
      <c r="B990" s="11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9"/>
      <c r="B991" s="11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9"/>
      <c r="B992" s="11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9"/>
      <c r="B993" s="11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9"/>
      <c r="B994" s="11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9"/>
      <c r="B995" s="11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9"/>
      <c r="B996" s="11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9"/>
      <c r="B997" s="11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9"/>
      <c r="B998" s="11"/>
      <c r="C998" s="1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9"/>
      <c r="B999" s="11"/>
      <c r="C999" s="12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9"/>
      <c r="B1000" s="11"/>
      <c r="C1000" s="12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  <col customWidth="1" min="2" max="6" width="12.63"/>
  </cols>
  <sheetData>
    <row r="1" ht="15.75" customHeight="1">
      <c r="A1" s="13" t="s">
        <v>11</v>
      </c>
      <c r="B1" s="14"/>
      <c r="C1" s="14"/>
      <c r="D1" s="15"/>
      <c r="E1" s="16" t="s">
        <v>12</v>
      </c>
      <c r="F1" s="17"/>
      <c r="G1" s="17"/>
      <c r="H1" s="17"/>
      <c r="I1" s="17"/>
      <c r="J1" s="17"/>
      <c r="K1" s="18" t="s">
        <v>13</v>
      </c>
      <c r="L1" s="16" t="s">
        <v>14</v>
      </c>
      <c r="M1" s="17"/>
      <c r="N1" s="17"/>
      <c r="O1" s="17"/>
      <c r="P1" s="17"/>
      <c r="Q1" s="17"/>
      <c r="R1" s="19"/>
      <c r="S1" s="20" t="s">
        <v>15</v>
      </c>
      <c r="T1" s="17"/>
      <c r="U1" s="17"/>
      <c r="V1" s="17"/>
      <c r="W1" s="17"/>
      <c r="X1" s="17"/>
      <c r="Y1" s="21"/>
      <c r="Z1" s="21"/>
      <c r="AA1" s="21"/>
    </row>
    <row r="2" ht="15.75" customHeight="1">
      <c r="A2" s="22" t="s">
        <v>0</v>
      </c>
      <c r="B2" s="23" t="s">
        <v>16</v>
      </c>
      <c r="C2" s="23" t="s">
        <v>17</v>
      </c>
      <c r="D2" s="23" t="s">
        <v>18</v>
      </c>
      <c r="E2" s="23" t="s">
        <v>19</v>
      </c>
      <c r="F2" s="23" t="s">
        <v>20</v>
      </c>
      <c r="G2" s="24" t="s">
        <v>21</v>
      </c>
      <c r="H2" s="24" t="s">
        <v>22</v>
      </c>
      <c r="I2" s="24" t="s">
        <v>23</v>
      </c>
      <c r="J2" s="24" t="s">
        <v>24</v>
      </c>
      <c r="K2" s="22" t="s">
        <v>25</v>
      </c>
      <c r="L2" s="23" t="s">
        <v>26</v>
      </c>
      <c r="M2" s="24" t="s">
        <v>27</v>
      </c>
      <c r="N2" s="24" t="s">
        <v>28</v>
      </c>
      <c r="O2" s="24" t="s">
        <v>29</v>
      </c>
      <c r="P2" s="24" t="s">
        <v>30</v>
      </c>
      <c r="Q2" s="24" t="s">
        <v>31</v>
      </c>
      <c r="R2" s="24" t="s">
        <v>32</v>
      </c>
      <c r="S2" s="25" t="s">
        <v>33</v>
      </c>
      <c r="T2" s="26" t="s">
        <v>34</v>
      </c>
      <c r="U2" s="26" t="s">
        <v>35</v>
      </c>
      <c r="V2" s="26" t="s">
        <v>36</v>
      </c>
      <c r="W2" s="26" t="s">
        <v>37</v>
      </c>
      <c r="X2" s="26" t="s">
        <v>38</v>
      </c>
      <c r="Y2" s="21"/>
      <c r="Z2" s="21"/>
      <c r="AA2" s="21"/>
    </row>
    <row r="3" ht="15.75" customHeight="1">
      <c r="A3" s="27" t="s">
        <v>4</v>
      </c>
      <c r="B3" s="28">
        <v>400.0</v>
      </c>
      <c r="C3" s="29">
        <v>1.0</v>
      </c>
      <c r="D3" s="30">
        <f t="shared" ref="D3:D6" si="1">MULTIPLY(B3,C3)</f>
        <v>400</v>
      </c>
      <c r="E3" s="31">
        <v>7.0</v>
      </c>
      <c r="F3" s="31">
        <v>7.0</v>
      </c>
      <c r="G3" s="32" t="s">
        <v>39</v>
      </c>
      <c r="H3" s="32" t="s">
        <v>39</v>
      </c>
      <c r="I3" s="32" t="s">
        <v>39</v>
      </c>
      <c r="J3" s="32" t="s">
        <v>39</v>
      </c>
      <c r="K3" s="33" t="s">
        <v>40</v>
      </c>
      <c r="L3" s="31">
        <v>6.0</v>
      </c>
      <c r="M3" s="31">
        <v>6.0</v>
      </c>
      <c r="N3" s="32" t="s">
        <v>39</v>
      </c>
      <c r="O3" s="32" t="s">
        <v>39</v>
      </c>
      <c r="P3" s="32" t="s">
        <v>39</v>
      </c>
      <c r="Q3" s="34" t="s">
        <v>39</v>
      </c>
      <c r="R3" s="34" t="s">
        <v>39</v>
      </c>
      <c r="S3" s="35">
        <v>1.0</v>
      </c>
      <c r="T3" s="35">
        <v>1.0</v>
      </c>
      <c r="U3" s="35">
        <v>1.0</v>
      </c>
      <c r="V3" s="35">
        <v>1.0</v>
      </c>
      <c r="W3" s="35">
        <v>1.0</v>
      </c>
      <c r="X3" s="35">
        <v>1.0</v>
      </c>
      <c r="Y3" s="21"/>
      <c r="Z3" s="21"/>
      <c r="AA3" s="21"/>
    </row>
    <row r="4" ht="15.75" customHeight="1">
      <c r="A4" s="27" t="s">
        <v>41</v>
      </c>
      <c r="B4" s="28">
        <v>27.0</v>
      </c>
      <c r="C4" s="29">
        <v>1.0</v>
      </c>
      <c r="D4" s="30">
        <f t="shared" si="1"/>
        <v>27</v>
      </c>
      <c r="E4" s="32" t="s">
        <v>39</v>
      </c>
      <c r="F4" s="32" t="s">
        <v>39</v>
      </c>
      <c r="G4" s="31">
        <v>4.0</v>
      </c>
      <c r="H4" s="32" t="s">
        <v>39</v>
      </c>
      <c r="I4" s="32" t="s">
        <v>39</v>
      </c>
      <c r="J4" s="32" t="s">
        <v>39</v>
      </c>
      <c r="K4" s="33" t="s">
        <v>40</v>
      </c>
      <c r="L4" s="32" t="s">
        <v>39</v>
      </c>
      <c r="M4" s="32" t="s">
        <v>39</v>
      </c>
      <c r="N4" s="31">
        <v>4.0</v>
      </c>
      <c r="O4" s="32" t="s">
        <v>39</v>
      </c>
      <c r="P4" s="32" t="s">
        <v>39</v>
      </c>
      <c r="Q4" s="32" t="s">
        <v>39</v>
      </c>
      <c r="R4" s="34" t="s">
        <v>39</v>
      </c>
      <c r="S4" s="34" t="s">
        <v>39</v>
      </c>
      <c r="T4" s="34" t="s">
        <v>39</v>
      </c>
      <c r="U4" s="34" t="s">
        <v>39</v>
      </c>
      <c r="V4" s="34" t="s">
        <v>39</v>
      </c>
      <c r="W4" s="34" t="s">
        <v>39</v>
      </c>
      <c r="X4" s="34" t="s">
        <v>39</v>
      </c>
      <c r="Y4" s="21"/>
      <c r="Z4" s="21"/>
      <c r="AA4" s="21"/>
    </row>
    <row r="5" ht="15.75" customHeight="1">
      <c r="A5" s="27" t="s">
        <v>8</v>
      </c>
      <c r="B5" s="28">
        <v>50.0</v>
      </c>
      <c r="C5" s="29">
        <v>1.0</v>
      </c>
      <c r="D5" s="30">
        <f t="shared" si="1"/>
        <v>50</v>
      </c>
      <c r="E5" s="32" t="s">
        <v>39</v>
      </c>
      <c r="F5" s="32" t="s">
        <v>39</v>
      </c>
      <c r="G5" s="32" t="s">
        <v>39</v>
      </c>
      <c r="H5" s="31">
        <v>8.0</v>
      </c>
      <c r="I5" s="32" t="s">
        <v>39</v>
      </c>
      <c r="J5" s="32" t="s">
        <v>39</v>
      </c>
      <c r="K5" s="33" t="s">
        <v>40</v>
      </c>
      <c r="L5" s="32" t="s">
        <v>39</v>
      </c>
      <c r="M5" s="32" t="s">
        <v>39</v>
      </c>
      <c r="N5" s="32" t="s">
        <v>39</v>
      </c>
      <c r="O5" s="31">
        <v>4.0</v>
      </c>
      <c r="P5" s="31">
        <v>3.0</v>
      </c>
      <c r="Q5" s="32" t="s">
        <v>39</v>
      </c>
      <c r="R5" s="34" t="s">
        <v>39</v>
      </c>
      <c r="S5" s="34" t="s">
        <v>39</v>
      </c>
      <c r="T5" s="34" t="s">
        <v>39</v>
      </c>
      <c r="U5" s="34" t="s">
        <v>39</v>
      </c>
      <c r="V5" s="34" t="s">
        <v>39</v>
      </c>
      <c r="W5" s="34" t="s">
        <v>39</v>
      </c>
      <c r="X5" s="34" t="s">
        <v>39</v>
      </c>
      <c r="Y5" s="21"/>
      <c r="Z5" s="21"/>
      <c r="AA5" s="21"/>
    </row>
    <row r="6" ht="15.75" customHeight="1">
      <c r="A6" s="27" t="s">
        <v>42</v>
      </c>
      <c r="B6" s="28">
        <v>100.0</v>
      </c>
      <c r="C6" s="29">
        <v>1.0</v>
      </c>
      <c r="D6" s="30">
        <f t="shared" si="1"/>
        <v>100</v>
      </c>
      <c r="E6" s="32" t="s">
        <v>39</v>
      </c>
      <c r="F6" s="32" t="s">
        <v>39</v>
      </c>
      <c r="G6" s="32" t="s">
        <v>39</v>
      </c>
      <c r="H6" s="32" t="s">
        <v>39</v>
      </c>
      <c r="I6" s="31">
        <v>7.0</v>
      </c>
      <c r="J6" s="31">
        <v>7.0</v>
      </c>
      <c r="K6" s="33" t="s">
        <v>40</v>
      </c>
      <c r="L6" s="32" t="s">
        <v>39</v>
      </c>
      <c r="M6" s="32" t="s">
        <v>39</v>
      </c>
      <c r="N6" s="32" t="s">
        <v>39</v>
      </c>
      <c r="O6" s="32" t="s">
        <v>39</v>
      </c>
      <c r="P6" s="32" t="s">
        <v>39</v>
      </c>
      <c r="Q6" s="31">
        <v>7.0</v>
      </c>
      <c r="R6" s="31">
        <v>7.0</v>
      </c>
      <c r="S6" s="34" t="s">
        <v>39</v>
      </c>
      <c r="T6" s="34" t="s">
        <v>39</v>
      </c>
      <c r="U6" s="34" t="s">
        <v>39</v>
      </c>
      <c r="V6" s="34" t="s">
        <v>39</v>
      </c>
      <c r="W6" s="34" t="s">
        <v>39</v>
      </c>
      <c r="X6" s="34" t="s">
        <v>39</v>
      </c>
      <c r="Y6" s="21"/>
      <c r="Z6" s="21"/>
      <c r="AA6" s="21"/>
    </row>
    <row r="7" ht="15.75" customHeight="1">
      <c r="A7" s="27" t="s">
        <v>43</v>
      </c>
      <c r="B7" s="28">
        <v>150.0</v>
      </c>
      <c r="C7" s="36">
        <v>0.0</v>
      </c>
      <c r="D7" s="37" t="s">
        <v>44</v>
      </c>
      <c r="E7" s="32" t="s">
        <v>40</v>
      </c>
      <c r="F7" s="32" t="s">
        <v>39</v>
      </c>
      <c r="G7" s="32" t="s">
        <v>39</v>
      </c>
      <c r="H7" s="32" t="s">
        <v>39</v>
      </c>
      <c r="I7" s="32" t="s">
        <v>39</v>
      </c>
      <c r="J7" s="32" t="s">
        <v>39</v>
      </c>
      <c r="K7" s="33" t="s">
        <v>40</v>
      </c>
      <c r="L7" s="32" t="s">
        <v>39</v>
      </c>
      <c r="M7" s="32" t="s">
        <v>39</v>
      </c>
      <c r="N7" s="32" t="s">
        <v>39</v>
      </c>
      <c r="O7" s="32" t="s">
        <v>39</v>
      </c>
      <c r="P7" s="32" t="s">
        <v>39</v>
      </c>
      <c r="Q7" s="32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34" t="s">
        <v>39</v>
      </c>
      <c r="W7" s="34" t="s">
        <v>39</v>
      </c>
      <c r="X7" s="34" t="s">
        <v>39</v>
      </c>
      <c r="Y7" s="21"/>
      <c r="Z7" s="21"/>
      <c r="AA7" s="21"/>
    </row>
    <row r="8" ht="15.75" customHeight="1">
      <c r="A8" s="27" t="s">
        <v>45</v>
      </c>
      <c r="B8" s="28">
        <v>100.0</v>
      </c>
      <c r="C8" s="36">
        <v>0.0</v>
      </c>
      <c r="D8" s="37" t="s">
        <v>44</v>
      </c>
      <c r="E8" s="32" t="s">
        <v>40</v>
      </c>
      <c r="F8" s="32" t="s">
        <v>39</v>
      </c>
      <c r="G8" s="32" t="s">
        <v>39</v>
      </c>
      <c r="H8" s="32" t="s">
        <v>39</v>
      </c>
      <c r="I8" s="32" t="s">
        <v>39</v>
      </c>
      <c r="J8" s="32" t="s">
        <v>39</v>
      </c>
      <c r="K8" s="33" t="s">
        <v>40</v>
      </c>
      <c r="L8" s="32" t="s">
        <v>39</v>
      </c>
      <c r="M8" s="32" t="s">
        <v>39</v>
      </c>
      <c r="N8" s="32" t="s">
        <v>39</v>
      </c>
      <c r="O8" s="32" t="s">
        <v>39</v>
      </c>
      <c r="P8" s="32" t="s">
        <v>39</v>
      </c>
      <c r="Q8" s="32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34" t="s">
        <v>39</v>
      </c>
      <c r="W8" s="34" t="s">
        <v>39</v>
      </c>
      <c r="X8" s="34" t="s">
        <v>39</v>
      </c>
      <c r="Y8" s="21"/>
      <c r="Z8" s="21"/>
      <c r="AA8" s="21"/>
    </row>
    <row r="9" ht="15.75" customHeight="1">
      <c r="A9" s="38" t="s">
        <v>46</v>
      </c>
      <c r="B9" s="39">
        <f>SUM(B3:B8)</f>
        <v>827</v>
      </c>
      <c r="C9" s="40" t="s">
        <v>39</v>
      </c>
      <c r="D9" s="41">
        <f t="shared" ref="D9:X9" si="2">SUM(D3:D8)</f>
        <v>577</v>
      </c>
      <c r="E9" s="42">
        <f t="shared" si="2"/>
        <v>7</v>
      </c>
      <c r="F9" s="42">
        <f t="shared" si="2"/>
        <v>7</v>
      </c>
      <c r="G9" s="42">
        <f t="shared" si="2"/>
        <v>4</v>
      </c>
      <c r="H9" s="42">
        <f t="shared" si="2"/>
        <v>8</v>
      </c>
      <c r="I9" s="42">
        <f t="shared" si="2"/>
        <v>7</v>
      </c>
      <c r="J9" s="42">
        <f t="shared" si="2"/>
        <v>7</v>
      </c>
      <c r="K9" s="42">
        <f t="shared" si="2"/>
        <v>0</v>
      </c>
      <c r="L9" s="42">
        <f t="shared" si="2"/>
        <v>6</v>
      </c>
      <c r="M9" s="42">
        <f t="shared" si="2"/>
        <v>6</v>
      </c>
      <c r="N9" s="42">
        <f t="shared" si="2"/>
        <v>4</v>
      </c>
      <c r="O9" s="42">
        <f t="shared" si="2"/>
        <v>4</v>
      </c>
      <c r="P9" s="42">
        <f t="shared" si="2"/>
        <v>3</v>
      </c>
      <c r="Q9" s="42">
        <f t="shared" si="2"/>
        <v>7</v>
      </c>
      <c r="R9" s="42">
        <f t="shared" si="2"/>
        <v>7</v>
      </c>
      <c r="S9" s="42">
        <f t="shared" si="2"/>
        <v>1</v>
      </c>
      <c r="T9" s="42">
        <f t="shared" si="2"/>
        <v>1</v>
      </c>
      <c r="U9" s="42">
        <f t="shared" si="2"/>
        <v>1</v>
      </c>
      <c r="V9" s="42">
        <f t="shared" si="2"/>
        <v>1</v>
      </c>
      <c r="W9" s="42">
        <f t="shared" si="2"/>
        <v>1</v>
      </c>
      <c r="X9" s="42">
        <f t="shared" si="2"/>
        <v>1</v>
      </c>
      <c r="Y9" s="21"/>
      <c r="Z9" s="21"/>
      <c r="AA9" s="21"/>
    </row>
    <row r="10" ht="15.75" customHeight="1">
      <c r="A10" s="43"/>
      <c r="B10" s="21"/>
      <c r="C10" s="2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21"/>
      <c r="U10" s="21"/>
      <c r="V10" s="21"/>
      <c r="W10" s="21"/>
      <c r="X10" s="21"/>
      <c r="Y10" s="21"/>
      <c r="Z10" s="21"/>
      <c r="AA10" s="21"/>
    </row>
    <row r="11" ht="15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43"/>
      <c r="M11" s="43"/>
      <c r="N11" s="43"/>
      <c r="O11" s="43"/>
      <c r="P11" s="43"/>
      <c r="Q11" s="43"/>
      <c r="R11" s="43"/>
      <c r="S11" s="43"/>
      <c r="T11" s="21"/>
      <c r="U11" s="21"/>
      <c r="V11" s="21"/>
      <c r="W11" s="21"/>
      <c r="X11" s="21"/>
      <c r="Y11" s="21"/>
      <c r="Z11" s="21"/>
      <c r="AA11" s="21"/>
    </row>
    <row r="12" ht="15.75" customHeight="1">
      <c r="A12" s="44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43"/>
      <c r="M12" s="43"/>
      <c r="N12" s="43"/>
      <c r="O12" s="43"/>
      <c r="P12" s="43"/>
      <c r="Q12" s="43"/>
      <c r="R12" s="43"/>
      <c r="S12" s="43"/>
      <c r="T12" s="21"/>
      <c r="U12" s="21"/>
      <c r="V12" s="21"/>
      <c r="W12" s="21"/>
      <c r="X12" s="21"/>
      <c r="Y12" s="21"/>
      <c r="Z12" s="21"/>
      <c r="AA12" s="21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21"/>
      <c r="U13" s="21"/>
      <c r="V13" s="21"/>
      <c r="W13" s="21"/>
      <c r="X13" s="21"/>
      <c r="Y13" s="21"/>
      <c r="Z13" s="21"/>
      <c r="AA13" s="21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21"/>
      <c r="U14" s="21"/>
      <c r="V14" s="21"/>
      <c r="W14" s="21"/>
      <c r="X14" s="21"/>
      <c r="Y14" s="21"/>
      <c r="Z14" s="21"/>
      <c r="AA14" s="21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21"/>
      <c r="U15" s="21"/>
      <c r="V15" s="21"/>
      <c r="W15" s="21"/>
      <c r="X15" s="21"/>
      <c r="Y15" s="21"/>
      <c r="Z15" s="21"/>
      <c r="AA15" s="21"/>
    </row>
    <row r="16" ht="15.75" customHeight="1">
      <c r="A16" s="21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3"/>
      <c r="U16" s="43"/>
      <c r="V16" s="43"/>
      <c r="W16" s="43"/>
      <c r="X16" s="43"/>
      <c r="Y16" s="43"/>
      <c r="Z16" s="43"/>
      <c r="AA16" s="43"/>
    </row>
    <row r="17" ht="15.75" customHeight="1">
      <c r="A17" s="44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43"/>
      <c r="U17" s="43"/>
      <c r="V17" s="43"/>
      <c r="W17" s="43"/>
      <c r="X17" s="43"/>
      <c r="Y17" s="43"/>
      <c r="Z17" s="43"/>
      <c r="AA17" s="43"/>
    </row>
    <row r="18" ht="15.75" customHeight="1">
      <c r="A18" s="4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ht="15.75" customHeight="1">
      <c r="A19" s="44"/>
      <c r="B19" s="21"/>
      <c r="C19" s="2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ht="15.75" customHeight="1">
      <c r="A20" s="44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4">
    <mergeCell ref="A1:D1"/>
    <mergeCell ref="E1:J1"/>
    <mergeCell ref="L1:R1"/>
    <mergeCell ref="S1:X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6" width="12.63"/>
    <col customWidth="1" min="8" max="14" width="8.63"/>
    <col customWidth="1" min="18" max="18" width="8.63"/>
    <col customWidth="1" min="21" max="21" width="8.63"/>
    <col customWidth="1" min="27" max="27" width="8.63"/>
  </cols>
  <sheetData>
    <row r="1" ht="15.75" customHeight="1">
      <c r="A1" s="45"/>
      <c r="B1" s="46" t="s">
        <v>47</v>
      </c>
      <c r="C1" s="17"/>
      <c r="D1" s="17"/>
      <c r="E1" s="17"/>
      <c r="F1" s="17"/>
      <c r="G1" s="19"/>
      <c r="H1" s="47" t="s">
        <v>13</v>
      </c>
      <c r="I1" s="46" t="s">
        <v>14</v>
      </c>
      <c r="J1" s="17"/>
      <c r="K1" s="17"/>
      <c r="L1" s="17"/>
      <c r="M1" s="17"/>
      <c r="N1" s="17"/>
      <c r="O1" s="19"/>
      <c r="P1" s="46" t="s">
        <v>15</v>
      </c>
      <c r="Q1" s="17"/>
      <c r="R1" s="17"/>
      <c r="S1" s="17"/>
      <c r="T1" s="17"/>
      <c r="U1" s="19"/>
      <c r="V1" s="48" t="s">
        <v>48</v>
      </c>
      <c r="W1" s="14"/>
      <c r="X1" s="14"/>
      <c r="Y1" s="14"/>
      <c r="Z1" s="14"/>
      <c r="AA1" s="15"/>
      <c r="AB1" s="49" t="s">
        <v>49</v>
      </c>
      <c r="AC1" s="4"/>
      <c r="AD1" s="4"/>
    </row>
    <row r="2" ht="15.75" customHeight="1">
      <c r="A2" s="50" t="s">
        <v>50</v>
      </c>
      <c r="B2" s="51" t="s">
        <v>51</v>
      </c>
      <c r="C2" s="51" t="s">
        <v>20</v>
      </c>
      <c r="D2" s="49" t="s">
        <v>21</v>
      </c>
      <c r="E2" s="49" t="s">
        <v>22</v>
      </c>
      <c r="F2" s="49" t="s">
        <v>23</v>
      </c>
      <c r="G2" s="49" t="s">
        <v>24</v>
      </c>
      <c r="H2" s="51" t="s">
        <v>25</v>
      </c>
      <c r="I2" s="51" t="s">
        <v>26</v>
      </c>
      <c r="J2" s="51" t="s">
        <v>27</v>
      </c>
      <c r="K2" s="49" t="s">
        <v>28</v>
      </c>
      <c r="L2" s="49" t="s">
        <v>29</v>
      </c>
      <c r="M2" s="49" t="s">
        <v>30</v>
      </c>
      <c r="N2" s="49" t="s">
        <v>31</v>
      </c>
      <c r="O2" s="49" t="s">
        <v>32</v>
      </c>
      <c r="P2" s="51" t="s">
        <v>33</v>
      </c>
      <c r="Q2" s="49" t="s">
        <v>34</v>
      </c>
      <c r="R2" s="49" t="s">
        <v>35</v>
      </c>
      <c r="S2" s="49" t="s">
        <v>36</v>
      </c>
      <c r="T2" s="49" t="s">
        <v>37</v>
      </c>
      <c r="U2" s="49" t="s">
        <v>38</v>
      </c>
      <c r="V2" s="49" t="s">
        <v>52</v>
      </c>
      <c r="W2" s="49" t="s">
        <v>53</v>
      </c>
      <c r="X2" s="49" t="s">
        <v>54</v>
      </c>
      <c r="Y2" s="49" t="s">
        <v>55</v>
      </c>
      <c r="Z2" s="49" t="s">
        <v>56</v>
      </c>
      <c r="AA2" s="49" t="s">
        <v>57</v>
      </c>
      <c r="AB2" s="49" t="s">
        <v>58</v>
      </c>
      <c r="AC2" s="4"/>
      <c r="AD2" s="4"/>
    </row>
    <row r="3" ht="15.75" customHeight="1">
      <c r="A3" s="52" t="s">
        <v>59</v>
      </c>
      <c r="B3" s="53">
        <f>'Ptos Utilizaciones'!E9*150*0.66</f>
        <v>693</v>
      </c>
      <c r="C3" s="53">
        <f>'Ptos Utilizaciones'!F9*150*0.66</f>
        <v>693</v>
      </c>
      <c r="D3" s="53">
        <f>'Ptos Utilizaciones'!G9*60*0.66</f>
        <v>158.4</v>
      </c>
      <c r="E3" s="53">
        <f>'Ptos Utilizaciones'!H9*60*0.66</f>
        <v>316.8</v>
      </c>
      <c r="F3" s="53">
        <f>'Ptos Utilizaciones'!I9*60*0.66</f>
        <v>277.2</v>
      </c>
      <c r="G3" s="53">
        <f>'Ptos Utilizaciones'!J9*60*0.66</f>
        <v>277.2</v>
      </c>
      <c r="H3" s="53">
        <f>'Ptos Utilizaciones'!K9*150*0.66</f>
        <v>0</v>
      </c>
      <c r="I3" s="53">
        <v>2200.0</v>
      </c>
      <c r="J3" s="53">
        <v>2200.0</v>
      </c>
      <c r="K3" s="53">
        <v>2200.0</v>
      </c>
      <c r="L3" s="53">
        <v>2200.0</v>
      </c>
      <c r="M3" s="53">
        <v>2200.0</v>
      </c>
      <c r="N3" s="53">
        <v>2200.0</v>
      </c>
      <c r="O3" s="53">
        <v>2200.0</v>
      </c>
      <c r="P3" s="54">
        <v>3300.0</v>
      </c>
      <c r="Q3" s="54">
        <v>3300.0</v>
      </c>
      <c r="R3" s="54">
        <v>3300.0</v>
      </c>
      <c r="S3" s="54">
        <v>3300.0</v>
      </c>
      <c r="T3" s="54">
        <v>3300.0</v>
      </c>
      <c r="U3" s="54">
        <v>3300.0</v>
      </c>
      <c r="V3" s="53">
        <f>SUM(B3+C3+I3+J3)</f>
        <v>5786</v>
      </c>
      <c r="W3" s="53">
        <v>4716.8</v>
      </c>
      <c r="X3" s="53">
        <v>4954.4</v>
      </c>
      <c r="Y3" s="53">
        <f>SUM(D3+K3)</f>
        <v>2358.4</v>
      </c>
      <c r="Z3" s="53">
        <v>9900.0</v>
      </c>
      <c r="AA3" s="53">
        <v>9900.0</v>
      </c>
      <c r="AB3" s="53">
        <f>SUM(V3:AA3)</f>
        <v>37615.6</v>
      </c>
      <c r="AC3" s="55"/>
      <c r="AD3" s="4"/>
    </row>
    <row r="4" ht="15.75" customHeight="1">
      <c r="A4" s="56" t="s">
        <v>60</v>
      </c>
      <c r="B4" s="57">
        <f t="shared" ref="B4:I4" si="1">B3/220</f>
        <v>3.15</v>
      </c>
      <c r="C4" s="57">
        <f t="shared" si="1"/>
        <v>3.15</v>
      </c>
      <c r="D4" s="57">
        <f t="shared" si="1"/>
        <v>0.72</v>
      </c>
      <c r="E4" s="57">
        <f t="shared" si="1"/>
        <v>1.44</v>
      </c>
      <c r="F4" s="57">
        <f t="shared" si="1"/>
        <v>1.26</v>
      </c>
      <c r="G4" s="57">
        <f t="shared" si="1"/>
        <v>1.26</v>
      </c>
      <c r="H4" s="57">
        <f t="shared" si="1"/>
        <v>0</v>
      </c>
      <c r="I4" s="57">
        <f t="shared" si="1"/>
        <v>10</v>
      </c>
      <c r="J4" s="57">
        <f t="shared" ref="J4:V4" si="2">DIVIDE(J3,220)</f>
        <v>10</v>
      </c>
      <c r="K4" s="57">
        <f t="shared" si="2"/>
        <v>10</v>
      </c>
      <c r="L4" s="57">
        <f t="shared" si="2"/>
        <v>10</v>
      </c>
      <c r="M4" s="57">
        <f t="shared" si="2"/>
        <v>10</v>
      </c>
      <c r="N4" s="57">
        <f t="shared" si="2"/>
        <v>10</v>
      </c>
      <c r="O4" s="57">
        <f t="shared" si="2"/>
        <v>10</v>
      </c>
      <c r="P4" s="57">
        <f t="shared" si="2"/>
        <v>15</v>
      </c>
      <c r="Q4" s="57">
        <f t="shared" si="2"/>
        <v>15</v>
      </c>
      <c r="R4" s="57">
        <f t="shared" si="2"/>
        <v>15</v>
      </c>
      <c r="S4" s="57">
        <f t="shared" si="2"/>
        <v>15</v>
      </c>
      <c r="T4" s="57">
        <f t="shared" si="2"/>
        <v>15</v>
      </c>
      <c r="U4" s="57">
        <f t="shared" si="2"/>
        <v>15</v>
      </c>
      <c r="V4" s="57">
        <f t="shared" si="2"/>
        <v>26.3</v>
      </c>
      <c r="W4" s="57">
        <v>21.44</v>
      </c>
      <c r="X4" s="57">
        <v>22.52</v>
      </c>
      <c r="Y4" s="57">
        <f>DIVIDE(Y3,220)</f>
        <v>10.72</v>
      </c>
      <c r="Z4" s="57">
        <v>45.0</v>
      </c>
      <c r="AA4" s="57">
        <v>45.0</v>
      </c>
      <c r="AB4" s="57">
        <f>DIVIDE(AB3,220)</f>
        <v>170.98</v>
      </c>
      <c r="AC4" s="58" t="s">
        <v>61</v>
      </c>
      <c r="AD4" s="4"/>
    </row>
    <row r="5" ht="15.75" customHeight="1">
      <c r="A5" s="59"/>
      <c r="B5" s="60"/>
      <c r="C5" s="6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62" t="s">
        <v>0</v>
      </c>
      <c r="B6" s="62" t="s">
        <v>62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49" t="s">
        <v>4</v>
      </c>
      <c r="B7" s="63">
        <f>SUM(V3+Z3+AA3)</f>
        <v>25586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49" t="s">
        <v>63</v>
      </c>
      <c r="B8" s="63">
        <f>SUM(Y3)</f>
        <v>2358.4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49" t="s">
        <v>8</v>
      </c>
      <c r="B9" s="63">
        <f>SUM(W3)</f>
        <v>4716.8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49" t="s">
        <v>9</v>
      </c>
      <c r="B10" s="63">
        <f>SUM(X3)</f>
        <v>4954.4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4"/>
      <c r="B11" s="6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4"/>
      <c r="B12" s="6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4"/>
      <c r="B13" s="6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4"/>
      <c r="B14" s="64"/>
      <c r="C14" s="4"/>
      <c r="D14" s="4"/>
      <c r="E14" s="4"/>
      <c r="F14" s="4"/>
      <c r="G14" s="4"/>
      <c r="H14" s="4"/>
      <c r="I14" s="6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4"/>
      <c r="B15" s="6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4"/>
      <c r="B16" s="6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4"/>
      <c r="B17" s="6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4"/>
      <c r="B18" s="6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4"/>
      <c r="B19" s="6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4"/>
      <c r="B20" s="6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4"/>
      <c r="B21" s="6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4"/>
      <c r="B22" s="6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4"/>
      <c r="B23" s="6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4"/>
      <c r="B24" s="6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4"/>
      <c r="B25" s="6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4"/>
      <c r="B26" s="6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4"/>
      <c r="B27" s="6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4"/>
      <c r="B28" s="6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4"/>
      <c r="B29" s="6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4"/>
      <c r="B30" s="6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4"/>
      <c r="B31" s="6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4"/>
      <c r="B32" s="6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4"/>
      <c r="B33" s="6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4"/>
      <c r="B34" s="6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4"/>
      <c r="B35" s="6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4"/>
      <c r="B36" s="6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4"/>
      <c r="B37" s="6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4"/>
      <c r="B38" s="6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4"/>
      <c r="B39" s="6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4"/>
      <c r="B40" s="6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4"/>
      <c r="B41" s="6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4"/>
      <c r="B42" s="6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4"/>
      <c r="B43" s="6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4"/>
      <c r="B44" s="6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4"/>
      <c r="B45" s="6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4"/>
      <c r="B46" s="6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4"/>
      <c r="B47" s="6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4"/>
      <c r="B48" s="6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4"/>
      <c r="B49" s="6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4"/>
      <c r="B50" s="6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4"/>
      <c r="B51" s="6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4"/>
      <c r="B52" s="6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4"/>
      <c r="B53" s="6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4"/>
      <c r="B54" s="6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4"/>
      <c r="B55" s="6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4"/>
      <c r="B56" s="6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4"/>
      <c r="B57" s="6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4"/>
      <c r="B58" s="6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4"/>
      <c r="B59" s="6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4"/>
      <c r="B60" s="6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4"/>
      <c r="B61" s="6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4"/>
      <c r="B62" s="6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4"/>
      <c r="B63" s="6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4"/>
      <c r="B64" s="6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4"/>
      <c r="B65" s="6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4"/>
      <c r="B66" s="6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4"/>
      <c r="B67" s="6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4"/>
      <c r="B68" s="6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4"/>
      <c r="B69" s="6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4"/>
      <c r="B70" s="6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4"/>
      <c r="B71" s="6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4"/>
      <c r="B72" s="6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4"/>
      <c r="B73" s="6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4"/>
      <c r="B74" s="6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4"/>
      <c r="B75" s="6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4"/>
      <c r="B76" s="6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4"/>
      <c r="B77" s="6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4"/>
      <c r="B78" s="6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4"/>
      <c r="B79" s="6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4"/>
      <c r="B80" s="6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4"/>
      <c r="B81" s="6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4"/>
      <c r="B82" s="6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4"/>
      <c r="B83" s="6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4"/>
      <c r="B84" s="6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4"/>
      <c r="B85" s="6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4"/>
      <c r="B86" s="6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4"/>
      <c r="B87" s="6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4"/>
      <c r="B88" s="6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4"/>
      <c r="B89" s="6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4"/>
      <c r="B90" s="6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4"/>
      <c r="B91" s="6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4"/>
      <c r="B92" s="6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4"/>
      <c r="B93" s="6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4"/>
      <c r="B94" s="6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4"/>
      <c r="B95" s="6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4"/>
      <c r="B96" s="6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4"/>
      <c r="B97" s="6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4"/>
      <c r="B98" s="6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4"/>
      <c r="B99" s="6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4"/>
      <c r="B100" s="6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4"/>
      <c r="B101" s="6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4"/>
      <c r="B102" s="6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4"/>
      <c r="B103" s="6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4"/>
      <c r="B104" s="6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4"/>
      <c r="B105" s="6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4"/>
      <c r="B106" s="6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4"/>
      <c r="B107" s="6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4"/>
      <c r="B108" s="6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4"/>
      <c r="B109" s="6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4"/>
      <c r="B110" s="6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4"/>
      <c r="B111" s="6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4"/>
      <c r="B112" s="6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4"/>
      <c r="B113" s="6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4"/>
      <c r="B114" s="6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4"/>
      <c r="B115" s="6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4"/>
      <c r="B116" s="6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4"/>
      <c r="B117" s="6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4"/>
      <c r="B118" s="6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4"/>
      <c r="B119" s="6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4"/>
      <c r="B120" s="6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4"/>
      <c r="B121" s="6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4"/>
      <c r="B122" s="6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4"/>
      <c r="B123" s="6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4"/>
      <c r="B124" s="6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4"/>
      <c r="B125" s="6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4"/>
      <c r="B126" s="6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4"/>
      <c r="B127" s="6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4"/>
      <c r="B128" s="6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4"/>
      <c r="B129" s="6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4"/>
      <c r="B130" s="6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4"/>
      <c r="B131" s="6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4"/>
      <c r="B132" s="6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4"/>
      <c r="B133" s="6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4"/>
      <c r="B134" s="6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4"/>
      <c r="B135" s="6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4"/>
      <c r="B136" s="6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4"/>
      <c r="B137" s="6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4"/>
      <c r="B138" s="6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4"/>
      <c r="B139" s="6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4"/>
      <c r="B140" s="6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4"/>
      <c r="B141" s="6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4"/>
      <c r="B142" s="6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4"/>
      <c r="B143" s="6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4"/>
      <c r="B144" s="6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4"/>
      <c r="B145" s="6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4"/>
      <c r="B146" s="6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4"/>
      <c r="B147" s="6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4"/>
      <c r="B148" s="6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4"/>
      <c r="B149" s="6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4"/>
      <c r="B150" s="6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4"/>
      <c r="B151" s="6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4"/>
      <c r="B152" s="6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4"/>
      <c r="B153" s="6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4"/>
      <c r="B154" s="6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4"/>
      <c r="B155" s="6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4"/>
      <c r="B156" s="6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4"/>
      <c r="B157" s="6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4"/>
      <c r="B158" s="6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4"/>
      <c r="B159" s="6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4"/>
      <c r="B160" s="6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4"/>
      <c r="B161" s="6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4"/>
      <c r="B162" s="6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4"/>
      <c r="B163" s="6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4"/>
      <c r="B164" s="6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4"/>
      <c r="B165" s="6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4"/>
      <c r="B166" s="6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4"/>
      <c r="B167" s="6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4"/>
      <c r="B168" s="6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4"/>
      <c r="B169" s="6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4"/>
      <c r="B170" s="6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4"/>
      <c r="B171" s="6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4"/>
      <c r="B172" s="6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4"/>
      <c r="B173" s="6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4"/>
      <c r="B174" s="6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4"/>
      <c r="B175" s="6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4"/>
      <c r="B176" s="6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4"/>
      <c r="B177" s="6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4"/>
      <c r="B178" s="6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4"/>
      <c r="B179" s="6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4"/>
      <c r="B180" s="6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4"/>
      <c r="B181" s="6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4"/>
      <c r="B182" s="6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4"/>
      <c r="B183" s="6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4"/>
      <c r="B184" s="6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4"/>
      <c r="B185" s="6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4"/>
      <c r="B186" s="6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4"/>
      <c r="B187" s="6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4"/>
      <c r="B188" s="6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4"/>
      <c r="B189" s="6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4"/>
      <c r="B190" s="6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4"/>
      <c r="B191" s="6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4"/>
      <c r="B192" s="6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4"/>
      <c r="B193" s="6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4"/>
      <c r="B194" s="6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4"/>
      <c r="B195" s="6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4"/>
      <c r="B196" s="6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4"/>
      <c r="B197" s="6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4"/>
      <c r="B198" s="6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4"/>
      <c r="B199" s="6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4"/>
      <c r="B200" s="6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4"/>
      <c r="B201" s="6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4"/>
      <c r="B202" s="6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4"/>
      <c r="B203" s="6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4"/>
      <c r="B204" s="6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4"/>
      <c r="B205" s="6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4"/>
      <c r="B206" s="6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4"/>
      <c r="B207" s="6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4"/>
      <c r="B208" s="6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4"/>
      <c r="B209" s="6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4"/>
      <c r="B210" s="6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4"/>
      <c r="B211" s="6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4"/>
      <c r="B212" s="6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4"/>
      <c r="B213" s="6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4"/>
      <c r="B214" s="6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4"/>
      <c r="B215" s="6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4"/>
      <c r="B216" s="6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4"/>
      <c r="B217" s="6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4"/>
      <c r="B218" s="6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4"/>
      <c r="B219" s="6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4"/>
      <c r="B220" s="6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4"/>
      <c r="B221" s="6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4"/>
      <c r="B222" s="6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4"/>
      <c r="B223" s="6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4"/>
      <c r="B224" s="6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4"/>
      <c r="B225" s="6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4"/>
      <c r="B226" s="6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4"/>
      <c r="B227" s="6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4"/>
      <c r="B228" s="6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4"/>
      <c r="B229" s="6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4"/>
      <c r="B230" s="6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4"/>
      <c r="B231" s="6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4"/>
      <c r="B232" s="6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4"/>
      <c r="B233" s="6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4"/>
      <c r="B234" s="6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4"/>
      <c r="B235" s="6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4"/>
      <c r="B236" s="6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4"/>
      <c r="B237" s="6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4"/>
      <c r="B238" s="6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4"/>
      <c r="B239" s="6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4"/>
      <c r="B240" s="6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4"/>
      <c r="B241" s="6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4"/>
      <c r="B242" s="6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4"/>
      <c r="B243" s="6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4"/>
      <c r="B244" s="6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4"/>
      <c r="B245" s="6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4"/>
      <c r="B246" s="6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4"/>
      <c r="B247" s="6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4"/>
      <c r="B248" s="6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4"/>
      <c r="B249" s="6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4"/>
      <c r="B250" s="6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4"/>
      <c r="B251" s="6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4"/>
      <c r="B252" s="6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4"/>
      <c r="B253" s="6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4"/>
      <c r="B254" s="6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4"/>
      <c r="B255" s="6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4"/>
      <c r="B256" s="6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4"/>
      <c r="B257" s="6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4"/>
      <c r="B258" s="6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4"/>
      <c r="B259" s="6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4"/>
      <c r="B260" s="6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4"/>
      <c r="B261" s="6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4"/>
      <c r="B262" s="6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4"/>
      <c r="B263" s="6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4"/>
      <c r="B264" s="6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4"/>
      <c r="B265" s="6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4"/>
      <c r="B266" s="6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4"/>
      <c r="B267" s="6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4"/>
      <c r="B268" s="6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4"/>
      <c r="B269" s="6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4"/>
      <c r="B270" s="6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4"/>
      <c r="B271" s="6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4"/>
      <c r="B272" s="6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4"/>
      <c r="B273" s="6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4"/>
      <c r="B274" s="6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4"/>
      <c r="B275" s="6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4"/>
      <c r="B276" s="6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4"/>
      <c r="B277" s="6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4"/>
      <c r="B278" s="6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4"/>
      <c r="B279" s="6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4"/>
      <c r="B280" s="6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4"/>
      <c r="B281" s="6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4"/>
      <c r="B282" s="6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4"/>
      <c r="B283" s="6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4"/>
      <c r="B284" s="6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4"/>
      <c r="B285" s="6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4"/>
      <c r="B286" s="6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4"/>
      <c r="B287" s="6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4"/>
      <c r="B288" s="6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4"/>
      <c r="B289" s="6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4"/>
      <c r="B290" s="6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4"/>
      <c r="B291" s="6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4"/>
      <c r="B292" s="6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4"/>
      <c r="B293" s="6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4"/>
      <c r="B294" s="6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4"/>
      <c r="B295" s="6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4"/>
      <c r="B296" s="6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4"/>
      <c r="B297" s="6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4"/>
      <c r="B298" s="6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4"/>
      <c r="B299" s="6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4"/>
      <c r="B300" s="6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4"/>
      <c r="B301" s="6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4"/>
      <c r="B302" s="6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4"/>
      <c r="B303" s="6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4"/>
      <c r="B304" s="6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4"/>
      <c r="B305" s="6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4"/>
      <c r="B306" s="6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4"/>
      <c r="B307" s="6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4"/>
      <c r="B308" s="6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4"/>
      <c r="B309" s="6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4"/>
      <c r="B310" s="6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4"/>
      <c r="B311" s="6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4"/>
      <c r="B312" s="6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4"/>
      <c r="B313" s="6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4"/>
      <c r="B314" s="6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4"/>
      <c r="B315" s="6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4"/>
      <c r="B316" s="6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4"/>
      <c r="B317" s="6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4"/>
      <c r="B318" s="6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4"/>
      <c r="B319" s="6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4"/>
      <c r="B320" s="6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4"/>
      <c r="B321" s="6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4"/>
      <c r="B322" s="6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4"/>
      <c r="B323" s="6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4"/>
      <c r="B324" s="6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4"/>
      <c r="B325" s="6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4"/>
      <c r="B326" s="6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4"/>
      <c r="B327" s="6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4"/>
      <c r="B328" s="6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4"/>
      <c r="B329" s="6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4"/>
      <c r="B330" s="6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4"/>
      <c r="B331" s="6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4"/>
      <c r="B332" s="6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4"/>
      <c r="B333" s="6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4"/>
      <c r="B334" s="6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4"/>
      <c r="B335" s="6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4"/>
      <c r="B336" s="6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4"/>
      <c r="B337" s="6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4"/>
      <c r="B338" s="6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4"/>
      <c r="B339" s="6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4"/>
      <c r="B340" s="6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4"/>
      <c r="B341" s="6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4"/>
      <c r="B342" s="6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4"/>
      <c r="B343" s="6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4"/>
      <c r="B344" s="6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4"/>
      <c r="B345" s="6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4"/>
      <c r="B346" s="6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4"/>
      <c r="B347" s="6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4"/>
      <c r="B348" s="6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4"/>
      <c r="B349" s="6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4"/>
      <c r="B350" s="6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4"/>
      <c r="B351" s="6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4"/>
      <c r="B352" s="6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4"/>
      <c r="B353" s="6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4"/>
      <c r="B354" s="6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4"/>
      <c r="B355" s="6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4"/>
      <c r="B356" s="6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4"/>
      <c r="B357" s="6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4"/>
      <c r="B358" s="6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4"/>
      <c r="B359" s="6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4"/>
      <c r="B360" s="6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4"/>
      <c r="B361" s="6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4"/>
      <c r="B362" s="6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4"/>
      <c r="B363" s="6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4"/>
      <c r="B364" s="6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4"/>
      <c r="B365" s="6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4"/>
      <c r="B366" s="6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4"/>
      <c r="B367" s="6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4"/>
      <c r="B368" s="6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4"/>
      <c r="B369" s="6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4"/>
      <c r="B370" s="6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4"/>
      <c r="B371" s="6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4"/>
      <c r="B372" s="6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4"/>
      <c r="B373" s="6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4"/>
      <c r="B374" s="6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4"/>
      <c r="B375" s="6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4"/>
      <c r="B376" s="6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4"/>
      <c r="B377" s="6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4"/>
      <c r="B378" s="6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"/>
      <c r="B379" s="6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4"/>
      <c r="B380" s="6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4"/>
      <c r="B381" s="6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4"/>
      <c r="B382" s="6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4"/>
      <c r="B383" s="6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4"/>
      <c r="B384" s="6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4"/>
      <c r="B385" s="6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4"/>
      <c r="B386" s="6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4"/>
      <c r="B387" s="6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4"/>
      <c r="B388" s="6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4"/>
      <c r="B389" s="6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4"/>
      <c r="B390" s="6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4"/>
      <c r="B391" s="6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4"/>
      <c r="B392" s="6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4"/>
      <c r="B393" s="6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4"/>
      <c r="B394" s="6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4"/>
      <c r="B395" s="6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4"/>
      <c r="B396" s="6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4"/>
      <c r="B397" s="6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4"/>
      <c r="B398" s="6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4"/>
      <c r="B399" s="6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4"/>
      <c r="B400" s="6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4"/>
      <c r="B401" s="6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4"/>
      <c r="B402" s="6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4"/>
      <c r="B403" s="6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4"/>
      <c r="B404" s="6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4"/>
      <c r="B405" s="6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4"/>
      <c r="B406" s="6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4"/>
      <c r="B407" s="6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4"/>
      <c r="B408" s="6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4"/>
      <c r="B409" s="6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4"/>
      <c r="B410" s="6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4"/>
      <c r="B411" s="6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4"/>
      <c r="B412" s="6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4"/>
      <c r="B413" s="6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4"/>
      <c r="B414" s="6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4"/>
      <c r="B415" s="6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4"/>
      <c r="B416" s="6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4"/>
      <c r="B417" s="6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4"/>
      <c r="B418" s="6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4"/>
      <c r="B419" s="6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4"/>
      <c r="B420" s="6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4"/>
      <c r="B421" s="6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4"/>
      <c r="B422" s="6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4"/>
      <c r="B423" s="6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4"/>
      <c r="B424" s="6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4"/>
      <c r="B425" s="6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4"/>
      <c r="B426" s="6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4"/>
      <c r="B427" s="6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4"/>
      <c r="B428" s="6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4"/>
      <c r="B429" s="6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4"/>
      <c r="B430" s="6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4"/>
      <c r="B431" s="6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4"/>
      <c r="B432" s="6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4"/>
      <c r="B433" s="6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4"/>
      <c r="B434" s="6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4"/>
      <c r="B435" s="6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4"/>
      <c r="B436" s="6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4"/>
      <c r="B437" s="6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4"/>
      <c r="B438" s="6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4"/>
      <c r="B439" s="6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4"/>
      <c r="B440" s="6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4"/>
      <c r="B441" s="6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4"/>
      <c r="B442" s="6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4"/>
      <c r="B443" s="6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4"/>
      <c r="B444" s="6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4"/>
      <c r="B445" s="6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4"/>
      <c r="B446" s="6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4"/>
      <c r="B447" s="6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4"/>
      <c r="B448" s="6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4"/>
      <c r="B449" s="6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4"/>
      <c r="B450" s="6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4"/>
      <c r="B451" s="6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4"/>
      <c r="B452" s="6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4"/>
      <c r="B453" s="6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4"/>
      <c r="B454" s="6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4"/>
      <c r="B455" s="6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4"/>
      <c r="B456" s="6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4"/>
      <c r="B457" s="6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4"/>
      <c r="B458" s="6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4"/>
      <c r="B459" s="6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4"/>
      <c r="B460" s="6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4"/>
      <c r="B461" s="6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4"/>
      <c r="B462" s="6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4"/>
      <c r="B463" s="6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4"/>
      <c r="B464" s="6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4"/>
      <c r="B465" s="6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4"/>
      <c r="B466" s="6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4"/>
      <c r="B467" s="6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4"/>
      <c r="B468" s="6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4"/>
      <c r="B469" s="6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4"/>
      <c r="B470" s="6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4"/>
      <c r="B471" s="6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4"/>
      <c r="B472" s="6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4"/>
      <c r="B473" s="6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4"/>
      <c r="B474" s="6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4"/>
      <c r="B475" s="6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4"/>
      <c r="B476" s="6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4"/>
      <c r="B477" s="6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4"/>
      <c r="B478" s="6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4"/>
      <c r="B479" s="6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4"/>
      <c r="B480" s="6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4"/>
      <c r="B481" s="6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4"/>
      <c r="B482" s="6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4"/>
      <c r="B483" s="6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4"/>
      <c r="B484" s="6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4"/>
      <c r="B485" s="6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4"/>
      <c r="B486" s="6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4"/>
      <c r="B487" s="6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4"/>
      <c r="B488" s="6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4"/>
      <c r="B489" s="6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4"/>
      <c r="B490" s="6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4"/>
      <c r="B491" s="6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4"/>
      <c r="B492" s="6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4"/>
      <c r="B493" s="6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4"/>
      <c r="B494" s="6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4"/>
      <c r="B495" s="6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4"/>
      <c r="B496" s="6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4"/>
      <c r="B497" s="6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4"/>
      <c r="B498" s="6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4"/>
      <c r="B499" s="6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4"/>
      <c r="B500" s="6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4"/>
      <c r="B501" s="6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4"/>
      <c r="B502" s="6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4"/>
      <c r="B503" s="6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4"/>
      <c r="B504" s="6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4"/>
      <c r="B505" s="6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4"/>
      <c r="B506" s="6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4"/>
      <c r="B507" s="6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4"/>
      <c r="B508" s="6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4"/>
      <c r="B509" s="6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4"/>
      <c r="B510" s="6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4"/>
      <c r="B511" s="6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4"/>
      <c r="B512" s="6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4"/>
      <c r="B513" s="6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4"/>
      <c r="B514" s="6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4"/>
      <c r="B515" s="6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4"/>
      <c r="B516" s="6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4"/>
      <c r="B517" s="6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4"/>
      <c r="B518" s="6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4"/>
      <c r="B519" s="6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4"/>
      <c r="B520" s="6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4"/>
      <c r="B521" s="6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4"/>
      <c r="B522" s="6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4"/>
      <c r="B523" s="6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4"/>
      <c r="B524" s="6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4"/>
      <c r="B525" s="6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4"/>
      <c r="B526" s="6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4"/>
      <c r="B527" s="6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4"/>
      <c r="B528" s="6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4"/>
      <c r="B529" s="6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4"/>
      <c r="B530" s="6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4"/>
      <c r="B531" s="6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4"/>
      <c r="B532" s="6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4"/>
      <c r="B533" s="6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4"/>
      <c r="B534" s="6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4"/>
      <c r="B535" s="6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4"/>
      <c r="B536" s="6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4"/>
      <c r="B537" s="6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4"/>
      <c r="B538" s="6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4"/>
      <c r="B539" s="6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4"/>
      <c r="B540" s="6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4"/>
      <c r="B541" s="6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4"/>
      <c r="B542" s="6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4"/>
      <c r="B543" s="6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4"/>
      <c r="B544" s="6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4"/>
      <c r="B545" s="6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4"/>
      <c r="B546" s="6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4"/>
      <c r="B547" s="6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4"/>
      <c r="B548" s="6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4"/>
      <c r="B549" s="6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4"/>
      <c r="B550" s="6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4"/>
      <c r="B551" s="6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4"/>
      <c r="B552" s="6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4"/>
      <c r="B553" s="6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4"/>
      <c r="B554" s="6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4"/>
      <c r="B555" s="6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4"/>
      <c r="B556" s="6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4"/>
      <c r="B557" s="6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4"/>
      <c r="B558" s="6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4"/>
      <c r="B559" s="6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4"/>
      <c r="B560" s="6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4"/>
      <c r="B561" s="6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4"/>
      <c r="B562" s="6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4"/>
      <c r="B563" s="6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4"/>
      <c r="B564" s="6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4"/>
      <c r="B565" s="6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4"/>
      <c r="B566" s="6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4"/>
      <c r="B567" s="6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4"/>
      <c r="B568" s="6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4"/>
      <c r="B569" s="6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4"/>
      <c r="B570" s="6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4"/>
      <c r="B571" s="6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4"/>
      <c r="B572" s="6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4"/>
      <c r="B573" s="6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4"/>
      <c r="B574" s="6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4"/>
      <c r="B575" s="6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4"/>
      <c r="B576" s="6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4"/>
      <c r="B577" s="6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4"/>
      <c r="B578" s="6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4"/>
      <c r="B579" s="6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4"/>
      <c r="B580" s="6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4"/>
      <c r="B581" s="6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4"/>
      <c r="B582" s="6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4"/>
      <c r="B583" s="6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4"/>
      <c r="B584" s="6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4"/>
      <c r="B585" s="6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4"/>
      <c r="B586" s="6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4"/>
      <c r="B587" s="6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4"/>
      <c r="B588" s="6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4"/>
      <c r="B589" s="6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4"/>
      <c r="B590" s="6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4"/>
      <c r="B591" s="6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4"/>
      <c r="B592" s="6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4"/>
      <c r="B593" s="6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4"/>
      <c r="B594" s="6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4"/>
      <c r="B595" s="6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4"/>
      <c r="B596" s="6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4"/>
      <c r="B597" s="6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4"/>
      <c r="B598" s="6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4"/>
      <c r="B599" s="6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4"/>
      <c r="B600" s="6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4"/>
      <c r="B601" s="6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4"/>
      <c r="B602" s="6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4"/>
      <c r="B603" s="6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4"/>
      <c r="B604" s="6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4"/>
      <c r="B605" s="6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4"/>
      <c r="B606" s="6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4"/>
      <c r="B607" s="6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4"/>
      <c r="B608" s="6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4"/>
      <c r="B609" s="6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4"/>
      <c r="B610" s="6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4"/>
      <c r="B611" s="6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4"/>
      <c r="B612" s="6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4"/>
      <c r="B613" s="6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4"/>
      <c r="B614" s="6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4"/>
      <c r="B615" s="6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4"/>
      <c r="B616" s="6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4"/>
      <c r="B617" s="6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4"/>
      <c r="B618" s="6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4"/>
      <c r="B619" s="6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4"/>
      <c r="B620" s="6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4"/>
      <c r="B621" s="6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4"/>
      <c r="B622" s="6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4"/>
      <c r="B623" s="6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4"/>
      <c r="B624" s="6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4"/>
      <c r="B625" s="6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4"/>
      <c r="B626" s="6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4"/>
      <c r="B627" s="6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4"/>
      <c r="B628" s="6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4"/>
      <c r="B629" s="6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4"/>
      <c r="B630" s="6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4"/>
      <c r="B631" s="6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4"/>
      <c r="B632" s="6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"/>
      <c r="B633" s="6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4"/>
      <c r="B634" s="6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4"/>
      <c r="B635" s="6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4"/>
      <c r="B636" s="6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4"/>
      <c r="B637" s="6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4"/>
      <c r="B638" s="6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4"/>
      <c r="B639" s="6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4"/>
      <c r="B640" s="6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4"/>
      <c r="B641" s="6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4"/>
      <c r="B642" s="6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4"/>
      <c r="B643" s="6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4"/>
      <c r="B644" s="6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4"/>
      <c r="B645" s="6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4"/>
      <c r="B646" s="6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6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6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6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6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6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6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6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6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6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6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6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6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6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6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6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6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6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6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6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6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6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6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6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6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6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6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6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6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6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6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6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6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6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6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6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6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6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6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6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6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6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6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6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6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6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6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6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6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6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6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6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6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6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6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6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6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6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6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6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6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6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6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6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6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6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6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6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6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6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6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6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6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6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6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6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6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6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6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6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6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6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6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6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6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6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6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6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6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6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6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6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6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6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6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6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6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6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6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6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6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6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6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6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6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6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6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6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6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6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6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6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6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6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6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6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6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6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6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6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6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6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6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6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6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6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6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6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6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6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6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6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6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6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6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6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6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6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6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6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6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6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6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6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6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6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6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6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6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6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6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6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6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6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6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6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6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6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6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6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6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6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6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6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6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6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6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6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6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6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6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6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6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6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6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6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6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6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6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6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6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6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6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6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6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6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6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6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6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6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6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6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6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6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6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6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6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6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6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6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6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6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6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6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6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6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6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6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6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6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6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6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6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6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6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6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6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6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6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6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6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6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6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6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6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6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6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6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6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6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6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6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6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6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6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6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6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6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6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6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6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6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6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6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6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6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6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6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6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6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6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6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6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6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6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6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6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6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6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6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6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6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6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6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6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6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6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6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6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6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6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6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6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6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6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6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6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6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6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6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6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6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6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6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6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6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6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6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6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6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6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6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6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6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6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6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6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6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6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6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6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6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6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6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6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6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6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6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6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6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6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6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6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6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6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6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6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6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6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6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6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6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6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6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6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6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6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6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6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6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6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6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6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6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6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6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6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6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6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6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6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6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6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6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6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6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6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6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6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6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6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6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6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6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6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4">
    <mergeCell ref="B1:G1"/>
    <mergeCell ref="I1:O1"/>
    <mergeCell ref="P1:U1"/>
    <mergeCell ref="V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6" t="s">
        <v>64</v>
      </c>
      <c r="B1" s="67"/>
      <c r="C1" s="67"/>
      <c r="D1" s="67"/>
      <c r="E1" s="67"/>
      <c r="F1" s="67"/>
      <c r="G1" s="67"/>
      <c r="H1" s="67"/>
      <c r="I1" s="67"/>
      <c r="J1" s="68"/>
      <c r="K1" s="21"/>
      <c r="L1" s="21"/>
      <c r="M1" s="69"/>
      <c r="N1" s="68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</row>
    <row r="2" ht="15.75" customHeight="1">
      <c r="A2" s="14"/>
      <c r="B2" s="14"/>
      <c r="C2" s="14"/>
      <c r="D2" s="14"/>
      <c r="E2" s="14"/>
      <c r="F2" s="14"/>
      <c r="G2" s="14"/>
      <c r="H2" s="14"/>
      <c r="I2" s="14"/>
      <c r="J2" s="15"/>
      <c r="K2" s="21"/>
      <c r="L2" s="21"/>
      <c r="M2" s="14"/>
      <c r="N2" s="15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</row>
    <row r="3" ht="15.75" customHeight="1">
      <c r="A3" s="71" t="s">
        <v>65</v>
      </c>
      <c r="B3" s="72"/>
      <c r="C3" s="73" t="s">
        <v>50</v>
      </c>
      <c r="D3" s="72"/>
      <c r="E3" s="73" t="s">
        <v>66</v>
      </c>
      <c r="F3" s="72"/>
      <c r="G3" s="73" t="s">
        <v>67</v>
      </c>
      <c r="H3" s="72"/>
      <c r="I3" s="74"/>
      <c r="J3" s="21"/>
      <c r="K3" s="21"/>
      <c r="L3" s="21"/>
      <c r="M3" s="61"/>
      <c r="N3" s="61"/>
      <c r="O3" s="75" t="s">
        <v>68</v>
      </c>
      <c r="P3" s="72"/>
      <c r="Q3" s="75" t="s">
        <v>69</v>
      </c>
      <c r="R3" s="72"/>
      <c r="S3" s="75" t="s">
        <v>70</v>
      </c>
      <c r="T3" s="72"/>
      <c r="U3" s="75" t="s">
        <v>71</v>
      </c>
      <c r="V3" s="72"/>
      <c r="W3" s="76" t="s">
        <v>72</v>
      </c>
      <c r="X3" s="72"/>
      <c r="Y3" s="76" t="s">
        <v>73</v>
      </c>
      <c r="Z3" s="72"/>
      <c r="AA3" s="70"/>
      <c r="AB3" s="70"/>
      <c r="AC3" s="75" t="s">
        <v>68</v>
      </c>
      <c r="AF3" s="72"/>
      <c r="AG3" s="75" t="s">
        <v>69</v>
      </c>
      <c r="AH3" s="72"/>
      <c r="AI3" s="75" t="s">
        <v>70</v>
      </c>
      <c r="AK3" s="72"/>
      <c r="AL3" s="75" t="s">
        <v>71</v>
      </c>
      <c r="AM3" s="72"/>
      <c r="AN3" s="76" t="s">
        <v>72</v>
      </c>
      <c r="AQ3" s="72"/>
      <c r="AR3" s="75" t="s">
        <v>73</v>
      </c>
      <c r="AU3" s="72"/>
      <c r="AV3" s="77" t="s">
        <v>74</v>
      </c>
      <c r="AW3" s="75" t="s">
        <v>75</v>
      </c>
      <c r="BC3" s="70"/>
    </row>
    <row r="4" ht="15.75" customHeight="1">
      <c r="A4" s="78"/>
      <c r="B4" s="15"/>
      <c r="C4" s="14"/>
      <c r="D4" s="15"/>
      <c r="E4" s="14"/>
      <c r="F4" s="15"/>
      <c r="G4" s="14"/>
      <c r="H4" s="15"/>
      <c r="I4" s="21"/>
      <c r="J4" s="21"/>
      <c r="K4" s="21"/>
      <c r="L4" s="21"/>
      <c r="M4" s="21"/>
      <c r="N4" s="61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5"/>
      <c r="AA4" s="70"/>
      <c r="AB4" s="70"/>
      <c r="AC4" s="14"/>
      <c r="AD4" s="14"/>
      <c r="AE4" s="14"/>
      <c r="AF4" s="15"/>
      <c r="AG4" s="14"/>
      <c r="AH4" s="15"/>
      <c r="AI4" s="14"/>
      <c r="AJ4" s="14"/>
      <c r="AK4" s="15"/>
      <c r="AL4" s="14"/>
      <c r="AM4" s="15"/>
      <c r="AN4" s="14"/>
      <c r="AO4" s="14"/>
      <c r="AP4" s="14"/>
      <c r="AQ4" s="15"/>
      <c r="AR4" s="14"/>
      <c r="AS4" s="14"/>
      <c r="AT4" s="14"/>
      <c r="AU4" s="15"/>
      <c r="AV4" s="15"/>
      <c r="AW4" s="14"/>
      <c r="AX4" s="14"/>
      <c r="AY4" s="14"/>
      <c r="AZ4" s="14"/>
      <c r="BA4" s="14"/>
      <c r="BB4" s="14"/>
      <c r="BC4" s="70"/>
    </row>
    <row r="5" ht="15.75" customHeight="1">
      <c r="A5" s="79">
        <v>1.0</v>
      </c>
      <c r="B5" s="72"/>
      <c r="C5" s="80" t="str">
        <f>IFS(A5=1,"TP",A5&lt;8,"TS",A5&lt;48,"IUG",A5&lt;84,"TUG",A5&lt;97,"Interuptores",A5&lt;103,"TUE",A5&gt;102,"Fatal Error")</f>
        <v>TP</v>
      </c>
      <c r="D5" s="72"/>
      <c r="E5" s="81">
        <v>21.0</v>
      </c>
      <c r="F5" s="72"/>
      <c r="G5" s="80" t="str">
        <f>IFS(C5="TP","4x25mm2+Pe",C5="TS Monofasico","2xYmm2+Pe",C5 ="TS Trifasico","3x6mm2+Pe",C5="IUG","2x1,5mm2+Pe",C5="TUG","2x2,5mm2+Pe",C5="Interruptor","2x1,5mm2",C5="TUE","2x4mm2+Pe")</f>
        <v>4x25mm2+Pe</v>
      </c>
      <c r="H5" s="72"/>
      <c r="I5" s="21"/>
      <c r="J5" s="21"/>
      <c r="K5" s="21"/>
      <c r="L5" s="21"/>
      <c r="M5" s="21"/>
      <c r="N5" s="61"/>
      <c r="O5" s="82">
        <v>84.0</v>
      </c>
      <c r="P5" s="68"/>
      <c r="Q5" s="83" t="str">
        <f>IF(C5="TS",E5*2,"--------------")</f>
        <v>--------------</v>
      </c>
      <c r="R5" s="68"/>
      <c r="S5" s="83" t="str">
        <f>IF(E5="TS",G11*2,"--------------")</f>
        <v>--------------</v>
      </c>
      <c r="T5" s="68"/>
      <c r="U5" s="83" t="str">
        <f>IF($C5="TUE",$E5*2,"--------------")</f>
        <v>--------------</v>
      </c>
      <c r="V5" s="68"/>
      <c r="W5" s="83" t="str">
        <f>IF($C5="TUG",$E5*2,"--------------")</f>
        <v>--------------</v>
      </c>
      <c r="X5" s="68"/>
      <c r="Y5" s="83" t="str">
        <f>IF($C5="IUG",$E5*2,"--------------")</f>
        <v>--------------</v>
      </c>
      <c r="Z5" s="68"/>
      <c r="AA5" s="70"/>
      <c r="AB5" s="70"/>
      <c r="AC5" s="75" t="s">
        <v>76</v>
      </c>
      <c r="AD5" s="77" t="s">
        <v>77</v>
      </c>
      <c r="AE5" s="77" t="s">
        <v>78</v>
      </c>
      <c r="AF5" s="77" t="s">
        <v>79</v>
      </c>
      <c r="AG5" s="75" t="s">
        <v>77</v>
      </c>
      <c r="AH5" s="77" t="s">
        <v>79</v>
      </c>
      <c r="AI5" s="75" t="s">
        <v>76</v>
      </c>
      <c r="AJ5" s="77" t="s">
        <v>77</v>
      </c>
      <c r="AK5" s="77" t="s">
        <v>78</v>
      </c>
      <c r="AL5" s="76" t="s">
        <v>78</v>
      </c>
      <c r="AM5" s="84" t="s">
        <v>79</v>
      </c>
      <c r="AN5" s="84" t="s">
        <v>79</v>
      </c>
      <c r="AO5" s="76" t="s">
        <v>78</v>
      </c>
      <c r="AP5" s="75" t="s">
        <v>76</v>
      </c>
      <c r="AQ5" s="77" t="s">
        <v>77</v>
      </c>
      <c r="AR5" s="84" t="s">
        <v>79</v>
      </c>
      <c r="AS5" s="76" t="s">
        <v>78</v>
      </c>
      <c r="AT5" s="75" t="s">
        <v>76</v>
      </c>
      <c r="AU5" s="77" t="s">
        <v>77</v>
      </c>
      <c r="AV5" s="77" t="s">
        <v>74</v>
      </c>
      <c r="AW5" s="75" t="s">
        <v>80</v>
      </c>
      <c r="AX5" s="72"/>
      <c r="AY5" s="75" t="s">
        <v>81</v>
      </c>
      <c r="AZ5" s="72"/>
      <c r="BA5" s="75" t="s">
        <v>82</v>
      </c>
      <c r="BB5" s="72"/>
      <c r="BC5" s="70"/>
    </row>
    <row r="6" ht="15.75" customHeight="1">
      <c r="A6" s="78"/>
      <c r="B6" s="15"/>
      <c r="C6" s="14"/>
      <c r="D6" s="15"/>
      <c r="E6" s="14"/>
      <c r="F6" s="15"/>
      <c r="G6" s="14"/>
      <c r="H6" s="15"/>
      <c r="I6" s="21"/>
      <c r="J6" s="21"/>
      <c r="K6" s="4"/>
      <c r="L6" s="21"/>
      <c r="M6" s="21"/>
      <c r="N6" s="61"/>
      <c r="O6" s="78"/>
      <c r="P6" s="15"/>
      <c r="Q6" s="78"/>
      <c r="R6" s="15"/>
      <c r="S6" s="78"/>
      <c r="T6" s="15"/>
      <c r="U6" s="78"/>
      <c r="V6" s="15"/>
      <c r="W6" s="78"/>
      <c r="X6" s="15"/>
      <c r="Y6" s="78"/>
      <c r="Z6" s="15"/>
      <c r="AA6" s="70"/>
      <c r="AB6" s="70"/>
      <c r="AC6" s="14"/>
      <c r="AD6" s="15"/>
      <c r="AE6" s="15"/>
      <c r="AF6" s="15"/>
      <c r="AG6" s="14"/>
      <c r="AH6" s="15"/>
      <c r="AI6" s="14"/>
      <c r="AJ6" s="15"/>
      <c r="AK6" s="15"/>
      <c r="AL6" s="14"/>
      <c r="AM6" s="15"/>
      <c r="AN6" s="15"/>
      <c r="AO6" s="14"/>
      <c r="AP6" s="14"/>
      <c r="AQ6" s="15"/>
      <c r="AR6" s="15"/>
      <c r="AS6" s="14"/>
      <c r="AT6" s="14"/>
      <c r="AU6" s="15"/>
      <c r="AV6" s="15"/>
      <c r="AW6" s="14"/>
      <c r="AX6" s="15"/>
      <c r="AY6" s="14"/>
      <c r="AZ6" s="15"/>
      <c r="BA6" s="14"/>
      <c r="BB6" s="15"/>
      <c r="BC6" s="70"/>
    </row>
    <row r="7" ht="15.75" customHeight="1">
      <c r="A7" s="71">
        <v>2.0</v>
      </c>
      <c r="B7" s="72"/>
      <c r="C7" s="85" t="s">
        <v>83</v>
      </c>
      <c r="D7" s="72"/>
      <c r="E7" s="81">
        <v>60.0</v>
      </c>
      <c r="F7" s="72"/>
      <c r="G7" s="85" t="s">
        <v>84</v>
      </c>
      <c r="H7" s="72"/>
      <c r="I7" s="21"/>
      <c r="J7" s="21"/>
      <c r="K7" s="21"/>
      <c r="L7" s="21"/>
      <c r="M7" s="21"/>
      <c r="N7" s="61"/>
      <c r="O7" s="82">
        <v>120.0</v>
      </c>
      <c r="P7" s="68"/>
      <c r="Q7" s="83" t="str">
        <f>IF(C7="TS",E13*2,"--------------")</f>
        <v>--------------</v>
      </c>
      <c r="R7" s="68"/>
      <c r="S7" s="83" t="str">
        <f>IF(E1="TS",G3*2,"--------------")</f>
        <v>--------------</v>
      </c>
      <c r="T7" s="68"/>
      <c r="U7" s="83" t="str">
        <f>IF($C7="TUE",$E13*2,"--------------")</f>
        <v>--------------</v>
      </c>
      <c r="V7" s="68"/>
      <c r="W7" s="83" t="str">
        <f>IF($C7="TUG",$E13*2,"--------------")</f>
        <v>--------------</v>
      </c>
      <c r="X7" s="68"/>
      <c r="Y7" s="83" t="str">
        <f>IF($C7="IUG",$E13*2,"--------------")</f>
        <v>--------------</v>
      </c>
      <c r="Z7" s="68"/>
      <c r="AA7" s="70"/>
      <c r="AB7" s="70"/>
      <c r="AC7" s="86">
        <v>88.0</v>
      </c>
      <c r="AD7" s="86">
        <v>28.0</v>
      </c>
      <c r="AE7" s="86">
        <v>28.0</v>
      </c>
      <c r="AF7" s="86">
        <v>60.0</v>
      </c>
      <c r="AG7" s="87">
        <f>Q207/2</f>
        <v>23</v>
      </c>
      <c r="AH7" s="87">
        <f>Q207/2</f>
        <v>23</v>
      </c>
      <c r="AI7" s="87">
        <f>S207/3</f>
        <v>36</v>
      </c>
      <c r="AJ7" s="87">
        <f>S207/3</f>
        <v>36</v>
      </c>
      <c r="AK7" s="87">
        <f>S207/3</f>
        <v>36</v>
      </c>
      <c r="AL7" s="87">
        <f>U207/2</f>
        <v>39.5</v>
      </c>
      <c r="AM7" s="87">
        <f>U207/2</f>
        <v>39.5</v>
      </c>
      <c r="AN7" s="87">
        <f>W207</f>
        <v>216</v>
      </c>
      <c r="AO7" s="87">
        <f>SUM(E143:F170)</f>
        <v>26</v>
      </c>
      <c r="AP7" s="87">
        <f>SUM(E99:F120)</f>
        <v>53</v>
      </c>
      <c r="AQ7" s="87">
        <f>SUM(E135)</f>
        <v>3</v>
      </c>
      <c r="AR7" s="87">
        <f>SUM(Y19:Z98)</f>
        <v>257</v>
      </c>
      <c r="AS7" s="87">
        <f>SUM(E71:F98)</f>
        <v>36</v>
      </c>
      <c r="AT7" s="87">
        <f>SUM(E19:F46)</f>
        <v>68.5</v>
      </c>
      <c r="AU7" s="87">
        <f>SUM(E47:F70)</f>
        <v>24</v>
      </c>
      <c r="AV7" s="87">
        <f>SUM(O207:Z208)</f>
        <v>1014</v>
      </c>
      <c r="AW7" s="88">
        <f>SUM(E19:F196,E9,E13,E197:F208)</f>
        <v>325</v>
      </c>
      <c r="AX7" s="68"/>
      <c r="AY7" s="88">
        <f>SUM(E7,E11,E15:F18)</f>
        <v>119</v>
      </c>
      <c r="AZ7" s="68"/>
      <c r="BA7" s="88">
        <f>E5</f>
        <v>21</v>
      </c>
      <c r="BB7" s="68"/>
      <c r="BC7" s="70"/>
    </row>
    <row r="8" ht="15.75" customHeight="1">
      <c r="A8" s="78"/>
      <c r="B8" s="15"/>
      <c r="C8" s="14"/>
      <c r="D8" s="15"/>
      <c r="E8" s="14"/>
      <c r="F8" s="15"/>
      <c r="G8" s="14"/>
      <c r="H8" s="15"/>
      <c r="I8" s="21"/>
      <c r="J8" s="21"/>
      <c r="K8" s="21"/>
      <c r="L8" s="21"/>
      <c r="M8" s="21"/>
      <c r="N8" s="61"/>
      <c r="O8" s="78"/>
      <c r="P8" s="15"/>
      <c r="Q8" s="78"/>
      <c r="R8" s="15"/>
      <c r="S8" s="78"/>
      <c r="T8" s="15"/>
      <c r="U8" s="78"/>
      <c r="V8" s="15"/>
      <c r="W8" s="78"/>
      <c r="X8" s="15"/>
      <c r="Y8" s="78"/>
      <c r="Z8" s="15"/>
      <c r="AA8" s="70"/>
      <c r="AB8" s="70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15"/>
      <c r="AY8" s="78"/>
      <c r="AZ8" s="15"/>
      <c r="BA8" s="78"/>
      <c r="BB8" s="15"/>
      <c r="BC8" s="70"/>
    </row>
    <row r="9" ht="15.75" customHeight="1">
      <c r="A9" s="89">
        <f>SUM(A7, + 1)</f>
        <v>3</v>
      </c>
      <c r="B9" s="68"/>
      <c r="C9" s="85" t="s">
        <v>85</v>
      </c>
      <c r="D9" s="72"/>
      <c r="E9" s="81">
        <v>11.0</v>
      </c>
      <c r="F9" s="72"/>
      <c r="G9" s="85" t="s">
        <v>86</v>
      </c>
      <c r="H9" s="72"/>
      <c r="I9" s="21"/>
      <c r="J9" s="21"/>
      <c r="K9" s="61"/>
      <c r="L9" s="21"/>
      <c r="M9" s="21"/>
      <c r="N9" s="61"/>
      <c r="O9" s="83" t="str">
        <f>IF($C15="TP",$E15*2,"--------------")</f>
        <v>--------------</v>
      </c>
      <c r="P9" s="68"/>
      <c r="Q9" s="83" t="str">
        <f>IF(C15="TS",E15*2,"--------------")</f>
        <v>--------------</v>
      </c>
      <c r="R9" s="68"/>
      <c r="S9" s="83" t="str">
        <f>IF(E3="TS",G5*2,"--------------")</f>
        <v>--------------</v>
      </c>
      <c r="T9" s="68"/>
      <c r="U9" s="82">
        <v>22.0</v>
      </c>
      <c r="V9" s="68"/>
      <c r="W9" s="83" t="str">
        <f>IF($C15="TUG",$E15*2,"--------------")</f>
        <v>--------------</v>
      </c>
      <c r="X9" s="68"/>
      <c r="Y9" s="83" t="str">
        <f>IF($C15="IUG",$E15*2,"--------------")</f>
        <v>--------------</v>
      </c>
      <c r="Z9" s="68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</row>
    <row r="10" ht="15.75" customHeight="1">
      <c r="A10" s="78"/>
      <c r="B10" s="15"/>
      <c r="C10" s="14"/>
      <c r="D10" s="15"/>
      <c r="E10" s="14"/>
      <c r="F10" s="15"/>
      <c r="G10" s="14"/>
      <c r="H10" s="15"/>
      <c r="I10" s="21"/>
      <c r="J10" s="21"/>
      <c r="K10" s="61"/>
      <c r="L10" s="21"/>
      <c r="M10" s="21"/>
      <c r="N10" s="61"/>
      <c r="O10" s="78"/>
      <c r="P10" s="15"/>
      <c r="Q10" s="78"/>
      <c r="R10" s="15"/>
      <c r="S10" s="78"/>
      <c r="T10" s="15"/>
      <c r="U10" s="78"/>
      <c r="V10" s="15"/>
      <c r="W10" s="78"/>
      <c r="X10" s="15"/>
      <c r="Y10" s="78"/>
      <c r="Z10" s="15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</row>
    <row r="11" ht="15.75" customHeight="1">
      <c r="A11" s="71">
        <f>SUM(A9, + 1)</f>
        <v>4</v>
      </c>
      <c r="B11" s="72"/>
      <c r="C11" s="85" t="s">
        <v>87</v>
      </c>
      <c r="D11" s="72"/>
      <c r="E11" s="81">
        <v>23.0</v>
      </c>
      <c r="F11" s="72"/>
      <c r="G11" s="85" t="s">
        <v>88</v>
      </c>
      <c r="H11" s="72"/>
      <c r="I11" s="21"/>
      <c r="J11" s="21"/>
      <c r="K11" s="61"/>
      <c r="L11" s="21"/>
      <c r="M11" s="21"/>
      <c r="N11" s="61"/>
      <c r="O11" s="83" t="str">
        <f>IF($C17="TP",$E17*2,"--------------")</f>
        <v>--------------</v>
      </c>
      <c r="P11" s="68"/>
      <c r="Q11" s="82">
        <v>46.0</v>
      </c>
      <c r="R11" s="68"/>
      <c r="S11" s="83" t="str">
        <f>IF(E5="TS",G7*2,"--------------")</f>
        <v>--------------</v>
      </c>
      <c r="T11" s="68"/>
      <c r="U11" s="83" t="str">
        <f>IF($C17="TUE",$E17*2,"--------------")</f>
        <v>--------------</v>
      </c>
      <c r="V11" s="68"/>
      <c r="W11" s="83" t="str">
        <f>IF($C17="TUG",$E17*2,"--------------")</f>
        <v>--------------</v>
      </c>
      <c r="X11" s="68"/>
      <c r="Y11" s="83" t="str">
        <f>IF($C17="IUG",$E17*2,"--------------")</f>
        <v>--------------</v>
      </c>
      <c r="Z11" s="68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ht="15.75" customHeight="1">
      <c r="A12" s="78"/>
      <c r="B12" s="15"/>
      <c r="C12" s="14"/>
      <c r="D12" s="15"/>
      <c r="E12" s="14"/>
      <c r="F12" s="15"/>
      <c r="G12" s="14"/>
      <c r="H12" s="15"/>
      <c r="I12" s="21"/>
      <c r="J12" s="21"/>
      <c r="K12" s="61"/>
      <c r="L12" s="61"/>
      <c r="M12" s="61"/>
      <c r="N12" s="61"/>
      <c r="O12" s="78"/>
      <c r="P12" s="15"/>
      <c r="Q12" s="78"/>
      <c r="R12" s="15"/>
      <c r="S12" s="78"/>
      <c r="T12" s="15"/>
      <c r="U12" s="78"/>
      <c r="V12" s="15"/>
      <c r="W12" s="78"/>
      <c r="X12" s="15"/>
      <c r="Y12" s="78"/>
      <c r="Z12" s="15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</row>
    <row r="13" ht="15.75" customHeight="1">
      <c r="A13" s="71">
        <f>SUM(A11, + 1)</f>
        <v>5</v>
      </c>
      <c r="B13" s="72"/>
      <c r="C13" s="85" t="s">
        <v>89</v>
      </c>
      <c r="D13" s="72"/>
      <c r="E13" s="81">
        <v>6.0</v>
      </c>
      <c r="F13" s="72"/>
      <c r="G13" s="85" t="s">
        <v>86</v>
      </c>
      <c r="H13" s="72"/>
      <c r="I13" s="21"/>
      <c r="J13" s="21"/>
      <c r="K13" s="61"/>
      <c r="L13" s="61"/>
      <c r="M13" s="61"/>
      <c r="N13" s="61"/>
      <c r="O13" s="83" t="str">
        <f>IF($C19="TP",$E19*2,"--------------")</f>
        <v>--------------</v>
      </c>
      <c r="P13" s="68"/>
      <c r="Q13" s="83" t="str">
        <f>IF(C13="TS",E7*2,"--------------")</f>
        <v>--------------</v>
      </c>
      <c r="R13" s="68"/>
      <c r="S13" s="83" t="str">
        <f>IF(E7="TS",G9*2,"--------------")</f>
        <v>--------------</v>
      </c>
      <c r="T13" s="68"/>
      <c r="U13" s="82">
        <v>12.0</v>
      </c>
      <c r="V13" s="68"/>
      <c r="W13" s="83" t="str">
        <f>IF($C13="TUG",$E7*2,"--------------")</f>
        <v>--------------</v>
      </c>
      <c r="X13" s="68"/>
      <c r="Y13" s="83" t="str">
        <f>IF($C13="IUG",$E7*2,"--------------")</f>
        <v>--------------</v>
      </c>
      <c r="Z13" s="68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</row>
    <row r="14" ht="15.75" customHeight="1">
      <c r="A14" s="78"/>
      <c r="B14" s="15"/>
      <c r="C14" s="14"/>
      <c r="D14" s="15"/>
      <c r="E14" s="14"/>
      <c r="F14" s="15"/>
      <c r="G14" s="14"/>
      <c r="H14" s="15"/>
      <c r="I14" s="21"/>
      <c r="J14" s="21"/>
      <c r="K14" s="61"/>
      <c r="L14" s="61"/>
      <c r="M14" s="61"/>
      <c r="N14" s="61"/>
      <c r="O14" s="78"/>
      <c r="P14" s="15"/>
      <c r="Q14" s="78"/>
      <c r="R14" s="15"/>
      <c r="S14" s="78"/>
      <c r="T14" s="15"/>
      <c r="U14" s="78"/>
      <c r="V14" s="15"/>
      <c r="W14" s="78"/>
      <c r="X14" s="15"/>
      <c r="Y14" s="78"/>
      <c r="Z14" s="15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</row>
    <row r="15" ht="15.75" customHeight="1">
      <c r="A15" s="71">
        <f>SUM(A13, + 1)</f>
        <v>6</v>
      </c>
      <c r="B15" s="72"/>
      <c r="C15" s="85" t="s">
        <v>90</v>
      </c>
      <c r="D15" s="72"/>
      <c r="E15" s="81">
        <v>15.0</v>
      </c>
      <c r="F15" s="72"/>
      <c r="G15" s="85" t="s">
        <v>91</v>
      </c>
      <c r="H15" s="72"/>
      <c r="I15" s="21"/>
      <c r="J15" s="21"/>
      <c r="K15" s="61"/>
      <c r="L15" s="61"/>
      <c r="M15" s="61"/>
      <c r="N15" s="61"/>
      <c r="O15" s="83" t="str">
        <f>IF($C21="TP",$E21*2,"--------------")</f>
        <v>--------------</v>
      </c>
      <c r="P15" s="68"/>
      <c r="Q15" s="83" t="str">
        <f>IF(C9="TS",E11*2,"--------------")</f>
        <v>--------------</v>
      </c>
      <c r="R15" s="68"/>
      <c r="S15" s="82">
        <v>45.0</v>
      </c>
      <c r="T15" s="68"/>
      <c r="U15" s="83" t="str">
        <f>IF($C9="TUE",$E11*2,"--------------")</f>
        <v>--------------</v>
      </c>
      <c r="V15" s="68"/>
      <c r="W15" s="83" t="str">
        <f>IF($C9="TUG",$E11*2,"--------------")</f>
        <v>--------------</v>
      </c>
      <c r="X15" s="68"/>
      <c r="Y15" s="83" t="str">
        <f>IF($C9="IUG",$E11*2,"--------------")</f>
        <v>--------------</v>
      </c>
      <c r="Z15" s="68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90"/>
      <c r="AU15" s="70"/>
      <c r="AV15" s="70"/>
      <c r="AW15" s="70"/>
      <c r="AX15" s="70"/>
      <c r="AY15" s="70"/>
      <c r="AZ15" s="70"/>
      <c r="BA15" s="70"/>
      <c r="BB15" s="70"/>
      <c r="BC15" s="70"/>
    </row>
    <row r="16" ht="15.75" customHeight="1">
      <c r="A16" s="78"/>
      <c r="B16" s="15"/>
      <c r="C16" s="14"/>
      <c r="D16" s="15"/>
      <c r="E16" s="14"/>
      <c r="F16" s="15"/>
      <c r="G16" s="14"/>
      <c r="H16" s="15"/>
      <c r="I16" s="21"/>
      <c r="J16" s="21"/>
      <c r="K16" s="61"/>
      <c r="L16" s="61"/>
      <c r="M16" s="61"/>
      <c r="N16" s="61"/>
      <c r="O16" s="78"/>
      <c r="P16" s="15"/>
      <c r="Q16" s="78"/>
      <c r="R16" s="15"/>
      <c r="S16" s="78"/>
      <c r="T16" s="15"/>
      <c r="U16" s="78"/>
      <c r="V16" s="15"/>
      <c r="W16" s="78"/>
      <c r="X16" s="15"/>
      <c r="Y16" s="78"/>
      <c r="Z16" s="15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90"/>
      <c r="AU16" s="70"/>
      <c r="AV16" s="70"/>
      <c r="AW16" s="70"/>
      <c r="AX16" s="70"/>
      <c r="AY16" s="70"/>
      <c r="AZ16" s="70"/>
      <c r="BA16" s="70"/>
      <c r="BB16" s="70"/>
      <c r="BC16" s="70"/>
    </row>
    <row r="17" ht="15.75" customHeight="1">
      <c r="A17" s="71">
        <f>SUM(A15, + 1)</f>
        <v>7</v>
      </c>
      <c r="B17" s="72"/>
      <c r="C17" s="85" t="s">
        <v>92</v>
      </c>
      <c r="D17" s="72"/>
      <c r="E17" s="81">
        <v>21.0</v>
      </c>
      <c r="F17" s="72"/>
      <c r="G17" s="85" t="s">
        <v>91</v>
      </c>
      <c r="H17" s="72"/>
      <c r="I17" s="21"/>
      <c r="J17" s="21"/>
      <c r="K17" s="61"/>
      <c r="L17" s="61"/>
      <c r="M17" s="61"/>
      <c r="N17" s="61"/>
      <c r="O17" s="83" t="str">
        <f>IF($C11="TP",$E9*2,"--------------")</f>
        <v>--------------</v>
      </c>
      <c r="P17" s="68"/>
      <c r="Q17" s="83" t="str">
        <f>IF(C11="TS",E9*2,"--------------")</f>
        <v>--------------</v>
      </c>
      <c r="R17" s="68"/>
      <c r="S17" s="82">
        <v>63.0</v>
      </c>
      <c r="T17" s="68"/>
      <c r="U17" s="83" t="str">
        <f>IF($C11="TUE",$E9*2,"--------------")</f>
        <v>--------------</v>
      </c>
      <c r="V17" s="68"/>
      <c r="W17" s="83" t="str">
        <f>IF($C11="TUG",$E9*2,"--------------")</f>
        <v>--------------</v>
      </c>
      <c r="X17" s="68"/>
      <c r="Y17" s="83" t="str">
        <f>IF($C11="IUG",$E9*2,"--------------")</f>
        <v>--------------</v>
      </c>
      <c r="Z17" s="68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90"/>
      <c r="AU17" s="70"/>
      <c r="AV17" s="70"/>
      <c r="AW17" s="70"/>
      <c r="AX17" s="70"/>
      <c r="AY17" s="70"/>
      <c r="AZ17" s="70"/>
      <c r="BA17" s="70"/>
      <c r="BB17" s="70"/>
      <c r="BC17" s="70"/>
    </row>
    <row r="18" ht="15.75" customHeight="1">
      <c r="A18" s="78"/>
      <c r="B18" s="15"/>
      <c r="C18" s="14"/>
      <c r="D18" s="15"/>
      <c r="E18" s="14"/>
      <c r="F18" s="15"/>
      <c r="G18" s="14"/>
      <c r="H18" s="15"/>
      <c r="I18" s="21"/>
      <c r="J18" s="21"/>
      <c r="K18" s="61"/>
      <c r="L18" s="61"/>
      <c r="M18" s="61"/>
      <c r="N18" s="61"/>
      <c r="O18" s="78"/>
      <c r="P18" s="15"/>
      <c r="Q18" s="78"/>
      <c r="R18" s="15"/>
      <c r="S18" s="78"/>
      <c r="T18" s="15"/>
      <c r="U18" s="78"/>
      <c r="V18" s="15"/>
      <c r="W18" s="78"/>
      <c r="X18" s="15"/>
      <c r="Y18" s="78"/>
      <c r="Z18" s="15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90"/>
      <c r="AU18" s="70"/>
      <c r="AV18" s="70"/>
      <c r="AW18" s="70"/>
      <c r="AX18" s="70"/>
      <c r="AY18" s="70"/>
      <c r="AZ18" s="70"/>
      <c r="BA18" s="70"/>
      <c r="BB18" s="70"/>
      <c r="BC18" s="70"/>
    </row>
    <row r="19" ht="15.75" customHeight="1">
      <c r="A19" s="71">
        <f>SUM(A17, + 1)</f>
        <v>8</v>
      </c>
      <c r="B19" s="72"/>
      <c r="C19" s="80" t="str">
        <f>IFS(A19=1,"TP",A19&lt;8,"TS",A19&lt;48,"IUG",A19&lt;84,"TUG",A19&lt;97,"Interuptores",A19&lt;103,"TUE",A19&gt;102,"Fatal Error")</f>
        <v>IUG</v>
      </c>
      <c r="D19" s="72"/>
      <c r="E19" s="81">
        <v>2.5</v>
      </c>
      <c r="F19" s="72"/>
      <c r="G19" s="80" t="str">
        <f>IFS(C19="TP","4x25mm2+Pe",C19="TS Monofasico","2xYmm2+Pe",C19 ="TS Trifasico","3x6mm2+Pe",C19="IUG","2x1,5mm2+Pe",C19="TUG","2x2,5mm2+Pe",C19="Interruptor","2x1,5mm2",C19="TUE","2x4mm2+Pe")</f>
        <v>2x1,5mm2+Pe</v>
      </c>
      <c r="H19" s="72"/>
      <c r="I19" s="21"/>
      <c r="J19" s="21"/>
      <c r="K19" s="61"/>
      <c r="L19" s="61"/>
      <c r="M19" s="61"/>
      <c r="N19" s="61"/>
      <c r="O19" s="83" t="str">
        <f>IF($C19="TP",$E19*2,"--------------")</f>
        <v>--------------</v>
      </c>
      <c r="P19" s="68"/>
      <c r="Q19" s="83" t="str">
        <f>IF(C19="TS",E19*2,"--------------")</f>
        <v>--------------</v>
      </c>
      <c r="R19" s="68"/>
      <c r="S19" s="82" t="s">
        <v>93</v>
      </c>
      <c r="T19" s="68"/>
      <c r="U19" s="83" t="str">
        <f>IF($C19="TUE",$E19*2,"--------------")</f>
        <v>--------------</v>
      </c>
      <c r="V19" s="68"/>
      <c r="W19" s="83" t="str">
        <f>IF($C19="TUG",$E19*2,"--------------")</f>
        <v>--------------</v>
      </c>
      <c r="X19" s="68"/>
      <c r="Y19" s="83">
        <f>IF($C19="IUG",$E19*2,"--------------")</f>
        <v>5</v>
      </c>
      <c r="Z19" s="68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90"/>
      <c r="AU19" s="70"/>
      <c r="AV19" s="70"/>
      <c r="AW19" s="70"/>
      <c r="AX19" s="70"/>
      <c r="AY19" s="70"/>
      <c r="AZ19" s="70"/>
      <c r="BA19" s="70"/>
      <c r="BB19" s="70"/>
      <c r="BC19" s="70"/>
    </row>
    <row r="20" ht="15.75" customHeight="1">
      <c r="A20" s="78"/>
      <c r="B20" s="15"/>
      <c r="C20" s="14"/>
      <c r="D20" s="15"/>
      <c r="E20" s="14"/>
      <c r="F20" s="15"/>
      <c r="G20" s="14"/>
      <c r="H20" s="15"/>
      <c r="I20" s="21"/>
      <c r="J20" s="21"/>
      <c r="K20" s="61"/>
      <c r="L20" s="61"/>
      <c r="M20" s="61"/>
      <c r="N20" s="61"/>
      <c r="O20" s="78"/>
      <c r="P20" s="15"/>
      <c r="Q20" s="78"/>
      <c r="R20" s="15"/>
      <c r="S20" s="78"/>
      <c r="T20" s="15"/>
      <c r="U20" s="78"/>
      <c r="V20" s="15"/>
      <c r="W20" s="78"/>
      <c r="X20" s="15"/>
      <c r="Y20" s="78"/>
      <c r="Z20" s="15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90"/>
      <c r="AU20" s="70"/>
      <c r="AV20" s="70"/>
      <c r="AW20" s="70"/>
      <c r="AX20" s="70"/>
      <c r="AY20" s="70"/>
      <c r="AZ20" s="70"/>
      <c r="BA20" s="70"/>
      <c r="BB20" s="70"/>
      <c r="BC20" s="70"/>
    </row>
    <row r="21" ht="15.75" customHeight="1">
      <c r="A21" s="71">
        <f>SUM(A19, + 1)</f>
        <v>9</v>
      </c>
      <c r="B21" s="72"/>
      <c r="C21" s="80" t="str">
        <f>IFS(A21=1,"TP",A21&lt;8,"TS",A21&lt;48,"IUG",A21&lt;84,"TUG",A21&lt;97,"Interuptores",A21&lt;103,"TUE",A21&gt;102,"Fatal Error")</f>
        <v>IUG</v>
      </c>
      <c r="D21" s="72"/>
      <c r="E21" s="81">
        <v>7.0</v>
      </c>
      <c r="F21" s="72"/>
      <c r="G21" s="80" t="str">
        <f>IFS(C21="TP","4x25mm2+Pe",C21="TS Monofasico","2xYmm2+Pe",C21 ="TS Trifasico","3x6mm2+Pe",C21="IUG","2x1,5mm2+Pe",C21="TUG","2x2,5mm2+Pe",C21="Interruptor","2x1,5mm2",C21="TUE","2x4mm2+Pe")</f>
        <v>2x1,5mm2+Pe</v>
      </c>
      <c r="H21" s="72"/>
      <c r="I21" s="21"/>
      <c r="J21" s="21"/>
      <c r="K21" s="61"/>
      <c r="L21" s="61"/>
      <c r="M21" s="61"/>
      <c r="N21" s="61"/>
      <c r="O21" s="83" t="str">
        <f>IF($C21="TP",$E21*2,"--------------")</f>
        <v>--------------</v>
      </c>
      <c r="P21" s="68"/>
      <c r="Q21" s="83" t="str">
        <f>IF(C21="TS",E21*2,"--------------")</f>
        <v>--------------</v>
      </c>
      <c r="R21" s="68"/>
      <c r="S21" s="82" t="s">
        <v>93</v>
      </c>
      <c r="T21" s="68"/>
      <c r="U21" s="83" t="str">
        <f>IF($C21="TUE",$E21*2,"--------------")</f>
        <v>--------------</v>
      </c>
      <c r="V21" s="68"/>
      <c r="W21" s="83" t="str">
        <f>IF($C21="TUG",$E21*2,"--------------")</f>
        <v>--------------</v>
      </c>
      <c r="X21" s="68"/>
      <c r="Y21" s="83">
        <f>IF($C21="IUG",$E21*2,"--------------")</f>
        <v>14</v>
      </c>
      <c r="Z21" s="68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90"/>
      <c r="AU21" s="70"/>
      <c r="AV21" s="70"/>
      <c r="AW21" s="70"/>
      <c r="AX21" s="70"/>
      <c r="AY21" s="70"/>
      <c r="AZ21" s="70"/>
      <c r="BA21" s="70"/>
      <c r="BB21" s="70"/>
      <c r="BC21" s="70"/>
    </row>
    <row r="22" ht="15.75" customHeight="1">
      <c r="A22" s="78"/>
      <c r="B22" s="15"/>
      <c r="C22" s="14"/>
      <c r="D22" s="15"/>
      <c r="E22" s="14"/>
      <c r="F22" s="15"/>
      <c r="G22" s="14"/>
      <c r="H22" s="15"/>
      <c r="I22" s="21"/>
      <c r="J22" s="21"/>
      <c r="K22" s="61"/>
      <c r="L22" s="61"/>
      <c r="M22" s="61"/>
      <c r="N22" s="61"/>
      <c r="O22" s="78"/>
      <c r="P22" s="15"/>
      <c r="Q22" s="78"/>
      <c r="R22" s="15"/>
      <c r="S22" s="78"/>
      <c r="T22" s="15"/>
      <c r="U22" s="78"/>
      <c r="V22" s="15"/>
      <c r="W22" s="78"/>
      <c r="X22" s="15"/>
      <c r="Y22" s="78"/>
      <c r="Z22" s="15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90"/>
      <c r="AU22" s="70"/>
      <c r="AV22" s="70"/>
      <c r="AW22" s="70"/>
      <c r="AX22" s="70"/>
      <c r="AY22" s="70"/>
      <c r="AZ22" s="70"/>
      <c r="BA22" s="70"/>
      <c r="BB22" s="70"/>
      <c r="BC22" s="70"/>
    </row>
    <row r="23" ht="15.75" customHeight="1">
      <c r="A23" s="71">
        <f>SUM(A21, + 1)</f>
        <v>10</v>
      </c>
      <c r="B23" s="72"/>
      <c r="C23" s="80" t="str">
        <f>IFS(A23=1,"TP",A23&lt;8,"TS",A23&lt;48,"IUG",A23&lt;84,"TUG",A23&lt;97,"Interuptores",A23&lt;103,"TUE",A23&gt;102,"Fatal Error")</f>
        <v>IUG</v>
      </c>
      <c r="D23" s="72"/>
      <c r="E23" s="81">
        <v>8.0</v>
      </c>
      <c r="F23" s="72"/>
      <c r="G23" s="80" t="str">
        <f>IFS(C23="TP","4x25mm2+Pe",C23="TS Monofasico","2xYmm2+Pe",C23 ="TS Trifasico","3x6mm2+Pe",C23="IUG","2x1,5mm2+Pe",C23="TUG","2x2,5mm2+Pe",C23="Interruptor","2x1,5mm2",C23="TUE","2x4mm2+Pe")</f>
        <v>2x1,5mm2+Pe</v>
      </c>
      <c r="H23" s="72"/>
      <c r="I23" s="21"/>
      <c r="J23" s="21"/>
      <c r="K23" s="61"/>
      <c r="L23" s="61"/>
      <c r="M23" s="61"/>
      <c r="N23" s="61"/>
      <c r="O23" s="83" t="str">
        <f>IF($C23="TP",$E23*2,"--------------")</f>
        <v>--------------</v>
      </c>
      <c r="P23" s="68"/>
      <c r="Q23" s="83" t="str">
        <f>IF(C23="TS",E23*2,"--------------")</f>
        <v>--------------</v>
      </c>
      <c r="R23" s="68"/>
      <c r="S23" s="82" t="s">
        <v>93</v>
      </c>
      <c r="T23" s="68"/>
      <c r="U23" s="83" t="str">
        <f>IF($C23="TUE",$E23*2,"--------------")</f>
        <v>--------------</v>
      </c>
      <c r="V23" s="68"/>
      <c r="W23" s="83" t="str">
        <f>IF($C23="TUG",$E23*2,"--------------")</f>
        <v>--------------</v>
      </c>
      <c r="X23" s="68"/>
      <c r="Y23" s="83">
        <f>IF($C23="IUG",$E23*2,"--------------")</f>
        <v>16</v>
      </c>
      <c r="Z23" s="68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90"/>
      <c r="AU23" s="70"/>
      <c r="AV23" s="70"/>
      <c r="AW23" s="70"/>
      <c r="AX23" s="70"/>
      <c r="AY23" s="70"/>
      <c r="AZ23" s="70"/>
      <c r="BA23" s="70"/>
      <c r="BB23" s="70"/>
      <c r="BC23" s="70"/>
    </row>
    <row r="24" ht="15.75" customHeight="1">
      <c r="A24" s="78"/>
      <c r="B24" s="15"/>
      <c r="C24" s="14"/>
      <c r="D24" s="15"/>
      <c r="E24" s="14"/>
      <c r="F24" s="15"/>
      <c r="G24" s="14"/>
      <c r="H24" s="15"/>
      <c r="I24" s="21"/>
      <c r="J24" s="21"/>
      <c r="K24" s="61"/>
      <c r="L24" s="61"/>
      <c r="M24" s="61"/>
      <c r="N24" s="61"/>
      <c r="O24" s="78"/>
      <c r="P24" s="15"/>
      <c r="Q24" s="78"/>
      <c r="R24" s="15"/>
      <c r="S24" s="78"/>
      <c r="T24" s="15"/>
      <c r="U24" s="78"/>
      <c r="V24" s="15"/>
      <c r="W24" s="78"/>
      <c r="X24" s="15"/>
      <c r="Y24" s="78"/>
      <c r="Z24" s="15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90"/>
      <c r="AU24" s="70"/>
      <c r="AV24" s="70"/>
      <c r="AW24" s="70"/>
      <c r="AX24" s="70"/>
      <c r="AY24" s="70"/>
      <c r="AZ24" s="70"/>
      <c r="BA24" s="70"/>
      <c r="BB24" s="70"/>
      <c r="BC24" s="70"/>
    </row>
    <row r="25" ht="15.75" customHeight="1">
      <c r="A25" s="71">
        <f>SUM(A23, + 1)</f>
        <v>11</v>
      </c>
      <c r="B25" s="72"/>
      <c r="C25" s="80" t="str">
        <f>IFS(A25=1,"TP",A25&lt;8,"TS",A25&lt;48,"IUG",A25&lt;84,"TUG",A25&lt;97,"Interuptores",A25&lt;103,"TUE",A25&gt;102,"Fatal Error")</f>
        <v>IUG</v>
      </c>
      <c r="D25" s="72"/>
      <c r="E25" s="81">
        <v>4.0</v>
      </c>
      <c r="F25" s="72"/>
      <c r="G25" s="80" t="str">
        <f>IFS(C25="TP","4x25mm2+Pe",C25="TS Monofasico","2xYmm2+Pe",C25 ="TS Trifasico","3x6mm2+Pe",C25="IUG","2x1,5mm2+Pe",C25="TUG","2x2,5mm2+Pe",C25="Interruptor","2x1,5mm2",C25="TUE","2x4mm2+Pe")</f>
        <v>2x1,5mm2+Pe</v>
      </c>
      <c r="H25" s="72"/>
      <c r="I25" s="21"/>
      <c r="J25" s="21"/>
      <c r="K25" s="61"/>
      <c r="L25" s="61"/>
      <c r="M25" s="61"/>
      <c r="N25" s="61"/>
      <c r="O25" s="83" t="str">
        <f>IF($C25="TP",$E25*2,"--------------")</f>
        <v>--------------</v>
      </c>
      <c r="P25" s="68"/>
      <c r="Q25" s="83" t="str">
        <f>IF(C25="TS",E25*2,"--------------")</f>
        <v>--------------</v>
      </c>
      <c r="R25" s="68"/>
      <c r="S25" s="82" t="s">
        <v>93</v>
      </c>
      <c r="T25" s="68"/>
      <c r="U25" s="83" t="str">
        <f>IF($C25="TUE",$E25*2,"--------------")</f>
        <v>--------------</v>
      </c>
      <c r="V25" s="68"/>
      <c r="W25" s="83" t="str">
        <f>IF($C25="TUG",$E25*2,"--------------")</f>
        <v>--------------</v>
      </c>
      <c r="X25" s="68"/>
      <c r="Y25" s="83">
        <f>IF($C25="IUG",$E25*2,"--------------")</f>
        <v>8</v>
      </c>
      <c r="Z25" s="68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90"/>
      <c r="AU25" s="70"/>
      <c r="AV25" s="70"/>
      <c r="AW25" s="70"/>
      <c r="AX25" s="70"/>
      <c r="AY25" s="70"/>
      <c r="AZ25" s="70"/>
      <c r="BA25" s="70"/>
      <c r="BB25" s="70"/>
      <c r="BC25" s="70"/>
    </row>
    <row r="26" ht="15.75" customHeight="1">
      <c r="A26" s="78"/>
      <c r="B26" s="15"/>
      <c r="C26" s="14"/>
      <c r="D26" s="15"/>
      <c r="E26" s="14"/>
      <c r="F26" s="15"/>
      <c r="G26" s="14"/>
      <c r="H26" s="15"/>
      <c r="I26" s="21"/>
      <c r="J26" s="21"/>
      <c r="K26" s="61"/>
      <c r="L26" s="61"/>
      <c r="M26" s="61"/>
      <c r="N26" s="61"/>
      <c r="O26" s="78"/>
      <c r="P26" s="15"/>
      <c r="Q26" s="78"/>
      <c r="R26" s="15"/>
      <c r="S26" s="78"/>
      <c r="T26" s="15"/>
      <c r="U26" s="78"/>
      <c r="V26" s="15"/>
      <c r="W26" s="78"/>
      <c r="X26" s="15"/>
      <c r="Y26" s="78"/>
      <c r="Z26" s="15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90"/>
      <c r="AU26" s="70"/>
      <c r="AV26" s="70"/>
      <c r="AW26" s="70"/>
      <c r="AX26" s="70"/>
      <c r="AY26" s="70"/>
      <c r="AZ26" s="70"/>
      <c r="BA26" s="70"/>
      <c r="BB26" s="70"/>
      <c r="BC26" s="70"/>
    </row>
    <row r="27" ht="15.75" customHeight="1">
      <c r="A27" s="71">
        <f>SUM(A25, + 1)</f>
        <v>12</v>
      </c>
      <c r="B27" s="72"/>
      <c r="C27" s="80" t="str">
        <f>IFS(A27=1,"TP",A27&lt;8,"TS",A27&lt;48,"IUG",A27&lt;84,"TUG",A27&lt;97,"Interuptores",A27&lt;103,"TUE",A27&gt;102,"Fatal Error")</f>
        <v>IUG</v>
      </c>
      <c r="D27" s="72"/>
      <c r="E27" s="81">
        <v>4.0</v>
      </c>
      <c r="F27" s="72"/>
      <c r="G27" s="80" t="str">
        <f>IFS(C27="TP","4x25mm2+Pe",C27="TS Monofasico","2xYmm2+Pe",C27 ="TS Trifasico","3x6mm2+Pe",C27="IUG","2x1,5mm2+Pe",C27="TUG","2x2,5mm2+Pe",C27="Interruptor","2x1,5mm2",C27="TUE","2x4mm2+Pe")</f>
        <v>2x1,5mm2+Pe</v>
      </c>
      <c r="H27" s="72"/>
      <c r="I27" s="21"/>
      <c r="J27" s="21"/>
      <c r="K27" s="61"/>
      <c r="L27" s="61"/>
      <c r="M27" s="61"/>
      <c r="N27" s="61"/>
      <c r="O27" s="83" t="str">
        <f>IF($C27="TP",$E27*2,"--------------")</f>
        <v>--------------</v>
      </c>
      <c r="P27" s="68"/>
      <c r="Q27" s="83" t="str">
        <f>IF(C27="TS",E27*2,"--------------")</f>
        <v>--------------</v>
      </c>
      <c r="R27" s="68"/>
      <c r="S27" s="82" t="s">
        <v>93</v>
      </c>
      <c r="T27" s="68"/>
      <c r="U27" s="83" t="str">
        <f>IF($C27="TUE",$E27*2,"--------------")</f>
        <v>--------------</v>
      </c>
      <c r="V27" s="68"/>
      <c r="W27" s="83" t="str">
        <f>IF($C27="TUG",$E27*2,"--------------")</f>
        <v>--------------</v>
      </c>
      <c r="X27" s="68"/>
      <c r="Y27" s="83">
        <f>IF($C27="IUG",$E27*2,"--------------")</f>
        <v>8</v>
      </c>
      <c r="Z27" s="68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90"/>
      <c r="AU27" s="70"/>
      <c r="AV27" s="70"/>
      <c r="AW27" s="70"/>
      <c r="AX27" s="70"/>
      <c r="AY27" s="70"/>
      <c r="AZ27" s="70"/>
      <c r="BA27" s="70"/>
      <c r="BB27" s="70"/>
      <c r="BC27" s="70"/>
    </row>
    <row r="28" ht="15.75" customHeight="1">
      <c r="A28" s="78"/>
      <c r="B28" s="15"/>
      <c r="C28" s="14"/>
      <c r="D28" s="15"/>
      <c r="E28" s="14"/>
      <c r="F28" s="15"/>
      <c r="G28" s="14"/>
      <c r="H28" s="15"/>
      <c r="I28" s="21"/>
      <c r="J28" s="21"/>
      <c r="K28" s="61"/>
      <c r="L28" s="61"/>
      <c r="M28" s="61"/>
      <c r="N28" s="61"/>
      <c r="O28" s="78"/>
      <c r="P28" s="15"/>
      <c r="Q28" s="78"/>
      <c r="R28" s="15"/>
      <c r="S28" s="78"/>
      <c r="T28" s="15"/>
      <c r="U28" s="78"/>
      <c r="V28" s="15"/>
      <c r="W28" s="78"/>
      <c r="X28" s="15"/>
      <c r="Y28" s="78"/>
      <c r="Z28" s="15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90"/>
      <c r="AU28" s="70"/>
      <c r="AV28" s="70"/>
      <c r="AW28" s="70"/>
      <c r="AX28" s="70"/>
      <c r="AY28" s="70"/>
      <c r="AZ28" s="70"/>
      <c r="BA28" s="70"/>
      <c r="BB28" s="70"/>
      <c r="BC28" s="70"/>
    </row>
    <row r="29" ht="15.75" customHeight="1">
      <c r="A29" s="71">
        <f>SUM(A27, + 1)</f>
        <v>13</v>
      </c>
      <c r="B29" s="72"/>
      <c r="C29" s="80" t="str">
        <f>IFS(A29=1,"TP",A29&lt;8,"TS",A29&lt;48,"IUG",A29&lt;84,"TUG",A29&lt;97,"Interuptores",A29&lt;103,"TUE",A29&gt;102,"Fatal Error")</f>
        <v>IUG</v>
      </c>
      <c r="D29" s="72"/>
      <c r="E29" s="81">
        <v>5.0</v>
      </c>
      <c r="F29" s="72"/>
      <c r="G29" s="80" t="str">
        <f>IFS(C29="TP","4x25mm2+Pe",C29="TS Monofasico","2xYmm2+Pe",C29 ="TS Trifasico","3x6mm2+Pe",C29="IUG","2x1,5mm2+Pe",C29="TUG","2x2,5mm2+Pe",C29="Interruptor","2x1,5mm2",C29="TUE","2x4mm2+Pe")</f>
        <v>2x1,5mm2+Pe</v>
      </c>
      <c r="H29" s="72"/>
      <c r="I29" s="21"/>
      <c r="J29" s="21"/>
      <c r="K29" s="61"/>
      <c r="L29" s="61"/>
      <c r="M29" s="61"/>
      <c r="N29" s="61"/>
      <c r="O29" s="83" t="str">
        <f>IF($C29="TP",$E29*2,"--------------")</f>
        <v>--------------</v>
      </c>
      <c r="P29" s="68"/>
      <c r="Q29" s="83" t="str">
        <f>IF(C29="TS",E29*2,"--------------")</f>
        <v>--------------</v>
      </c>
      <c r="R29" s="68"/>
      <c r="S29" s="82" t="s">
        <v>93</v>
      </c>
      <c r="T29" s="68"/>
      <c r="U29" s="83" t="str">
        <f>IF($C29="TUE",$E29*2,"--------------")</f>
        <v>--------------</v>
      </c>
      <c r="V29" s="68"/>
      <c r="W29" s="83" t="str">
        <f>IF($C29="TUG",$E29*2,"--------------")</f>
        <v>--------------</v>
      </c>
      <c r="X29" s="68"/>
      <c r="Y29" s="83">
        <f>IF($C29="IUG",$E29*2,"--------------")</f>
        <v>10</v>
      </c>
      <c r="Z29" s="68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90"/>
      <c r="AU29" s="70"/>
      <c r="AV29" s="70"/>
      <c r="AW29" s="70"/>
      <c r="AX29" s="70"/>
      <c r="AY29" s="70"/>
      <c r="AZ29" s="70"/>
      <c r="BA29" s="70"/>
      <c r="BB29" s="70"/>
      <c r="BC29" s="70"/>
    </row>
    <row r="30" ht="15.75" customHeight="1">
      <c r="A30" s="78"/>
      <c r="B30" s="15"/>
      <c r="C30" s="14"/>
      <c r="D30" s="15"/>
      <c r="E30" s="14"/>
      <c r="F30" s="15"/>
      <c r="G30" s="14"/>
      <c r="H30" s="15"/>
      <c r="I30" s="21"/>
      <c r="J30" s="21"/>
      <c r="K30" s="61"/>
      <c r="L30" s="61"/>
      <c r="M30" s="61"/>
      <c r="N30" s="61"/>
      <c r="O30" s="78"/>
      <c r="P30" s="15"/>
      <c r="Q30" s="78"/>
      <c r="R30" s="15"/>
      <c r="S30" s="78"/>
      <c r="T30" s="15"/>
      <c r="U30" s="78"/>
      <c r="V30" s="15"/>
      <c r="W30" s="78"/>
      <c r="X30" s="15"/>
      <c r="Y30" s="78"/>
      <c r="Z30" s="15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90"/>
      <c r="AU30" s="70"/>
      <c r="AV30" s="70"/>
      <c r="AW30" s="70"/>
      <c r="AX30" s="70"/>
      <c r="AY30" s="70"/>
      <c r="AZ30" s="70"/>
      <c r="BA30" s="70"/>
      <c r="BB30" s="70"/>
      <c r="BC30" s="70"/>
    </row>
    <row r="31" ht="15.75" customHeight="1">
      <c r="A31" s="71">
        <f>SUM(A29, + 1)</f>
        <v>14</v>
      </c>
      <c r="B31" s="72"/>
      <c r="C31" s="80" t="str">
        <f>IFS(A31=1,"TP",A31&lt;8,"TS",A31&lt;48,"IUG",A31&lt;84,"TUG",A31&lt;97,"Interuptores",A31&lt;103,"TUE",A31&gt;102,"Fatal Error")</f>
        <v>IUG</v>
      </c>
      <c r="D31" s="72"/>
      <c r="E31" s="81">
        <v>4.0</v>
      </c>
      <c r="F31" s="72"/>
      <c r="G31" s="80" t="str">
        <f>IFS(C31="TP","4x25mm2+Pe",C31="TS Monofasico","2xYmm2+Pe",C31 ="TS Trifasico","3x6mm2+Pe",C31="IUG","2x1,5mm2+Pe",C31="TUG","2x2,5mm2+Pe",C31="Interruptor","2x1,5mm2",C31="TUE","2x4mm2+Pe")</f>
        <v>2x1,5mm2+Pe</v>
      </c>
      <c r="H31" s="72"/>
      <c r="I31" s="21"/>
      <c r="J31" s="21"/>
      <c r="K31" s="61"/>
      <c r="L31" s="61"/>
      <c r="M31" s="61"/>
      <c r="N31" s="61"/>
      <c r="O31" s="83" t="str">
        <f>IF($C31="TP",$E31*2,"--------------")</f>
        <v>--------------</v>
      </c>
      <c r="P31" s="68"/>
      <c r="Q31" s="83" t="str">
        <f>IF(C31="TS",E31*2,"--------------")</f>
        <v>--------------</v>
      </c>
      <c r="R31" s="68"/>
      <c r="S31" s="82" t="s">
        <v>93</v>
      </c>
      <c r="T31" s="68"/>
      <c r="U31" s="83" t="str">
        <f>IF($C31="TUE",$E31*2,"--------------")</f>
        <v>--------------</v>
      </c>
      <c r="V31" s="68"/>
      <c r="W31" s="83" t="str">
        <f>IF($C31="TUG",$E31*2,"--------------")</f>
        <v>--------------</v>
      </c>
      <c r="X31" s="68"/>
      <c r="Y31" s="83">
        <f>IF($C31="IUG",$E31*2,"--------------")</f>
        <v>8</v>
      </c>
      <c r="Z31" s="68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90"/>
      <c r="AU31" s="70"/>
      <c r="AV31" s="70"/>
      <c r="AW31" s="70"/>
      <c r="AX31" s="70"/>
      <c r="AY31" s="70"/>
      <c r="AZ31" s="70"/>
      <c r="BA31" s="70"/>
      <c r="BB31" s="70"/>
      <c r="BC31" s="70"/>
    </row>
    <row r="32" ht="15.75" customHeight="1">
      <c r="A32" s="78"/>
      <c r="B32" s="15"/>
      <c r="C32" s="14"/>
      <c r="D32" s="15"/>
      <c r="E32" s="14"/>
      <c r="F32" s="15"/>
      <c r="G32" s="14"/>
      <c r="H32" s="15"/>
      <c r="I32" s="21"/>
      <c r="J32" s="21"/>
      <c r="K32" s="61"/>
      <c r="L32" s="61"/>
      <c r="M32" s="61"/>
      <c r="N32" s="61"/>
      <c r="O32" s="78"/>
      <c r="P32" s="15"/>
      <c r="Q32" s="78"/>
      <c r="R32" s="15"/>
      <c r="S32" s="78"/>
      <c r="T32" s="15"/>
      <c r="U32" s="78"/>
      <c r="V32" s="15"/>
      <c r="W32" s="78"/>
      <c r="X32" s="15"/>
      <c r="Y32" s="78"/>
      <c r="Z32" s="15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90"/>
      <c r="AU32" s="70"/>
      <c r="AV32" s="70"/>
      <c r="AW32" s="70"/>
      <c r="AX32" s="70"/>
      <c r="AY32" s="70"/>
      <c r="AZ32" s="70"/>
      <c r="BA32" s="70"/>
      <c r="BB32" s="70"/>
      <c r="BC32" s="70"/>
    </row>
    <row r="33" ht="15.75" customHeight="1">
      <c r="A33" s="71">
        <f>SUM(A31, + 1)</f>
        <v>15</v>
      </c>
      <c r="B33" s="72"/>
      <c r="C33" s="80" t="str">
        <f>IFS(A33=1,"TP",A33&lt;8,"TS",A33&lt;48,"IUG",A33&lt;84,"TUG",A33&lt;97,"Interuptores",A33&lt;103,"TUE",A33&gt;102,"Fatal Error")</f>
        <v>IUG</v>
      </c>
      <c r="D33" s="72"/>
      <c r="E33" s="81">
        <v>3.0</v>
      </c>
      <c r="F33" s="72"/>
      <c r="G33" s="80" t="str">
        <f>IFS(C33="TP","4x25mm2+Pe",C33="TS Monofasico","2xYmm2+Pe",C33 ="TS Trifasico","3x6mm2+Pe",C33="IUG","2x1,5mm2+Pe",C33="TUG","2x2,5mm2+Pe",C33="Interruptor","2x1,5mm2",C33="TUE","2x4mm2+Pe")</f>
        <v>2x1,5mm2+Pe</v>
      </c>
      <c r="H33" s="72"/>
      <c r="I33" s="21"/>
      <c r="J33" s="21"/>
      <c r="K33" s="61"/>
      <c r="L33" s="61"/>
      <c r="M33" s="61"/>
      <c r="N33" s="61"/>
      <c r="O33" s="83" t="str">
        <f>IF($C33="TP",$E33*2,"--------------")</f>
        <v>--------------</v>
      </c>
      <c r="P33" s="68"/>
      <c r="Q33" s="83" t="str">
        <f>IF(C33="TS",E33*2,"--------------")</f>
        <v>--------------</v>
      </c>
      <c r="R33" s="68"/>
      <c r="S33" s="82" t="s">
        <v>93</v>
      </c>
      <c r="T33" s="68"/>
      <c r="U33" s="83" t="str">
        <f>IF($C33="TUE",$E33*2,"--------------")</f>
        <v>--------------</v>
      </c>
      <c r="V33" s="68"/>
      <c r="W33" s="83" t="str">
        <f>IF($C33="TUG",$E33*2,"--------------")</f>
        <v>--------------</v>
      </c>
      <c r="X33" s="68"/>
      <c r="Y33" s="83">
        <f>IF($C33="IUG",$E33*2,"--------------")</f>
        <v>6</v>
      </c>
      <c r="Z33" s="68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90"/>
      <c r="AU33" s="70"/>
      <c r="AV33" s="70"/>
      <c r="AW33" s="70"/>
      <c r="AX33" s="70"/>
      <c r="AY33" s="70"/>
      <c r="AZ33" s="70"/>
      <c r="BA33" s="70"/>
      <c r="BB33" s="70"/>
      <c r="BC33" s="70"/>
    </row>
    <row r="34" ht="15.75" customHeight="1">
      <c r="A34" s="78"/>
      <c r="B34" s="15"/>
      <c r="C34" s="14"/>
      <c r="D34" s="15"/>
      <c r="E34" s="14"/>
      <c r="F34" s="15"/>
      <c r="G34" s="14"/>
      <c r="H34" s="15"/>
      <c r="I34" s="21"/>
      <c r="J34" s="21"/>
      <c r="K34" s="61"/>
      <c r="L34" s="61"/>
      <c r="M34" s="61"/>
      <c r="N34" s="61"/>
      <c r="O34" s="78"/>
      <c r="P34" s="15"/>
      <c r="Q34" s="78"/>
      <c r="R34" s="15"/>
      <c r="S34" s="78"/>
      <c r="T34" s="15"/>
      <c r="U34" s="78"/>
      <c r="V34" s="15"/>
      <c r="W34" s="78"/>
      <c r="X34" s="15"/>
      <c r="Y34" s="78"/>
      <c r="Z34" s="15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90"/>
      <c r="AU34" s="70"/>
      <c r="AV34" s="70"/>
      <c r="AW34" s="70"/>
      <c r="AX34" s="70"/>
      <c r="AY34" s="70"/>
      <c r="AZ34" s="70"/>
      <c r="BA34" s="70"/>
      <c r="BB34" s="70"/>
      <c r="BC34" s="70"/>
    </row>
    <row r="35" ht="15.75" customHeight="1">
      <c r="A35" s="71">
        <f>SUM(A33, + 1)</f>
        <v>16</v>
      </c>
      <c r="B35" s="72"/>
      <c r="C35" s="80" t="str">
        <f>IFS(A35=1,"TP",A35&lt;8,"TS",A35&lt;48,"IUG",A35&lt;84,"TUG",A35&lt;97,"Interuptores",A35&lt;103,"TUE",A35&gt;102,"Fatal Error")</f>
        <v>IUG</v>
      </c>
      <c r="D35" s="72"/>
      <c r="E35" s="81">
        <v>7.0</v>
      </c>
      <c r="F35" s="72"/>
      <c r="G35" s="80" t="str">
        <f>IFS(C35="TP","4x25mm2+Pe",C35="TS Monofasico","2xYmm2+Pe",C35 ="TS Trifasico","3x6mm2+Pe",C35="IUG","2x1,5mm2+Pe",C35="TUG","2x2,5mm2+Pe",C35="Interruptor","2x1,5mm2",C35="TUE","2x4mm2+Pe")</f>
        <v>2x1,5mm2+Pe</v>
      </c>
      <c r="H35" s="72"/>
      <c r="I35" s="21"/>
      <c r="J35" s="21"/>
      <c r="K35" s="61"/>
      <c r="L35" s="61"/>
      <c r="M35" s="61"/>
      <c r="N35" s="61"/>
      <c r="O35" s="83" t="str">
        <f>IF($C35="TP",$E35*2,"--------------")</f>
        <v>--------------</v>
      </c>
      <c r="P35" s="68"/>
      <c r="Q35" s="83" t="str">
        <f>IF(C35="TS",E35*2,"--------------")</f>
        <v>--------------</v>
      </c>
      <c r="R35" s="68"/>
      <c r="S35" s="82" t="s">
        <v>93</v>
      </c>
      <c r="T35" s="68"/>
      <c r="U35" s="83" t="str">
        <f>IF($C35="TUE",$E35*2,"--------------")</f>
        <v>--------------</v>
      </c>
      <c r="V35" s="68"/>
      <c r="W35" s="83" t="str">
        <f>IF($C35="TUG",$E35*2,"--------------")</f>
        <v>--------------</v>
      </c>
      <c r="X35" s="68"/>
      <c r="Y35" s="83">
        <f>IF($C35="IUG",$E35*2,"--------------")</f>
        <v>14</v>
      </c>
      <c r="Z35" s="68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90"/>
      <c r="AU35" s="70"/>
      <c r="AV35" s="70"/>
      <c r="AW35" s="70"/>
      <c r="AX35" s="70"/>
      <c r="AY35" s="70"/>
      <c r="AZ35" s="70"/>
      <c r="BA35" s="70"/>
      <c r="BB35" s="70"/>
      <c r="BC35" s="70"/>
    </row>
    <row r="36" ht="15.75" customHeight="1">
      <c r="A36" s="78"/>
      <c r="B36" s="15"/>
      <c r="C36" s="14"/>
      <c r="D36" s="15"/>
      <c r="E36" s="14"/>
      <c r="F36" s="15"/>
      <c r="G36" s="14"/>
      <c r="H36" s="15"/>
      <c r="I36" s="21"/>
      <c r="J36" s="21"/>
      <c r="K36" s="61"/>
      <c r="L36" s="61"/>
      <c r="M36" s="61"/>
      <c r="N36" s="61"/>
      <c r="O36" s="78"/>
      <c r="P36" s="15"/>
      <c r="Q36" s="78"/>
      <c r="R36" s="15"/>
      <c r="S36" s="78"/>
      <c r="T36" s="15"/>
      <c r="U36" s="78"/>
      <c r="V36" s="15"/>
      <c r="W36" s="78"/>
      <c r="X36" s="15"/>
      <c r="Y36" s="78"/>
      <c r="Z36" s="15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90"/>
      <c r="AU36" s="70"/>
      <c r="AV36" s="70"/>
      <c r="AW36" s="70"/>
      <c r="AX36" s="70"/>
      <c r="AY36" s="70"/>
      <c r="AZ36" s="70"/>
      <c r="BA36" s="70"/>
      <c r="BB36" s="70"/>
      <c r="BC36" s="70"/>
    </row>
    <row r="37" ht="15.75" customHeight="1">
      <c r="A37" s="71">
        <f>SUM(A35, + 1)</f>
        <v>17</v>
      </c>
      <c r="B37" s="72"/>
      <c r="C37" s="80" t="str">
        <f>IFS(A37=1,"TP",A37&lt;8,"TS",A37&lt;48,"IUG",A37&lt;84,"TUG",A37&lt;97,"Interuptores",A37&lt;103,"TUE",A37&gt;102,"Fatal Error")</f>
        <v>IUG</v>
      </c>
      <c r="D37" s="72"/>
      <c r="E37" s="81">
        <v>6.0</v>
      </c>
      <c r="F37" s="72"/>
      <c r="G37" s="80" t="str">
        <f>IFS(C37="TP","4x25mm2+Pe",C37="TS Monofasico","2xYmm2+Pe",C37 ="TS Trifasico","3x6mm2+Pe",C37="IUG","2x1,5mm2+Pe",C37="TUG","2x2,5mm2+Pe",C37="Interruptor","2x1,5mm2",C37="TUE","2x4mm2+Pe")</f>
        <v>2x1,5mm2+Pe</v>
      </c>
      <c r="H37" s="72"/>
      <c r="I37" s="21"/>
      <c r="J37" s="21"/>
      <c r="K37" s="61"/>
      <c r="L37" s="61"/>
      <c r="M37" s="61"/>
      <c r="N37" s="61"/>
      <c r="O37" s="83" t="str">
        <f>IF($C37="TP",$E37*2,"--------------")</f>
        <v>--------------</v>
      </c>
      <c r="P37" s="68"/>
      <c r="Q37" s="83" t="str">
        <f>IF(C37="TS",E37*2,"--------------")</f>
        <v>--------------</v>
      </c>
      <c r="R37" s="68"/>
      <c r="S37" s="82" t="s">
        <v>93</v>
      </c>
      <c r="T37" s="68"/>
      <c r="U37" s="83" t="str">
        <f>IF($C37="TUE",$E37*2,"--------------")</f>
        <v>--------------</v>
      </c>
      <c r="V37" s="68"/>
      <c r="W37" s="83" t="str">
        <f>IF($C37="TUG",$E37*2,"--------------")</f>
        <v>--------------</v>
      </c>
      <c r="X37" s="68"/>
      <c r="Y37" s="83">
        <f>IF($C37="IUG",$E37*2,"--------------")</f>
        <v>12</v>
      </c>
      <c r="Z37" s="68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90"/>
      <c r="AU37" s="70"/>
      <c r="AV37" s="70"/>
      <c r="AW37" s="70"/>
      <c r="AX37" s="70"/>
      <c r="AY37" s="70"/>
      <c r="AZ37" s="70"/>
      <c r="BA37" s="70"/>
      <c r="BB37" s="70"/>
      <c r="BC37" s="70"/>
    </row>
    <row r="38" ht="15.75" customHeight="1">
      <c r="A38" s="78"/>
      <c r="B38" s="15"/>
      <c r="C38" s="14"/>
      <c r="D38" s="15"/>
      <c r="E38" s="14"/>
      <c r="F38" s="15"/>
      <c r="G38" s="14"/>
      <c r="H38" s="15"/>
      <c r="I38" s="21"/>
      <c r="J38" s="21"/>
      <c r="K38" s="61"/>
      <c r="L38" s="61"/>
      <c r="M38" s="61"/>
      <c r="N38" s="61"/>
      <c r="O38" s="78"/>
      <c r="P38" s="15"/>
      <c r="Q38" s="78"/>
      <c r="R38" s="15"/>
      <c r="S38" s="78"/>
      <c r="T38" s="15"/>
      <c r="U38" s="78"/>
      <c r="V38" s="15"/>
      <c r="W38" s="78"/>
      <c r="X38" s="15"/>
      <c r="Y38" s="78"/>
      <c r="Z38" s="15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90"/>
      <c r="AU38" s="70"/>
      <c r="AV38" s="70"/>
      <c r="AW38" s="70"/>
      <c r="AX38" s="70"/>
      <c r="AY38" s="70"/>
      <c r="AZ38" s="70"/>
      <c r="BA38" s="70"/>
      <c r="BB38" s="70"/>
      <c r="BC38" s="70"/>
    </row>
    <row r="39" ht="15.75" customHeight="1">
      <c r="A39" s="71">
        <f>SUM(A37, + 1)</f>
        <v>18</v>
      </c>
      <c r="B39" s="72"/>
      <c r="C39" s="80" t="str">
        <f>IFS(A39=1,"TP",A39&lt;8,"TS",A39&lt;48,"IUG",A39&lt;84,"TUG",A39&lt;97,"Interuptores",A39&lt;103,"TUE",A39&gt;102,"Fatal Error")</f>
        <v>IUG</v>
      </c>
      <c r="D39" s="72"/>
      <c r="E39" s="81">
        <v>5.0</v>
      </c>
      <c r="F39" s="72"/>
      <c r="G39" s="80" t="str">
        <f>IFS(C39="TP","4x25mm2+Pe",C39="TS Monofasico","2xYmm2+Pe",C39 ="TS Trifasico","3x6mm2+Pe",C39="IUG","2x1,5mm2+Pe",C39="TUG","2x2,5mm2+Pe",C39="Interruptor","2x1,5mm2",C39="TUE","2x4mm2+Pe")</f>
        <v>2x1,5mm2+Pe</v>
      </c>
      <c r="H39" s="72"/>
      <c r="I39" s="21"/>
      <c r="J39" s="21"/>
      <c r="K39" s="61"/>
      <c r="L39" s="61"/>
      <c r="M39" s="61"/>
      <c r="N39" s="61"/>
      <c r="O39" s="83" t="str">
        <f>IF($C39="TP",$E39*2,"--------------")</f>
        <v>--------------</v>
      </c>
      <c r="P39" s="68"/>
      <c r="Q39" s="83" t="str">
        <f>IF(C39="TS",E39*2,"--------------")</f>
        <v>--------------</v>
      </c>
      <c r="R39" s="68"/>
      <c r="S39" s="82" t="s">
        <v>93</v>
      </c>
      <c r="T39" s="68"/>
      <c r="U39" s="83" t="str">
        <f>IF($C39="TUE",$E39*2,"--------------")</f>
        <v>--------------</v>
      </c>
      <c r="V39" s="68"/>
      <c r="W39" s="83" t="str">
        <f>IF($C39="TUG",$E39*2,"--------------")</f>
        <v>--------------</v>
      </c>
      <c r="X39" s="68"/>
      <c r="Y39" s="83">
        <f>IF($C39="IUG",$E39*2,"--------------")</f>
        <v>10</v>
      </c>
      <c r="Z39" s="68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90"/>
      <c r="AU39" s="70"/>
      <c r="AV39" s="70"/>
      <c r="AW39" s="70"/>
      <c r="AX39" s="70"/>
      <c r="AY39" s="70"/>
      <c r="AZ39" s="70"/>
      <c r="BA39" s="70"/>
      <c r="BB39" s="70"/>
      <c r="BC39" s="70"/>
    </row>
    <row r="40" ht="15.75" customHeight="1">
      <c r="A40" s="78"/>
      <c r="B40" s="15"/>
      <c r="C40" s="14"/>
      <c r="D40" s="15"/>
      <c r="E40" s="14"/>
      <c r="F40" s="15"/>
      <c r="G40" s="14"/>
      <c r="H40" s="15"/>
      <c r="I40" s="21"/>
      <c r="J40" s="21"/>
      <c r="K40" s="61"/>
      <c r="L40" s="61"/>
      <c r="M40" s="61"/>
      <c r="N40" s="61"/>
      <c r="O40" s="78"/>
      <c r="P40" s="15"/>
      <c r="Q40" s="78"/>
      <c r="R40" s="15"/>
      <c r="S40" s="78"/>
      <c r="T40" s="15"/>
      <c r="U40" s="78"/>
      <c r="V40" s="15"/>
      <c r="W40" s="78"/>
      <c r="X40" s="15"/>
      <c r="Y40" s="78"/>
      <c r="Z40" s="15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90"/>
      <c r="AU40" s="70"/>
      <c r="AV40" s="70"/>
      <c r="AW40" s="70"/>
      <c r="AX40" s="70"/>
      <c r="AY40" s="70"/>
      <c r="AZ40" s="70"/>
      <c r="BA40" s="70"/>
      <c r="BB40" s="70"/>
      <c r="BC40" s="70"/>
    </row>
    <row r="41" ht="15.75" customHeight="1">
      <c r="A41" s="71">
        <f>SUM(A39, + 1)</f>
        <v>19</v>
      </c>
      <c r="B41" s="72"/>
      <c r="C41" s="80" t="str">
        <f>IFS(A41=1,"TP",A41&lt;8,"TS",A41&lt;48,"IUG",A41&lt;84,"TUG",A41&lt;97,"Interuptores",A41&lt;103,"TUE",A41&gt;102,"Fatal Error")</f>
        <v>IUG</v>
      </c>
      <c r="D41" s="72"/>
      <c r="E41" s="81">
        <v>4.0</v>
      </c>
      <c r="F41" s="72"/>
      <c r="G41" s="80" t="str">
        <f>IFS(C41="TP","4x25mm2+Pe",C41="TS Monofasico","2xYmm2+Pe",C41 ="TS Trifasico","3x6mm2+Pe",C41="IUG","2x1,5mm2+Pe",C41="TUG","2x2,5mm2+Pe",C41="Interruptor","2x1,5mm2",C41="TUE","2x4mm2+Pe")</f>
        <v>2x1,5mm2+Pe</v>
      </c>
      <c r="H41" s="72"/>
      <c r="I41" s="21"/>
      <c r="J41" s="21"/>
      <c r="K41" s="61"/>
      <c r="L41" s="61"/>
      <c r="M41" s="61"/>
      <c r="N41" s="61"/>
      <c r="O41" s="83" t="str">
        <f>IF($C41="TP",$E41*2,"--------------")</f>
        <v>--------------</v>
      </c>
      <c r="P41" s="68"/>
      <c r="Q41" s="83" t="str">
        <f>IF(C41="TS",E41*2,"--------------")</f>
        <v>--------------</v>
      </c>
      <c r="R41" s="68"/>
      <c r="S41" s="82" t="s">
        <v>93</v>
      </c>
      <c r="T41" s="68"/>
      <c r="U41" s="83" t="str">
        <f>IF($C41="TUE",$E41*2,"--------------")</f>
        <v>--------------</v>
      </c>
      <c r="V41" s="68"/>
      <c r="W41" s="83" t="str">
        <f>IF($C41="TUG",$E41*2,"--------------")</f>
        <v>--------------</v>
      </c>
      <c r="X41" s="68"/>
      <c r="Y41" s="83">
        <f>IF($C41="IUG",$E41*2,"--------------")</f>
        <v>8</v>
      </c>
      <c r="Z41" s="68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90"/>
      <c r="AU41" s="70"/>
      <c r="AV41" s="70"/>
      <c r="AW41" s="70"/>
      <c r="AX41" s="70"/>
      <c r="AY41" s="70"/>
      <c r="AZ41" s="70"/>
      <c r="BA41" s="70"/>
      <c r="BB41" s="70"/>
      <c r="BC41" s="70"/>
    </row>
    <row r="42" ht="15.75" customHeight="1">
      <c r="A42" s="78"/>
      <c r="B42" s="15"/>
      <c r="C42" s="14"/>
      <c r="D42" s="15"/>
      <c r="E42" s="14"/>
      <c r="F42" s="15"/>
      <c r="G42" s="14"/>
      <c r="H42" s="15"/>
      <c r="I42" s="21"/>
      <c r="J42" s="21"/>
      <c r="K42" s="61"/>
      <c r="L42" s="61"/>
      <c r="M42" s="61"/>
      <c r="N42" s="61"/>
      <c r="O42" s="78"/>
      <c r="P42" s="15"/>
      <c r="Q42" s="78"/>
      <c r="R42" s="15"/>
      <c r="S42" s="78"/>
      <c r="T42" s="15"/>
      <c r="U42" s="78"/>
      <c r="V42" s="15"/>
      <c r="W42" s="78"/>
      <c r="X42" s="15"/>
      <c r="Y42" s="78"/>
      <c r="Z42" s="15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90"/>
      <c r="AU42" s="70"/>
      <c r="AV42" s="70"/>
      <c r="AW42" s="70"/>
      <c r="AX42" s="70"/>
      <c r="AY42" s="70"/>
      <c r="AZ42" s="70"/>
      <c r="BA42" s="70"/>
      <c r="BB42" s="70"/>
      <c r="BC42" s="70"/>
    </row>
    <row r="43" ht="15.75" customHeight="1">
      <c r="A43" s="71">
        <f>SUM(A41, + 1)</f>
        <v>20</v>
      </c>
      <c r="B43" s="72"/>
      <c r="C43" s="80" t="str">
        <f>IFS(A43=1,"TP",A43&lt;8,"TS",A43&lt;48,"IUG",A43&lt;84,"TUG",A43&lt;97,"Interuptores",A43&lt;103,"TUE",A43&gt;102,"Fatal Error")</f>
        <v>IUG</v>
      </c>
      <c r="D43" s="72"/>
      <c r="E43" s="81">
        <v>5.0</v>
      </c>
      <c r="F43" s="72"/>
      <c r="G43" s="80" t="str">
        <f>IFS(C43="TP","4x25mm2+Pe",C43="TS Monofasico","2xYmm2+Pe",C43 ="TS Trifasico","3x6mm2+Pe",C43="IUG","2x1,5mm2+Pe",C43="TUG","2x2,5mm2+Pe",C43="Interruptor","2x1,5mm2",C43="TUE","2x4mm2+Pe")</f>
        <v>2x1,5mm2+Pe</v>
      </c>
      <c r="H43" s="72"/>
      <c r="I43" s="21"/>
      <c r="J43" s="21"/>
      <c r="K43" s="61"/>
      <c r="L43" s="61"/>
      <c r="M43" s="61"/>
      <c r="N43" s="61"/>
      <c r="O43" s="83" t="str">
        <f>IF($C43="TP",$E43*2,"--------------")</f>
        <v>--------------</v>
      </c>
      <c r="P43" s="68"/>
      <c r="Q43" s="83" t="str">
        <f>IF(C43="TS",E43*2,"--------------")</f>
        <v>--------------</v>
      </c>
      <c r="R43" s="68"/>
      <c r="S43" s="82" t="s">
        <v>93</v>
      </c>
      <c r="T43" s="68"/>
      <c r="U43" s="83" t="str">
        <f>IF($C43="TUE",$E43*2,"--------------")</f>
        <v>--------------</v>
      </c>
      <c r="V43" s="68"/>
      <c r="W43" s="83" t="str">
        <f>IF($C43="TUG",$E43*2,"--------------")</f>
        <v>--------------</v>
      </c>
      <c r="X43" s="68"/>
      <c r="Y43" s="83">
        <f>IF($C43="IUG",$E43*2,"--------------")</f>
        <v>10</v>
      </c>
      <c r="Z43" s="68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90"/>
      <c r="AU43" s="70"/>
      <c r="AV43" s="70"/>
      <c r="AW43" s="70"/>
      <c r="AX43" s="70"/>
      <c r="AY43" s="70"/>
      <c r="AZ43" s="70"/>
      <c r="BA43" s="70"/>
      <c r="BB43" s="70"/>
      <c r="BC43" s="70"/>
    </row>
    <row r="44" ht="15.75" customHeight="1">
      <c r="A44" s="78"/>
      <c r="B44" s="15"/>
      <c r="C44" s="14"/>
      <c r="D44" s="15"/>
      <c r="E44" s="14"/>
      <c r="F44" s="15"/>
      <c r="G44" s="14"/>
      <c r="H44" s="15"/>
      <c r="I44" s="21"/>
      <c r="J44" s="21"/>
      <c r="K44" s="61"/>
      <c r="L44" s="61"/>
      <c r="M44" s="61"/>
      <c r="N44" s="61"/>
      <c r="O44" s="78"/>
      <c r="P44" s="15"/>
      <c r="Q44" s="78"/>
      <c r="R44" s="15"/>
      <c r="S44" s="78"/>
      <c r="T44" s="15"/>
      <c r="U44" s="78"/>
      <c r="V44" s="15"/>
      <c r="W44" s="78"/>
      <c r="X44" s="15"/>
      <c r="Y44" s="78"/>
      <c r="Z44" s="15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90"/>
      <c r="AU44" s="70"/>
      <c r="AV44" s="70"/>
      <c r="AW44" s="70"/>
      <c r="AX44" s="70"/>
      <c r="AY44" s="70"/>
      <c r="AZ44" s="70"/>
      <c r="BA44" s="70"/>
      <c r="BB44" s="70"/>
      <c r="BC44" s="70"/>
    </row>
    <row r="45" ht="15.75" customHeight="1">
      <c r="A45" s="71">
        <f>SUM(A43, + 1)</f>
        <v>21</v>
      </c>
      <c r="B45" s="72"/>
      <c r="C45" s="80" t="str">
        <f>IFS(A45=1,"TP",A45&lt;8,"TS",A45&lt;48,"IUG",A45&lt;84,"TUG",A45&lt;97,"Interuptores",A45&lt;103,"TUE",A45&gt;102,"Fatal Error")</f>
        <v>IUG</v>
      </c>
      <c r="D45" s="72"/>
      <c r="E45" s="81">
        <v>4.0</v>
      </c>
      <c r="F45" s="72"/>
      <c r="G45" s="80" t="str">
        <f>IFS(C45="TP","4x25mm2+Pe",C45="TS Monofasico","2xYmm2+Pe",C45 ="TS Trifasico","3x6mm2+Pe",C45="IUG","2x1,5mm2+Pe",C45="TUG","2x2,5mm2+Pe",C45="Interruptor","2x1,5mm2",C45="TUE","2x4mm2+Pe")</f>
        <v>2x1,5mm2+Pe</v>
      </c>
      <c r="H45" s="72"/>
      <c r="I45" s="21"/>
      <c r="J45" s="21"/>
      <c r="K45" s="61"/>
      <c r="L45" s="61"/>
      <c r="M45" s="61"/>
      <c r="N45" s="61"/>
      <c r="O45" s="83" t="str">
        <f>IF($C45="TP",$E45*2,"--------------")</f>
        <v>--------------</v>
      </c>
      <c r="P45" s="68"/>
      <c r="Q45" s="83" t="str">
        <f>IF(C45="TS",E45*2,"--------------")</f>
        <v>--------------</v>
      </c>
      <c r="R45" s="68"/>
      <c r="S45" s="82" t="s">
        <v>93</v>
      </c>
      <c r="T45" s="68"/>
      <c r="U45" s="83" t="str">
        <f>IF($C45="TUE",$E45*2,"--------------")</f>
        <v>--------------</v>
      </c>
      <c r="V45" s="68"/>
      <c r="W45" s="83" t="str">
        <f>IF($C45="TUG",$E45*2,"--------------")</f>
        <v>--------------</v>
      </c>
      <c r="X45" s="68"/>
      <c r="Y45" s="83">
        <f>IF($C45="IUG",$E45*2,"--------------")</f>
        <v>8</v>
      </c>
      <c r="Z45" s="68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90"/>
      <c r="AU45" s="70"/>
      <c r="AV45" s="70"/>
      <c r="AW45" s="70"/>
      <c r="AX45" s="70"/>
      <c r="AY45" s="70"/>
      <c r="AZ45" s="70"/>
      <c r="BA45" s="70"/>
      <c r="BB45" s="70"/>
      <c r="BC45" s="70"/>
    </row>
    <row r="46" ht="15.75" customHeight="1">
      <c r="A46" s="78"/>
      <c r="B46" s="15"/>
      <c r="C46" s="14"/>
      <c r="D46" s="15"/>
      <c r="E46" s="14"/>
      <c r="F46" s="15"/>
      <c r="G46" s="14"/>
      <c r="H46" s="15"/>
      <c r="I46" s="21"/>
      <c r="J46" s="21"/>
      <c r="K46" s="61"/>
      <c r="L46" s="61"/>
      <c r="M46" s="61"/>
      <c r="N46" s="61"/>
      <c r="O46" s="78"/>
      <c r="P46" s="15"/>
      <c r="Q46" s="78"/>
      <c r="R46" s="15"/>
      <c r="S46" s="78"/>
      <c r="T46" s="15"/>
      <c r="U46" s="78"/>
      <c r="V46" s="15"/>
      <c r="W46" s="78"/>
      <c r="X46" s="15"/>
      <c r="Y46" s="78"/>
      <c r="Z46" s="15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90"/>
      <c r="AU46" s="70"/>
      <c r="AV46" s="70"/>
      <c r="AW46" s="70"/>
      <c r="AX46" s="70"/>
      <c r="AY46" s="70"/>
      <c r="AZ46" s="70"/>
      <c r="BA46" s="70"/>
      <c r="BB46" s="70"/>
      <c r="BC46" s="70"/>
    </row>
    <row r="47" ht="15.75" customHeight="1">
      <c r="A47" s="71">
        <f>SUM(A45, + 1)</f>
        <v>22</v>
      </c>
      <c r="B47" s="72"/>
      <c r="C47" s="80" t="str">
        <f>IFS(A47=1,"TP",A47&lt;8,"TS",A47&lt;48,"IUG",A47&lt;84,"TUG",A47&lt;97,"Interuptores",A47&lt;103,"TUE",A47&gt;102,"Fatal Error")</f>
        <v>IUG</v>
      </c>
      <c r="D47" s="72"/>
      <c r="E47" s="81">
        <v>2.0</v>
      </c>
      <c r="F47" s="72"/>
      <c r="G47" s="80" t="str">
        <f>IFS(C47="TP","4x25mm2+Pe",C47="TS Monofasico","2xYmm2+Pe",C47 ="TS Trifasico","3x6mm2+Pe",C47="IUG","2x1,5mm2+Pe",C47="TUG","2x2,5mm2+Pe",C47="Interruptor","2x1,5mm2",C47="TUE","2x4mm2+Pe")</f>
        <v>2x1,5mm2+Pe</v>
      </c>
      <c r="H47" s="72"/>
      <c r="I47" s="21"/>
      <c r="J47" s="21"/>
      <c r="K47" s="61"/>
      <c r="L47" s="61"/>
      <c r="M47" s="61"/>
      <c r="N47" s="61"/>
      <c r="O47" s="83" t="str">
        <f>IF($C47="TP",$E47*2,"--------------")</f>
        <v>--------------</v>
      </c>
      <c r="P47" s="68"/>
      <c r="Q47" s="83" t="str">
        <f>IF(C47="TS",E47*2,"--------------")</f>
        <v>--------------</v>
      </c>
      <c r="R47" s="68"/>
      <c r="S47" s="82" t="s">
        <v>93</v>
      </c>
      <c r="T47" s="68"/>
      <c r="U47" s="83" t="str">
        <f>IF($C47="TUE",$E47*2,"--------------")</f>
        <v>--------------</v>
      </c>
      <c r="V47" s="68"/>
      <c r="W47" s="83" t="str">
        <f>IF($C47="TUG",$E47*2,"--------------")</f>
        <v>--------------</v>
      </c>
      <c r="X47" s="68"/>
      <c r="Y47" s="83">
        <f>IF($C47="IUG",$E47*2,"--------------")</f>
        <v>4</v>
      </c>
      <c r="Z47" s="68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90"/>
      <c r="AU47" s="70"/>
      <c r="AV47" s="70"/>
      <c r="AW47" s="70"/>
      <c r="AX47" s="70"/>
      <c r="AY47" s="70"/>
      <c r="AZ47" s="70"/>
      <c r="BA47" s="70"/>
      <c r="BB47" s="70"/>
      <c r="BC47" s="70"/>
    </row>
    <row r="48" ht="15.75" customHeight="1">
      <c r="A48" s="78"/>
      <c r="B48" s="15"/>
      <c r="C48" s="14"/>
      <c r="D48" s="15"/>
      <c r="E48" s="14"/>
      <c r="F48" s="15"/>
      <c r="G48" s="14"/>
      <c r="H48" s="15"/>
      <c r="I48" s="21"/>
      <c r="J48" s="21"/>
      <c r="K48" s="61"/>
      <c r="L48" s="61"/>
      <c r="M48" s="61"/>
      <c r="N48" s="61"/>
      <c r="O48" s="78"/>
      <c r="P48" s="15"/>
      <c r="Q48" s="78"/>
      <c r="R48" s="15"/>
      <c r="S48" s="78"/>
      <c r="T48" s="15"/>
      <c r="U48" s="78"/>
      <c r="V48" s="15"/>
      <c r="W48" s="78"/>
      <c r="X48" s="15"/>
      <c r="Y48" s="78"/>
      <c r="Z48" s="15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90"/>
      <c r="AU48" s="70"/>
      <c r="AV48" s="70"/>
      <c r="AW48" s="70"/>
      <c r="AX48" s="70"/>
      <c r="AY48" s="70"/>
      <c r="AZ48" s="70"/>
      <c r="BA48" s="70"/>
      <c r="BB48" s="70"/>
      <c r="BC48" s="70"/>
    </row>
    <row r="49" ht="15.75" customHeight="1">
      <c r="A49" s="71">
        <f>SUM(A47, + 1)</f>
        <v>23</v>
      </c>
      <c r="B49" s="72"/>
      <c r="C49" s="80" t="str">
        <f>IFS(A49=1,"TP",A49&lt;8,"TS",A49&lt;48,"IUG",A49&lt;84,"TUG",A49&lt;97,"Interuptores",A49&lt;103,"TUE",A49&gt;102,"Fatal Error")</f>
        <v>IUG</v>
      </c>
      <c r="D49" s="72"/>
      <c r="E49" s="81">
        <v>2.0</v>
      </c>
      <c r="F49" s="72"/>
      <c r="G49" s="80" t="str">
        <f>IFS(C49="TP","4x25mm2+Pe",C49="TS Monofasico","2xYmm2+Pe",C49 ="TS Trifasico","3x6mm2+Pe",C49="IUG","2x1,5mm2+Pe",C49="TUG","2x2,5mm2+Pe",C49="Interruptor","2x1,5mm2",C49="TUE","2x4mm2+Pe")</f>
        <v>2x1,5mm2+Pe</v>
      </c>
      <c r="H49" s="72"/>
      <c r="I49" s="21"/>
      <c r="J49" s="21"/>
      <c r="K49" s="61"/>
      <c r="L49" s="61"/>
      <c r="M49" s="61"/>
      <c r="N49" s="61"/>
      <c r="O49" s="83" t="str">
        <f>IF($C49="TP",$E49*2,"--------------")</f>
        <v>--------------</v>
      </c>
      <c r="P49" s="68"/>
      <c r="Q49" s="83" t="str">
        <f>IF(C49="TS",E49*2,"--------------")</f>
        <v>--------------</v>
      </c>
      <c r="R49" s="68"/>
      <c r="S49" s="82" t="s">
        <v>93</v>
      </c>
      <c r="T49" s="68"/>
      <c r="U49" s="83" t="str">
        <f>IF($C49="TUE",$E49*2,"--------------")</f>
        <v>--------------</v>
      </c>
      <c r="V49" s="68"/>
      <c r="W49" s="83" t="str">
        <f>IF($C49="TUG",$E49*2,"--------------")</f>
        <v>--------------</v>
      </c>
      <c r="X49" s="68"/>
      <c r="Y49" s="83">
        <f>IF($C49="IUG",$E49*2,"--------------")</f>
        <v>4</v>
      </c>
      <c r="Z49" s="68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90"/>
      <c r="AU49" s="70"/>
      <c r="AV49" s="70"/>
      <c r="AW49" s="70"/>
      <c r="AX49" s="70"/>
      <c r="AY49" s="70"/>
      <c r="AZ49" s="70"/>
      <c r="BA49" s="70"/>
      <c r="BB49" s="70"/>
      <c r="BC49" s="70"/>
    </row>
    <row r="50" ht="15.75" customHeight="1">
      <c r="A50" s="78"/>
      <c r="B50" s="15"/>
      <c r="C50" s="14"/>
      <c r="D50" s="15"/>
      <c r="E50" s="14"/>
      <c r="F50" s="15"/>
      <c r="G50" s="14"/>
      <c r="H50" s="15"/>
      <c r="I50" s="21"/>
      <c r="J50" s="21"/>
      <c r="K50" s="61"/>
      <c r="L50" s="61"/>
      <c r="M50" s="61"/>
      <c r="N50" s="61"/>
      <c r="O50" s="78"/>
      <c r="P50" s="15"/>
      <c r="Q50" s="78"/>
      <c r="R50" s="15"/>
      <c r="S50" s="78"/>
      <c r="T50" s="15"/>
      <c r="U50" s="78"/>
      <c r="V50" s="15"/>
      <c r="W50" s="78"/>
      <c r="X50" s="15"/>
      <c r="Y50" s="78"/>
      <c r="Z50" s="15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90"/>
      <c r="AU50" s="70"/>
      <c r="AV50" s="70"/>
      <c r="AW50" s="70"/>
      <c r="AX50" s="70"/>
      <c r="AY50" s="70"/>
      <c r="AZ50" s="70"/>
      <c r="BA50" s="70"/>
      <c r="BB50" s="70"/>
      <c r="BC50" s="70"/>
    </row>
    <row r="51" ht="15.75" customHeight="1">
      <c r="A51" s="71">
        <f>SUM(A49, + 1)</f>
        <v>24</v>
      </c>
      <c r="B51" s="72"/>
      <c r="C51" s="80" t="str">
        <f>IFS(A51=1,"TP",A51&lt;8,"TS",A51&lt;48,"IUG",A51&lt;84,"TUG",A51&lt;97,"Interuptores",A51&lt;103,"TUE",A51&gt;102,"Fatal Error")</f>
        <v>IUG</v>
      </c>
      <c r="D51" s="72"/>
      <c r="E51" s="81">
        <v>1.0</v>
      </c>
      <c r="F51" s="72"/>
      <c r="G51" s="80" t="str">
        <f>IFS(C51="TP","4x25mm2+Pe",C51="TS Monofasico","2xYmm2+Pe",C51 ="TS Trifasico","3x6mm2+Pe",C51="IUG","2x1,5mm2+Pe",C51="TUG","2x2,5mm2+Pe",C51="Interruptor","2x1,5mm2",C51="TUE","2x4mm2+Pe")</f>
        <v>2x1,5mm2+Pe</v>
      </c>
      <c r="H51" s="72"/>
      <c r="I51" s="21"/>
      <c r="J51" s="21"/>
      <c r="K51" s="61"/>
      <c r="L51" s="61"/>
      <c r="M51" s="61"/>
      <c r="N51" s="61"/>
      <c r="O51" s="83" t="str">
        <f>IF($C51="TP",$E51*2,"--------------")</f>
        <v>--------------</v>
      </c>
      <c r="P51" s="68"/>
      <c r="Q51" s="83" t="str">
        <f>IF(C51="TS",E51*2,"--------------")</f>
        <v>--------------</v>
      </c>
      <c r="R51" s="68"/>
      <c r="S51" s="82" t="s">
        <v>93</v>
      </c>
      <c r="T51" s="68"/>
      <c r="U51" s="83" t="str">
        <f>IF($C51="TUE",$E51*2,"--------------")</f>
        <v>--------------</v>
      </c>
      <c r="V51" s="68"/>
      <c r="W51" s="83" t="str">
        <f>IF($C51="TUG",$E51*2,"--------------")</f>
        <v>--------------</v>
      </c>
      <c r="X51" s="68"/>
      <c r="Y51" s="83">
        <f>IF($C51="IUG",$E51*2,"--------------")</f>
        <v>2</v>
      </c>
      <c r="Z51" s="68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90"/>
      <c r="AU51" s="70"/>
      <c r="AV51" s="70"/>
      <c r="AW51" s="70"/>
      <c r="AX51" s="70"/>
      <c r="AY51" s="70"/>
      <c r="AZ51" s="70"/>
      <c r="BA51" s="70"/>
      <c r="BB51" s="70"/>
      <c r="BC51" s="70"/>
    </row>
    <row r="52" ht="15.75" customHeight="1">
      <c r="A52" s="78"/>
      <c r="B52" s="15"/>
      <c r="C52" s="14"/>
      <c r="D52" s="15"/>
      <c r="E52" s="14"/>
      <c r="F52" s="15"/>
      <c r="G52" s="14"/>
      <c r="H52" s="15"/>
      <c r="I52" s="21"/>
      <c r="J52" s="21"/>
      <c r="K52" s="61"/>
      <c r="L52" s="61"/>
      <c r="M52" s="61"/>
      <c r="N52" s="61"/>
      <c r="O52" s="78"/>
      <c r="P52" s="15"/>
      <c r="Q52" s="78"/>
      <c r="R52" s="15"/>
      <c r="S52" s="78"/>
      <c r="T52" s="15"/>
      <c r="U52" s="78"/>
      <c r="V52" s="15"/>
      <c r="W52" s="78"/>
      <c r="X52" s="15"/>
      <c r="Y52" s="78"/>
      <c r="Z52" s="15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90"/>
      <c r="AU52" s="70"/>
      <c r="AV52" s="70"/>
      <c r="AW52" s="70"/>
      <c r="AX52" s="70"/>
      <c r="AY52" s="70"/>
      <c r="AZ52" s="70"/>
      <c r="BA52" s="70"/>
      <c r="BB52" s="70"/>
      <c r="BC52" s="70"/>
    </row>
    <row r="53" ht="15.75" customHeight="1">
      <c r="A53" s="71">
        <f>SUM(A51, + 1)</f>
        <v>25</v>
      </c>
      <c r="B53" s="72"/>
      <c r="C53" s="80" t="str">
        <f>IFS(A53=1,"TP",A53&lt;8,"TS",A53&lt;48,"IUG",A53&lt;84,"TUG",A53&lt;97,"Interuptores",A53&lt;103,"TUE",A53&gt;102,"Fatal Error")</f>
        <v>IUG</v>
      </c>
      <c r="D53" s="72"/>
      <c r="E53" s="81">
        <v>2.0</v>
      </c>
      <c r="F53" s="72"/>
      <c r="G53" s="80" t="str">
        <f>IFS(C53="TP","4x25mm2+Pe",C53="TS Monofasico","2xYmm2+Pe",C53 ="TS Trifasico","3x6mm2+Pe",C53="IUG","2x1,5mm2+Pe",C53="TUG","2x2,5mm2+Pe",C53="Interruptor","2x1,5mm2",C53="TUE","2x4mm2+Pe")</f>
        <v>2x1,5mm2+Pe</v>
      </c>
      <c r="H53" s="72"/>
      <c r="I53" s="21"/>
      <c r="J53" s="21"/>
      <c r="K53" s="61"/>
      <c r="L53" s="61"/>
      <c r="M53" s="61"/>
      <c r="N53" s="61"/>
      <c r="O53" s="83" t="str">
        <f>IF($C53="TP",$E53*2,"--------------")</f>
        <v>--------------</v>
      </c>
      <c r="P53" s="68"/>
      <c r="Q53" s="83" t="str">
        <f>IF(C53="TS",E53*2,"--------------")</f>
        <v>--------------</v>
      </c>
      <c r="R53" s="68"/>
      <c r="S53" s="82" t="s">
        <v>93</v>
      </c>
      <c r="T53" s="68"/>
      <c r="U53" s="83" t="str">
        <f>IF($C53="TUE",$E53*2,"--------------")</f>
        <v>--------------</v>
      </c>
      <c r="V53" s="68"/>
      <c r="W53" s="83" t="str">
        <f>IF($C53="TUG",$E53*2,"--------------")</f>
        <v>--------------</v>
      </c>
      <c r="X53" s="68"/>
      <c r="Y53" s="83">
        <f>IF($C53="IUG",$E53*2,"--------------")</f>
        <v>4</v>
      </c>
      <c r="Z53" s="68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90"/>
      <c r="AU53" s="70"/>
      <c r="AV53" s="70"/>
      <c r="AW53" s="70"/>
      <c r="AX53" s="70"/>
      <c r="AY53" s="70"/>
      <c r="AZ53" s="70"/>
      <c r="BA53" s="70"/>
      <c r="BB53" s="70"/>
      <c r="BC53" s="70"/>
    </row>
    <row r="54" ht="15.75" customHeight="1">
      <c r="A54" s="78"/>
      <c r="B54" s="15"/>
      <c r="C54" s="14"/>
      <c r="D54" s="15"/>
      <c r="E54" s="14"/>
      <c r="F54" s="15"/>
      <c r="G54" s="14"/>
      <c r="H54" s="15"/>
      <c r="I54" s="21"/>
      <c r="J54" s="21"/>
      <c r="K54" s="61"/>
      <c r="L54" s="61"/>
      <c r="M54" s="61"/>
      <c r="N54" s="61"/>
      <c r="O54" s="78"/>
      <c r="P54" s="15"/>
      <c r="Q54" s="78"/>
      <c r="R54" s="15"/>
      <c r="S54" s="78"/>
      <c r="T54" s="15"/>
      <c r="U54" s="78"/>
      <c r="V54" s="15"/>
      <c r="W54" s="78"/>
      <c r="X54" s="15"/>
      <c r="Y54" s="78"/>
      <c r="Z54" s="15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90"/>
      <c r="AU54" s="70"/>
      <c r="AV54" s="70"/>
      <c r="AW54" s="70"/>
      <c r="AX54" s="70"/>
      <c r="AY54" s="70"/>
      <c r="AZ54" s="70"/>
      <c r="BA54" s="70"/>
      <c r="BB54" s="70"/>
      <c r="BC54" s="70"/>
    </row>
    <row r="55" ht="15.75" customHeight="1">
      <c r="A55" s="71">
        <f>SUM(A53, + 1)</f>
        <v>26</v>
      </c>
      <c r="B55" s="72"/>
      <c r="C55" s="80" t="str">
        <f>IFS(A55=1,"TP",A55&lt;8,"TS",A55&lt;48,"IUG",A55&lt;84,"TUG",A55&lt;97,"Interuptores",A55&lt;103,"TUE",A55&gt;102,"Fatal Error")</f>
        <v>IUG</v>
      </c>
      <c r="D55" s="72"/>
      <c r="E55" s="81">
        <v>3.0</v>
      </c>
      <c r="F55" s="72"/>
      <c r="G55" s="80" t="str">
        <f>IFS(C55="TP","4x25mm2+Pe",C55="TS Monofasico","2xYmm2+Pe",C55 ="TS Trifasico","3x6mm2+Pe",C55="IUG","2x1,5mm2+Pe",C55="TUG","2x2,5mm2+Pe",C55="Interruptor","2x1,5mm2",C55="TUE","2x4mm2+Pe")</f>
        <v>2x1,5mm2+Pe</v>
      </c>
      <c r="H55" s="72"/>
      <c r="I55" s="21"/>
      <c r="J55" s="21"/>
      <c r="K55" s="61"/>
      <c r="L55" s="61"/>
      <c r="M55" s="61"/>
      <c r="N55" s="61"/>
      <c r="O55" s="83" t="str">
        <f>IF($C55="TP",$E55*2,"--------------")</f>
        <v>--------------</v>
      </c>
      <c r="P55" s="68"/>
      <c r="Q55" s="83" t="str">
        <f>IF(C55="TS",E55*2,"--------------")</f>
        <v>--------------</v>
      </c>
      <c r="R55" s="68"/>
      <c r="S55" s="82" t="s">
        <v>93</v>
      </c>
      <c r="T55" s="68"/>
      <c r="U55" s="83" t="str">
        <f>IF($C55="TUE",$E55*2,"--------------")</f>
        <v>--------------</v>
      </c>
      <c r="V55" s="68"/>
      <c r="W55" s="83" t="str">
        <f>IF($C55="TUG",$E55*2,"--------------")</f>
        <v>--------------</v>
      </c>
      <c r="X55" s="68"/>
      <c r="Y55" s="83">
        <f>IF($C55="IUG",$E55*2,"--------------")</f>
        <v>6</v>
      </c>
      <c r="Z55" s="68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90"/>
      <c r="AU55" s="70"/>
      <c r="AV55" s="70"/>
      <c r="AW55" s="70"/>
      <c r="AX55" s="70"/>
      <c r="AY55" s="70"/>
      <c r="AZ55" s="70"/>
      <c r="BA55" s="70"/>
      <c r="BB55" s="70"/>
      <c r="BC55" s="70"/>
    </row>
    <row r="56" ht="15.75" customHeight="1">
      <c r="A56" s="78"/>
      <c r="B56" s="15"/>
      <c r="C56" s="14"/>
      <c r="D56" s="15"/>
      <c r="E56" s="14"/>
      <c r="F56" s="15"/>
      <c r="G56" s="14"/>
      <c r="H56" s="15"/>
      <c r="I56" s="21"/>
      <c r="J56" s="21"/>
      <c r="K56" s="61"/>
      <c r="L56" s="61"/>
      <c r="M56" s="61"/>
      <c r="N56" s="61"/>
      <c r="O56" s="78"/>
      <c r="P56" s="15"/>
      <c r="Q56" s="78"/>
      <c r="R56" s="15"/>
      <c r="S56" s="78"/>
      <c r="T56" s="15"/>
      <c r="U56" s="78"/>
      <c r="V56" s="15"/>
      <c r="W56" s="78"/>
      <c r="X56" s="15"/>
      <c r="Y56" s="78"/>
      <c r="Z56" s="15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90"/>
      <c r="AU56" s="70"/>
      <c r="AV56" s="70"/>
      <c r="AW56" s="70"/>
      <c r="AX56" s="70"/>
      <c r="AY56" s="70"/>
      <c r="AZ56" s="70"/>
      <c r="BA56" s="70"/>
      <c r="BB56" s="70"/>
      <c r="BC56" s="70"/>
    </row>
    <row r="57" ht="15.75" customHeight="1">
      <c r="A57" s="71">
        <f>SUM(A55, + 1)</f>
        <v>27</v>
      </c>
      <c r="B57" s="72"/>
      <c r="C57" s="80" t="str">
        <f>IFS(A57=1,"TP",A57&lt;8,"TS",A57&lt;48,"IUG",A57&lt;84,"TUG",A57&lt;97,"Interuptores",A57&lt;103,"TUE",A57&gt;102,"Fatal Error")</f>
        <v>IUG</v>
      </c>
      <c r="D57" s="72"/>
      <c r="E57" s="81">
        <v>2.0</v>
      </c>
      <c r="F57" s="72"/>
      <c r="G57" s="80" t="str">
        <f>IFS(C57="TP","4x25mm2+Pe",C57="TS Monofasico","2xYmm2+Pe",C57 ="TS Trifasico","3x6mm2+Pe",C57="IUG","2x1,5mm2+Pe",C57="TUG","2x2,5mm2+Pe",C57="Interruptor","2x1,5mm2",C57="TUE","2x4mm2+Pe")</f>
        <v>2x1,5mm2+Pe</v>
      </c>
      <c r="H57" s="72"/>
      <c r="I57" s="21"/>
      <c r="J57" s="21"/>
      <c r="K57" s="61"/>
      <c r="L57" s="61"/>
      <c r="M57" s="61"/>
      <c r="N57" s="61"/>
      <c r="O57" s="83" t="str">
        <f>IF($C57="TP",$E57*2,"--------------")</f>
        <v>--------------</v>
      </c>
      <c r="P57" s="68"/>
      <c r="Q57" s="83" t="str">
        <f>IF(C57="TS",E57*2,"--------------")</f>
        <v>--------------</v>
      </c>
      <c r="R57" s="68"/>
      <c r="S57" s="82" t="s">
        <v>93</v>
      </c>
      <c r="T57" s="68"/>
      <c r="U57" s="83" t="str">
        <f>IF($C57="TUE",$E57*2,"--------------")</f>
        <v>--------------</v>
      </c>
      <c r="V57" s="68"/>
      <c r="W57" s="83" t="str">
        <f>IF($C57="TUG",$E57*2,"--------------")</f>
        <v>--------------</v>
      </c>
      <c r="X57" s="68"/>
      <c r="Y57" s="83">
        <f>IF($C57="IUG",$E57*2,"--------------")</f>
        <v>4</v>
      </c>
      <c r="Z57" s="68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90"/>
      <c r="AU57" s="70"/>
      <c r="AV57" s="70"/>
      <c r="AW57" s="70"/>
      <c r="AX57" s="70"/>
      <c r="AY57" s="70"/>
      <c r="AZ57" s="70"/>
      <c r="BA57" s="70"/>
      <c r="BB57" s="70"/>
      <c r="BC57" s="70"/>
    </row>
    <row r="58" ht="15.75" customHeight="1">
      <c r="A58" s="78"/>
      <c r="B58" s="15"/>
      <c r="C58" s="14"/>
      <c r="D58" s="15"/>
      <c r="E58" s="14"/>
      <c r="F58" s="15"/>
      <c r="G58" s="14"/>
      <c r="H58" s="15"/>
      <c r="I58" s="21"/>
      <c r="J58" s="21"/>
      <c r="K58" s="61"/>
      <c r="L58" s="61"/>
      <c r="M58" s="61"/>
      <c r="N58" s="61"/>
      <c r="O58" s="78"/>
      <c r="P58" s="15"/>
      <c r="Q58" s="78"/>
      <c r="R58" s="15"/>
      <c r="S58" s="78"/>
      <c r="T58" s="15"/>
      <c r="U58" s="78"/>
      <c r="V58" s="15"/>
      <c r="W58" s="78"/>
      <c r="X58" s="15"/>
      <c r="Y58" s="78"/>
      <c r="Z58" s="15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90"/>
      <c r="AU58" s="70"/>
      <c r="AV58" s="70"/>
      <c r="AW58" s="70"/>
      <c r="AX58" s="70"/>
      <c r="AY58" s="70"/>
      <c r="AZ58" s="70"/>
      <c r="BA58" s="70"/>
      <c r="BB58" s="70"/>
      <c r="BC58" s="70"/>
    </row>
    <row r="59" ht="15.75" customHeight="1">
      <c r="A59" s="71">
        <f>SUM(A57, + 1)</f>
        <v>28</v>
      </c>
      <c r="B59" s="72"/>
      <c r="C59" s="80" t="str">
        <f>IFS(A59=1,"TP",A59&lt;8,"TS",A59&lt;48,"IUG",A59&lt;84,"TUG",A59&lt;97,"Interuptores",A59&lt;103,"TUE",A59&gt;102,"Fatal Error")</f>
        <v>IUG</v>
      </c>
      <c r="D59" s="72"/>
      <c r="E59" s="81">
        <v>2.0</v>
      </c>
      <c r="F59" s="72"/>
      <c r="G59" s="80" t="str">
        <f>IFS(C59="TP","4x25mm2+Pe",C59="TS Monofasico","2xYmm2+Pe",C59 ="TS Trifasico","3x6mm2+Pe",C59="IUG","2x1,5mm2+Pe",C59="TUG","2x2,5mm2+Pe",C59="Interruptor","2x1,5mm2",C59="TUE","2x4mm2+Pe")</f>
        <v>2x1,5mm2+Pe</v>
      </c>
      <c r="H59" s="72"/>
      <c r="I59" s="21"/>
      <c r="J59" s="21"/>
      <c r="K59" s="61"/>
      <c r="L59" s="61"/>
      <c r="M59" s="61"/>
      <c r="N59" s="61"/>
      <c r="O59" s="83" t="str">
        <f>IF($C59="TP",$E59*2,"--------------")</f>
        <v>--------------</v>
      </c>
      <c r="P59" s="68"/>
      <c r="Q59" s="83" t="str">
        <f>IF(C59="TS",E59*2,"--------------")</f>
        <v>--------------</v>
      </c>
      <c r="R59" s="68"/>
      <c r="S59" s="82" t="s">
        <v>93</v>
      </c>
      <c r="T59" s="68"/>
      <c r="U59" s="83" t="str">
        <f>IF($C59="TUE",$E59*2,"--------------")</f>
        <v>--------------</v>
      </c>
      <c r="V59" s="68"/>
      <c r="W59" s="83" t="str">
        <f>IF($C59="TUG",$E59*2,"--------------")</f>
        <v>--------------</v>
      </c>
      <c r="X59" s="68"/>
      <c r="Y59" s="83">
        <f>IF($C59="IUG",$E59*2,"--------------")</f>
        <v>4</v>
      </c>
      <c r="Z59" s="68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90"/>
      <c r="AU59" s="70"/>
      <c r="AV59" s="70"/>
      <c r="AW59" s="70"/>
      <c r="AX59" s="70"/>
      <c r="AY59" s="70"/>
      <c r="AZ59" s="70"/>
      <c r="BA59" s="70"/>
      <c r="BB59" s="70"/>
      <c r="BC59" s="70"/>
    </row>
    <row r="60" ht="15.75" customHeight="1">
      <c r="A60" s="78"/>
      <c r="B60" s="15"/>
      <c r="C60" s="14"/>
      <c r="D60" s="15"/>
      <c r="E60" s="14"/>
      <c r="F60" s="15"/>
      <c r="G60" s="14"/>
      <c r="H60" s="15"/>
      <c r="I60" s="21"/>
      <c r="J60" s="21"/>
      <c r="K60" s="61"/>
      <c r="L60" s="61"/>
      <c r="M60" s="61"/>
      <c r="N60" s="61"/>
      <c r="O60" s="78"/>
      <c r="P60" s="15"/>
      <c r="Q60" s="78"/>
      <c r="R60" s="15"/>
      <c r="S60" s="78"/>
      <c r="T60" s="15"/>
      <c r="U60" s="78"/>
      <c r="V60" s="15"/>
      <c r="W60" s="78"/>
      <c r="X60" s="15"/>
      <c r="Y60" s="78"/>
      <c r="Z60" s="15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90"/>
      <c r="AU60" s="70"/>
      <c r="AV60" s="70"/>
      <c r="AW60" s="70"/>
      <c r="AX60" s="70"/>
      <c r="AY60" s="70"/>
      <c r="AZ60" s="70"/>
      <c r="BA60" s="70"/>
      <c r="BB60" s="70"/>
      <c r="BC60" s="70"/>
    </row>
    <row r="61" ht="15.75" customHeight="1">
      <c r="A61" s="71">
        <f>SUM(A59, + 1)</f>
        <v>29</v>
      </c>
      <c r="B61" s="72"/>
      <c r="C61" s="80" t="str">
        <f>IFS(A61=1,"TP",A61&lt;8,"TS",A61&lt;48,"IUG",A61&lt;84,"TUG",A61&lt;97,"Interuptores",A61&lt;103,"TUE",A61&gt;102,"Fatal Error")</f>
        <v>IUG</v>
      </c>
      <c r="D61" s="72"/>
      <c r="E61" s="81">
        <v>2.0</v>
      </c>
      <c r="F61" s="72"/>
      <c r="G61" s="80" t="str">
        <f>IFS(C61="TP","4x25mm2+Pe",C61="TS Monofasico","2xYmm2+Pe",C61 ="TS Trifasico","3x6mm2+Pe",C61="IUG","2x1,5mm2+Pe",C61="TUG","2x2,5mm2+Pe",C61="Interruptor","2x1,5mm2",C61="TUE","2x4mm2+Pe")</f>
        <v>2x1,5mm2+Pe</v>
      </c>
      <c r="H61" s="72"/>
      <c r="I61" s="21"/>
      <c r="J61" s="21"/>
      <c r="K61" s="61"/>
      <c r="L61" s="61"/>
      <c r="M61" s="61"/>
      <c r="N61" s="61"/>
      <c r="O61" s="83" t="str">
        <f>IF($C61="TP",$E61*2,"--------------")</f>
        <v>--------------</v>
      </c>
      <c r="P61" s="68"/>
      <c r="Q61" s="83" t="str">
        <f>IF(C61="TS",E61*2,"--------------")</f>
        <v>--------------</v>
      </c>
      <c r="R61" s="68"/>
      <c r="S61" s="82" t="s">
        <v>93</v>
      </c>
      <c r="T61" s="68"/>
      <c r="U61" s="83" t="str">
        <f>IF($C61="TUE",$E61*2,"--------------")</f>
        <v>--------------</v>
      </c>
      <c r="V61" s="68"/>
      <c r="W61" s="83" t="str">
        <f>IF($C61="TUG",$E61*2,"--------------")</f>
        <v>--------------</v>
      </c>
      <c r="X61" s="68"/>
      <c r="Y61" s="83">
        <f>IF($C61="IUG",$E61*2,"--------------")</f>
        <v>4</v>
      </c>
      <c r="Z61" s="68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90"/>
      <c r="AU61" s="70"/>
      <c r="AV61" s="70"/>
      <c r="AW61" s="70"/>
      <c r="AX61" s="70"/>
      <c r="AY61" s="70"/>
      <c r="AZ61" s="70"/>
      <c r="BA61" s="70"/>
      <c r="BB61" s="70"/>
      <c r="BC61" s="70"/>
    </row>
    <row r="62" ht="15.75" customHeight="1">
      <c r="A62" s="78"/>
      <c r="B62" s="15"/>
      <c r="C62" s="14"/>
      <c r="D62" s="15"/>
      <c r="E62" s="14"/>
      <c r="F62" s="15"/>
      <c r="G62" s="14"/>
      <c r="H62" s="15"/>
      <c r="I62" s="21"/>
      <c r="J62" s="21"/>
      <c r="K62" s="61"/>
      <c r="L62" s="61"/>
      <c r="M62" s="61"/>
      <c r="N62" s="61"/>
      <c r="O62" s="78"/>
      <c r="P62" s="15"/>
      <c r="Q62" s="78"/>
      <c r="R62" s="15"/>
      <c r="S62" s="78"/>
      <c r="T62" s="15"/>
      <c r="U62" s="78"/>
      <c r="V62" s="15"/>
      <c r="W62" s="78"/>
      <c r="X62" s="15"/>
      <c r="Y62" s="78"/>
      <c r="Z62" s="15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90"/>
      <c r="AU62" s="70"/>
      <c r="AV62" s="70"/>
      <c r="AW62" s="70"/>
      <c r="AX62" s="70"/>
      <c r="AY62" s="70"/>
      <c r="AZ62" s="70"/>
      <c r="BA62" s="70"/>
      <c r="BB62" s="70"/>
      <c r="BC62" s="70"/>
    </row>
    <row r="63" ht="15.75" customHeight="1">
      <c r="A63" s="71">
        <f>SUM(A61, + 1)</f>
        <v>30</v>
      </c>
      <c r="B63" s="72"/>
      <c r="C63" s="80" t="str">
        <f>IFS(A63=1,"TP",A63&lt;8,"TS",A63&lt;48,"IUG",A63&lt;84,"TUG",A63&lt;97,"Interuptores",A63&lt;103,"TUE",A63&gt;102,"Fatal Error")</f>
        <v>IUG</v>
      </c>
      <c r="D63" s="72"/>
      <c r="E63" s="81">
        <v>2.0</v>
      </c>
      <c r="F63" s="72"/>
      <c r="G63" s="80" t="str">
        <f>IFS(C63="TP","4x25mm2+Pe",C63="TS Monofasico","2xYmm2+Pe",C63 ="TS Trifasico","3x6mm2+Pe",C63="IUG","2x1,5mm2+Pe",C63="TUG","2x2,5mm2+Pe",C63="Interruptor","2x1,5mm2",C63="TUE","2x4mm2+Pe")</f>
        <v>2x1,5mm2+Pe</v>
      </c>
      <c r="H63" s="72"/>
      <c r="I63" s="21"/>
      <c r="J63" s="21"/>
      <c r="K63" s="61"/>
      <c r="L63" s="61"/>
      <c r="M63" s="61"/>
      <c r="N63" s="61"/>
      <c r="O63" s="83" t="str">
        <f>IF($C63="TP",$E63*2,"--------------")</f>
        <v>--------------</v>
      </c>
      <c r="P63" s="68"/>
      <c r="Q63" s="83" t="str">
        <f>IF(C63="TS",E63*2,"--------------")</f>
        <v>--------------</v>
      </c>
      <c r="R63" s="68"/>
      <c r="S63" s="82" t="s">
        <v>93</v>
      </c>
      <c r="T63" s="68"/>
      <c r="U63" s="83" t="str">
        <f>IF($C63="TUE",$E63*2,"--------------")</f>
        <v>--------------</v>
      </c>
      <c r="V63" s="68"/>
      <c r="W63" s="83" t="str">
        <f>IF($C63="TUG",$E63*2,"--------------")</f>
        <v>--------------</v>
      </c>
      <c r="X63" s="68"/>
      <c r="Y63" s="83">
        <f>IF($C63="IUG",$E63*2,"--------------")</f>
        <v>4</v>
      </c>
      <c r="Z63" s="68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90"/>
      <c r="AU63" s="70"/>
      <c r="AV63" s="70"/>
      <c r="AW63" s="70"/>
      <c r="AX63" s="70"/>
      <c r="AY63" s="70"/>
      <c r="AZ63" s="70"/>
      <c r="BA63" s="70"/>
      <c r="BB63" s="70"/>
      <c r="BC63" s="70"/>
    </row>
    <row r="64" ht="15.75" customHeight="1">
      <c r="A64" s="78"/>
      <c r="B64" s="15"/>
      <c r="C64" s="14"/>
      <c r="D64" s="15"/>
      <c r="E64" s="14"/>
      <c r="F64" s="15"/>
      <c r="G64" s="14"/>
      <c r="H64" s="15"/>
      <c r="I64" s="21"/>
      <c r="J64" s="21"/>
      <c r="K64" s="61"/>
      <c r="L64" s="61"/>
      <c r="M64" s="61"/>
      <c r="N64" s="61"/>
      <c r="O64" s="78"/>
      <c r="P64" s="15"/>
      <c r="Q64" s="78"/>
      <c r="R64" s="15"/>
      <c r="S64" s="78"/>
      <c r="T64" s="15"/>
      <c r="U64" s="78"/>
      <c r="V64" s="15"/>
      <c r="W64" s="78"/>
      <c r="X64" s="15"/>
      <c r="Y64" s="78"/>
      <c r="Z64" s="15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90"/>
      <c r="AU64" s="70"/>
      <c r="AV64" s="70"/>
      <c r="AW64" s="70"/>
      <c r="AX64" s="70"/>
      <c r="AY64" s="70"/>
      <c r="AZ64" s="70"/>
      <c r="BA64" s="70"/>
      <c r="BB64" s="70"/>
      <c r="BC64" s="70"/>
    </row>
    <row r="65" ht="15.75" customHeight="1">
      <c r="A65" s="71">
        <f>SUM(A63, + 1)</f>
        <v>31</v>
      </c>
      <c r="B65" s="72"/>
      <c r="C65" s="80" t="str">
        <f>IFS(A65=1,"TP",A65&lt;8,"TS",A65&lt;48,"IUG",A65&lt;84,"TUG",A65&lt;97,"Interuptores",A65&lt;103,"TUE",A65&gt;102,"Fatal Error")</f>
        <v>IUG</v>
      </c>
      <c r="D65" s="72"/>
      <c r="E65" s="81">
        <v>2.0</v>
      </c>
      <c r="F65" s="72"/>
      <c r="G65" s="80" t="str">
        <f>IFS(C65="TP","4x25mm2+Pe",C65="TS Monofasico","2xYmm2+Pe",C65 ="TS Trifasico","3x6mm2+Pe",C65="IUG","2x1,5mm2+Pe",C65="TUG","2x2,5mm2+Pe",C65="Interruptor","2x1,5mm2",C65="TUE","2x4mm2+Pe")</f>
        <v>2x1,5mm2+Pe</v>
      </c>
      <c r="H65" s="72"/>
      <c r="I65" s="21"/>
      <c r="J65" s="21"/>
      <c r="K65" s="61"/>
      <c r="L65" s="61"/>
      <c r="M65" s="61"/>
      <c r="N65" s="61"/>
      <c r="O65" s="83" t="str">
        <f>IF($C65="TP",$E65*2,"--------------")</f>
        <v>--------------</v>
      </c>
      <c r="P65" s="68"/>
      <c r="Q65" s="83" t="str">
        <f>IF(C65="TS",E65*2,"--------------")</f>
        <v>--------------</v>
      </c>
      <c r="R65" s="68"/>
      <c r="S65" s="82" t="s">
        <v>93</v>
      </c>
      <c r="T65" s="68"/>
      <c r="U65" s="83" t="str">
        <f>IF($C65="TUE",$E65*2,"--------------")</f>
        <v>--------------</v>
      </c>
      <c r="V65" s="68"/>
      <c r="W65" s="83" t="str">
        <f>IF($C65="TUG",$E65*2,"--------------")</f>
        <v>--------------</v>
      </c>
      <c r="X65" s="68"/>
      <c r="Y65" s="83">
        <f>IF($C65="IUG",$E65*2,"--------------")</f>
        <v>4</v>
      </c>
      <c r="Z65" s="68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90"/>
      <c r="AU65" s="70"/>
      <c r="AV65" s="70"/>
      <c r="AW65" s="70"/>
      <c r="AX65" s="70"/>
      <c r="AY65" s="70"/>
      <c r="AZ65" s="70"/>
      <c r="BA65" s="70"/>
      <c r="BB65" s="70"/>
      <c r="BC65" s="70"/>
    </row>
    <row r="66" ht="15.75" customHeight="1">
      <c r="A66" s="78"/>
      <c r="B66" s="15"/>
      <c r="C66" s="14"/>
      <c r="D66" s="15"/>
      <c r="E66" s="14"/>
      <c r="F66" s="15"/>
      <c r="G66" s="14"/>
      <c r="H66" s="15"/>
      <c r="I66" s="21"/>
      <c r="J66" s="21"/>
      <c r="K66" s="61"/>
      <c r="L66" s="61"/>
      <c r="M66" s="61"/>
      <c r="N66" s="61"/>
      <c r="O66" s="78"/>
      <c r="P66" s="15"/>
      <c r="Q66" s="78"/>
      <c r="R66" s="15"/>
      <c r="S66" s="78"/>
      <c r="T66" s="15"/>
      <c r="U66" s="78"/>
      <c r="V66" s="15"/>
      <c r="W66" s="78"/>
      <c r="X66" s="15"/>
      <c r="Y66" s="78"/>
      <c r="Z66" s="15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90"/>
      <c r="AU66" s="70"/>
      <c r="AV66" s="70"/>
      <c r="AW66" s="70"/>
      <c r="AX66" s="70"/>
      <c r="AY66" s="70"/>
      <c r="AZ66" s="70"/>
      <c r="BA66" s="70"/>
      <c r="BB66" s="70"/>
      <c r="BC66" s="70"/>
    </row>
    <row r="67" ht="15.75" customHeight="1">
      <c r="A67" s="71">
        <f>SUM(A65, + 1)</f>
        <v>32</v>
      </c>
      <c r="B67" s="72"/>
      <c r="C67" s="80" t="str">
        <f>IFS(A67=1,"TP",A67&lt;8,"TS",A67&lt;48,"IUG",A67&lt;84,"TUG",A67&lt;97,"Interuptores",A67&lt;103,"TUE",A67&gt;102,"Fatal Error")</f>
        <v>IUG</v>
      </c>
      <c r="D67" s="72"/>
      <c r="E67" s="81">
        <v>2.0</v>
      </c>
      <c r="F67" s="72"/>
      <c r="G67" s="80" t="str">
        <f>IFS(C67="TP","4x25mm2+Pe",C67="TS Monofasico","2xYmm2+Pe",C67 ="TS Trifasico","3x6mm2+Pe",C67="IUG","2x1,5mm2+Pe",C67="TUG","2x2,5mm2+Pe",C67="Interruptor","2x1,5mm2",C67="TUE","2x4mm2+Pe")</f>
        <v>2x1,5mm2+Pe</v>
      </c>
      <c r="H67" s="72"/>
      <c r="I67" s="21"/>
      <c r="J67" s="21"/>
      <c r="K67" s="61"/>
      <c r="L67" s="61"/>
      <c r="M67" s="61"/>
      <c r="N67" s="61"/>
      <c r="O67" s="83" t="str">
        <f>IF($C67="TP",$E67*2,"--------------")</f>
        <v>--------------</v>
      </c>
      <c r="P67" s="68"/>
      <c r="Q67" s="83" t="str">
        <f>IF(C67="TS",E67*2,"--------------")</f>
        <v>--------------</v>
      </c>
      <c r="R67" s="68"/>
      <c r="S67" s="82" t="s">
        <v>93</v>
      </c>
      <c r="T67" s="68"/>
      <c r="U67" s="83" t="str">
        <f>IF($C67="TUE",$E67*2,"--------------")</f>
        <v>--------------</v>
      </c>
      <c r="V67" s="68"/>
      <c r="W67" s="83" t="str">
        <f>IF($C67="TUG",$E67*2,"--------------")</f>
        <v>--------------</v>
      </c>
      <c r="X67" s="68"/>
      <c r="Y67" s="83">
        <f>IF($C67="IUG",$E67*2,"--------------")</f>
        <v>4</v>
      </c>
      <c r="Z67" s="68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90"/>
      <c r="AU67" s="70"/>
      <c r="AV67" s="70"/>
      <c r="AW67" s="70"/>
      <c r="AX67" s="70"/>
      <c r="AY67" s="70"/>
      <c r="AZ67" s="70"/>
      <c r="BA67" s="70"/>
      <c r="BB67" s="70"/>
      <c r="BC67" s="70"/>
    </row>
    <row r="68" ht="15.75" customHeight="1">
      <c r="A68" s="78"/>
      <c r="B68" s="15"/>
      <c r="C68" s="14"/>
      <c r="D68" s="15"/>
      <c r="E68" s="14"/>
      <c r="F68" s="15"/>
      <c r="G68" s="14"/>
      <c r="H68" s="15"/>
      <c r="I68" s="21"/>
      <c r="J68" s="21"/>
      <c r="K68" s="61"/>
      <c r="L68" s="61"/>
      <c r="M68" s="61"/>
      <c r="N68" s="61"/>
      <c r="O68" s="78"/>
      <c r="P68" s="15"/>
      <c r="Q68" s="78"/>
      <c r="R68" s="15"/>
      <c r="S68" s="78"/>
      <c r="T68" s="15"/>
      <c r="U68" s="78"/>
      <c r="V68" s="15"/>
      <c r="W68" s="78"/>
      <c r="X68" s="15"/>
      <c r="Y68" s="78"/>
      <c r="Z68" s="15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90"/>
      <c r="AU68" s="70"/>
      <c r="AV68" s="70"/>
      <c r="AW68" s="70"/>
      <c r="AX68" s="70"/>
      <c r="AY68" s="70"/>
      <c r="AZ68" s="70"/>
      <c r="BA68" s="70"/>
      <c r="BB68" s="70"/>
      <c r="BC68" s="70"/>
    </row>
    <row r="69" ht="15.75" customHeight="1">
      <c r="A69" s="71">
        <f>SUM(A67, + 1)</f>
        <v>33</v>
      </c>
      <c r="B69" s="72"/>
      <c r="C69" s="80" t="str">
        <f>IFS(A69=1,"TP",A69&lt;8,"TS",A69&lt;48,"IUG",A69&lt;84,"TUG",A69&lt;97,"Interuptores",A69&lt;103,"TUE",A69&gt;102,"Fatal Error")</f>
        <v>IUG</v>
      </c>
      <c r="D69" s="72"/>
      <c r="E69" s="81">
        <v>2.0</v>
      </c>
      <c r="F69" s="72"/>
      <c r="G69" s="80" t="str">
        <f>IFS(C69="TP","4x25mm2+Pe",C69="TS Monofasico","2xYmm2+Pe",C69 ="TS Trifasico","3x6mm2+Pe",C69="IUG","2x1,5mm2+Pe",C69="TUG","2x2,5mm2+Pe",C69="Interruptor","2x1,5mm2",C69="TUE","2x4mm2+Pe")</f>
        <v>2x1,5mm2+Pe</v>
      </c>
      <c r="H69" s="72"/>
      <c r="I69" s="21"/>
      <c r="J69" s="21"/>
      <c r="K69" s="61"/>
      <c r="L69" s="61"/>
      <c r="M69" s="61"/>
      <c r="N69" s="61"/>
      <c r="O69" s="83" t="str">
        <f>IF($C69="TP",$E69*2,"--------------")</f>
        <v>--------------</v>
      </c>
      <c r="P69" s="68"/>
      <c r="Q69" s="83" t="str">
        <f>IF(C69="TS",E69*2,"--------------")</f>
        <v>--------------</v>
      </c>
      <c r="R69" s="68"/>
      <c r="S69" s="82" t="s">
        <v>93</v>
      </c>
      <c r="T69" s="68"/>
      <c r="U69" s="83" t="str">
        <f>IF($C69="TUE",$E69*2,"--------------")</f>
        <v>--------------</v>
      </c>
      <c r="V69" s="68"/>
      <c r="W69" s="83" t="str">
        <f>IF($C69="TUG",$E69*2,"--------------")</f>
        <v>--------------</v>
      </c>
      <c r="X69" s="68"/>
      <c r="Y69" s="83">
        <f>IF($C69="IUG",$E69*2,"--------------")</f>
        <v>4</v>
      </c>
      <c r="Z69" s="68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90"/>
      <c r="AU69" s="70"/>
      <c r="AV69" s="70"/>
      <c r="AW69" s="70"/>
      <c r="AX69" s="70"/>
      <c r="AY69" s="70"/>
      <c r="AZ69" s="70"/>
      <c r="BA69" s="70"/>
      <c r="BB69" s="70"/>
      <c r="BC69" s="70"/>
    </row>
    <row r="70" ht="15.75" customHeight="1">
      <c r="A70" s="78"/>
      <c r="B70" s="15"/>
      <c r="C70" s="14"/>
      <c r="D70" s="15"/>
      <c r="E70" s="14"/>
      <c r="F70" s="15"/>
      <c r="G70" s="14"/>
      <c r="H70" s="15"/>
      <c r="I70" s="21"/>
      <c r="J70" s="21"/>
      <c r="K70" s="61"/>
      <c r="L70" s="61"/>
      <c r="M70" s="61"/>
      <c r="N70" s="61"/>
      <c r="O70" s="78"/>
      <c r="P70" s="15"/>
      <c r="Q70" s="78"/>
      <c r="R70" s="15"/>
      <c r="S70" s="78"/>
      <c r="T70" s="15"/>
      <c r="U70" s="78"/>
      <c r="V70" s="15"/>
      <c r="W70" s="78"/>
      <c r="X70" s="15"/>
      <c r="Y70" s="78"/>
      <c r="Z70" s="15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90"/>
      <c r="AU70" s="70"/>
      <c r="AV70" s="70"/>
      <c r="AW70" s="70"/>
      <c r="AX70" s="70"/>
      <c r="AY70" s="70"/>
      <c r="AZ70" s="70"/>
      <c r="BA70" s="70"/>
      <c r="BB70" s="70"/>
      <c r="BC70" s="70"/>
    </row>
    <row r="71" ht="15.75" customHeight="1">
      <c r="A71" s="71">
        <f>SUM(A69, + 1)</f>
        <v>34</v>
      </c>
      <c r="B71" s="72"/>
      <c r="C71" s="80" t="str">
        <f>IFS(A71=1,"TP",A71&lt;8,"TS",A71&lt;48,"IUG",A71&lt;84,"TUG",A71&lt;97,"Interuptores",A71&lt;103,"TUE",A71&gt;102,"Fatal Error")</f>
        <v>IUG</v>
      </c>
      <c r="D71" s="72"/>
      <c r="E71" s="81">
        <v>1.0</v>
      </c>
      <c r="F71" s="72"/>
      <c r="G71" s="80" t="str">
        <f>IFS(C71="TP","4x25mm2+Pe",C71="TS Monofasico","2xYmm2+Pe",C71 ="TS Trifasico","3x6mm2+Pe",C71="IUG","2x1,5mm2+Pe",C71="TUG","2x2,5mm2+Pe",C71="Interruptor","2x1,5mm2",C71="TUE","2x4mm2+Pe")</f>
        <v>2x1,5mm2+Pe</v>
      </c>
      <c r="H71" s="72"/>
      <c r="I71" s="21"/>
      <c r="J71" s="21"/>
      <c r="K71" s="61"/>
      <c r="L71" s="61"/>
      <c r="M71" s="61"/>
      <c r="N71" s="61"/>
      <c r="O71" s="83" t="str">
        <f>IF($C71="TP",$E71*2,"--------------")</f>
        <v>--------------</v>
      </c>
      <c r="P71" s="68"/>
      <c r="Q71" s="83" t="str">
        <f>IF(C71="TS",E71*2,"--------------")</f>
        <v>--------------</v>
      </c>
      <c r="R71" s="68"/>
      <c r="S71" s="82" t="s">
        <v>93</v>
      </c>
      <c r="T71" s="68"/>
      <c r="U71" s="83" t="str">
        <f>IF($C71="TUE",$E71*2,"--------------")</f>
        <v>--------------</v>
      </c>
      <c r="V71" s="68"/>
      <c r="W71" s="83" t="str">
        <f>IF($C71="TUG",$E71*2,"--------------")</f>
        <v>--------------</v>
      </c>
      <c r="X71" s="68"/>
      <c r="Y71" s="83">
        <f>IF($C71="IUG",$E71*2,"--------------")</f>
        <v>2</v>
      </c>
      <c r="Z71" s="68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90"/>
      <c r="AU71" s="70"/>
      <c r="AV71" s="70"/>
      <c r="AW71" s="70"/>
      <c r="AX71" s="70"/>
      <c r="AY71" s="70"/>
      <c r="AZ71" s="70"/>
      <c r="BA71" s="70"/>
      <c r="BB71" s="70"/>
      <c r="BC71" s="70"/>
    </row>
    <row r="72" ht="15.75" customHeight="1">
      <c r="A72" s="78"/>
      <c r="B72" s="15"/>
      <c r="C72" s="14"/>
      <c r="D72" s="15"/>
      <c r="E72" s="14"/>
      <c r="F72" s="15"/>
      <c r="G72" s="14"/>
      <c r="H72" s="15"/>
      <c r="I72" s="21"/>
      <c r="J72" s="21"/>
      <c r="K72" s="61"/>
      <c r="L72" s="61"/>
      <c r="M72" s="61"/>
      <c r="N72" s="61"/>
      <c r="O72" s="78"/>
      <c r="P72" s="15"/>
      <c r="Q72" s="78"/>
      <c r="R72" s="15"/>
      <c r="S72" s="78"/>
      <c r="T72" s="15"/>
      <c r="U72" s="78"/>
      <c r="V72" s="15"/>
      <c r="W72" s="78"/>
      <c r="X72" s="15"/>
      <c r="Y72" s="78"/>
      <c r="Z72" s="15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90"/>
      <c r="AU72" s="70"/>
      <c r="AV72" s="70"/>
      <c r="AW72" s="70"/>
      <c r="AX72" s="70"/>
      <c r="AY72" s="70"/>
      <c r="AZ72" s="70"/>
      <c r="BA72" s="70"/>
      <c r="BB72" s="70"/>
      <c r="BC72" s="70"/>
    </row>
    <row r="73" ht="15.75" customHeight="1">
      <c r="A73" s="71">
        <f>SUM(A71, + 1)</f>
        <v>35</v>
      </c>
      <c r="B73" s="72"/>
      <c r="C73" s="80" t="str">
        <f>IFS(A73=1,"TP",A73&lt;8,"TS",A73&lt;48,"IUG",A73&lt;84,"TUG",A73&lt;97,"Interuptores",A73&lt;103,"TUE",A73&gt;102,"Fatal Error")</f>
        <v>IUG</v>
      </c>
      <c r="D73" s="72"/>
      <c r="E73" s="81">
        <v>4.0</v>
      </c>
      <c r="F73" s="72"/>
      <c r="G73" s="80" t="str">
        <f>IFS(C73="TP","4x25mm2+Pe",C73="TS Monofasico","2xYmm2+Pe",C73 ="TS Trifasico","3x6mm2+Pe",C73="IUG","2x1,5mm2+Pe",C73="TUG","2x2,5mm2+Pe",C73="Interruptor","2x1,5mm2",C73="TUE","2x4mm2+Pe")</f>
        <v>2x1,5mm2+Pe</v>
      </c>
      <c r="H73" s="72"/>
      <c r="I73" s="21"/>
      <c r="J73" s="21"/>
      <c r="K73" s="61"/>
      <c r="L73" s="61"/>
      <c r="M73" s="61"/>
      <c r="N73" s="61"/>
      <c r="O73" s="83" t="str">
        <f>IF($C73="TP",$E73*2,"--------------")</f>
        <v>--------------</v>
      </c>
      <c r="P73" s="68"/>
      <c r="Q73" s="83" t="str">
        <f>IF(C73="TS",E73*2,"--------------")</f>
        <v>--------------</v>
      </c>
      <c r="R73" s="68"/>
      <c r="S73" s="82" t="s">
        <v>93</v>
      </c>
      <c r="T73" s="68"/>
      <c r="U73" s="83" t="str">
        <f>IF($C73="TUE",$E73*2,"--------------")</f>
        <v>--------------</v>
      </c>
      <c r="V73" s="68"/>
      <c r="W73" s="83" t="str">
        <f>IF($C73="TUG",$E73*2,"--------------")</f>
        <v>--------------</v>
      </c>
      <c r="X73" s="68"/>
      <c r="Y73" s="83">
        <f>IF($C73="IUG",$E73*2,"--------------")</f>
        <v>8</v>
      </c>
      <c r="Z73" s="68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90"/>
      <c r="AU73" s="70"/>
      <c r="AV73" s="70"/>
      <c r="AW73" s="70"/>
      <c r="AX73" s="70"/>
      <c r="AY73" s="70"/>
      <c r="AZ73" s="70"/>
      <c r="BA73" s="70"/>
      <c r="BB73" s="70"/>
      <c r="BC73" s="70"/>
    </row>
    <row r="74" ht="15.75" customHeight="1">
      <c r="A74" s="78"/>
      <c r="B74" s="15"/>
      <c r="C74" s="14"/>
      <c r="D74" s="15"/>
      <c r="E74" s="14"/>
      <c r="F74" s="15"/>
      <c r="G74" s="14"/>
      <c r="H74" s="15"/>
      <c r="I74" s="21"/>
      <c r="J74" s="21"/>
      <c r="K74" s="61"/>
      <c r="L74" s="61"/>
      <c r="M74" s="61"/>
      <c r="N74" s="61"/>
      <c r="O74" s="78"/>
      <c r="P74" s="15"/>
      <c r="Q74" s="78"/>
      <c r="R74" s="15"/>
      <c r="S74" s="78"/>
      <c r="T74" s="15"/>
      <c r="U74" s="78"/>
      <c r="V74" s="15"/>
      <c r="W74" s="78"/>
      <c r="X74" s="15"/>
      <c r="Y74" s="78"/>
      <c r="Z74" s="15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90"/>
      <c r="AU74" s="70"/>
      <c r="AV74" s="70"/>
      <c r="AW74" s="70"/>
      <c r="AX74" s="70"/>
      <c r="AY74" s="70"/>
      <c r="AZ74" s="70"/>
      <c r="BA74" s="70"/>
      <c r="BB74" s="70"/>
      <c r="BC74" s="70"/>
    </row>
    <row r="75" ht="15.75" customHeight="1">
      <c r="A75" s="71">
        <f>SUM(A73, + 1)</f>
        <v>36</v>
      </c>
      <c r="B75" s="72"/>
      <c r="C75" s="80" t="str">
        <f>IFS(A75=1,"TP",A75&lt;8,"TS",A75&lt;48,"IUG",A75&lt;84,"TUG",A75&lt;97,"Interuptores",A75&lt;103,"TUE",A75&gt;102,"Fatal Error")</f>
        <v>IUG</v>
      </c>
      <c r="D75" s="72"/>
      <c r="E75" s="81">
        <v>4.0</v>
      </c>
      <c r="F75" s="72"/>
      <c r="G75" s="80" t="str">
        <f>IFS(C75="TP","4x25mm2+Pe",C75="TS Monofasico","2xYmm2+Pe",C75 ="TS Trifasico","3x6mm2+Pe",C75="IUG","2x1,5mm2+Pe",C75="TUG","2x2,5mm2+Pe",C75="Interruptor","2x1,5mm2",C75="TUE","2x4mm2+Pe")</f>
        <v>2x1,5mm2+Pe</v>
      </c>
      <c r="H75" s="72"/>
      <c r="I75" s="21"/>
      <c r="J75" s="21"/>
      <c r="K75" s="61"/>
      <c r="L75" s="61"/>
      <c r="M75" s="61"/>
      <c r="N75" s="61"/>
      <c r="O75" s="83" t="str">
        <f>IF($C75="TP",$E75*2,"--------------")</f>
        <v>--------------</v>
      </c>
      <c r="P75" s="68"/>
      <c r="Q75" s="83" t="str">
        <f>IF(C75="TS",E75*2,"--------------")</f>
        <v>--------------</v>
      </c>
      <c r="R75" s="68"/>
      <c r="S75" s="82" t="s">
        <v>93</v>
      </c>
      <c r="T75" s="68"/>
      <c r="U75" s="83" t="str">
        <f>IF($C75="TUE",$E75*2,"--------------")</f>
        <v>--------------</v>
      </c>
      <c r="V75" s="68"/>
      <c r="W75" s="83" t="str">
        <f>IF($C75="TUG",$E75*2,"--------------")</f>
        <v>--------------</v>
      </c>
      <c r="X75" s="68"/>
      <c r="Y75" s="83">
        <f>IF($C75="IUG",$E75*2,"--------------")</f>
        <v>8</v>
      </c>
      <c r="Z75" s="68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90"/>
      <c r="AU75" s="70"/>
      <c r="AV75" s="70"/>
      <c r="AW75" s="70"/>
      <c r="AX75" s="70"/>
      <c r="AY75" s="70"/>
      <c r="AZ75" s="70"/>
      <c r="BA75" s="70"/>
      <c r="BB75" s="70"/>
      <c r="BC75" s="70"/>
    </row>
    <row r="76" ht="15.75" customHeight="1">
      <c r="A76" s="78"/>
      <c r="B76" s="15"/>
      <c r="C76" s="14"/>
      <c r="D76" s="15"/>
      <c r="E76" s="14"/>
      <c r="F76" s="15"/>
      <c r="G76" s="14"/>
      <c r="H76" s="15"/>
      <c r="I76" s="21"/>
      <c r="J76" s="21"/>
      <c r="K76" s="61"/>
      <c r="L76" s="61"/>
      <c r="M76" s="61"/>
      <c r="N76" s="61"/>
      <c r="O76" s="78"/>
      <c r="P76" s="15"/>
      <c r="Q76" s="78"/>
      <c r="R76" s="15"/>
      <c r="S76" s="78"/>
      <c r="T76" s="15"/>
      <c r="U76" s="78"/>
      <c r="V76" s="15"/>
      <c r="W76" s="78"/>
      <c r="X76" s="15"/>
      <c r="Y76" s="78"/>
      <c r="Z76" s="15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90"/>
      <c r="AU76" s="70"/>
      <c r="AV76" s="70"/>
      <c r="AW76" s="70"/>
      <c r="AX76" s="70"/>
      <c r="AY76" s="70"/>
      <c r="AZ76" s="70"/>
      <c r="BA76" s="70"/>
      <c r="BB76" s="70"/>
      <c r="BC76" s="70"/>
    </row>
    <row r="77" ht="15.75" customHeight="1">
      <c r="A77" s="71">
        <f>SUM(A75, + 1)</f>
        <v>37</v>
      </c>
      <c r="B77" s="72"/>
      <c r="C77" s="80" t="str">
        <f>IFS(A77=1,"TP",A77&lt;8,"TS",A77&lt;48,"IUG",A77&lt;84,"TUG",A77&lt;97,"Interuptores",A77&lt;103,"TUE",A77&gt;102,"Fatal Error")</f>
        <v>IUG</v>
      </c>
      <c r="D77" s="72"/>
      <c r="E77" s="81">
        <v>4.0</v>
      </c>
      <c r="F77" s="72"/>
      <c r="G77" s="80" t="str">
        <f>IFS(C77="TP","4x25mm2+Pe",C77="TS Monofasico","2xYmm2+Pe",C77 ="TS Trifasico","3x6mm2+Pe",C77="IUG","2x1,5mm2+Pe",C77="TUG","2x2,5mm2+Pe",C77="Interruptor","2x1,5mm2",C77="TUE","2x4mm2+Pe")</f>
        <v>2x1,5mm2+Pe</v>
      </c>
      <c r="H77" s="72"/>
      <c r="I77" s="21"/>
      <c r="J77" s="21"/>
      <c r="K77" s="61"/>
      <c r="L77" s="61"/>
      <c r="M77" s="61"/>
      <c r="N77" s="61"/>
      <c r="O77" s="83" t="str">
        <f>IF($C77="TP",$E77*2,"--------------")</f>
        <v>--------------</v>
      </c>
      <c r="P77" s="68"/>
      <c r="Q77" s="83" t="str">
        <f>IF(C77="TS",E77*2,"--------------")</f>
        <v>--------------</v>
      </c>
      <c r="R77" s="68"/>
      <c r="S77" s="82" t="s">
        <v>93</v>
      </c>
      <c r="T77" s="68"/>
      <c r="U77" s="83" t="str">
        <f>IF($C77="TUE",$E77*2,"--------------")</f>
        <v>--------------</v>
      </c>
      <c r="V77" s="68"/>
      <c r="W77" s="83" t="str">
        <f>IF($C77="TUG",$E77*2,"--------------")</f>
        <v>--------------</v>
      </c>
      <c r="X77" s="68"/>
      <c r="Y77" s="83">
        <f>IF($C77="IUG",$E77*2,"--------------")</f>
        <v>8</v>
      </c>
      <c r="Z77" s="68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90"/>
      <c r="AU77" s="70"/>
      <c r="AV77" s="70"/>
      <c r="AW77" s="70"/>
      <c r="AX77" s="70"/>
      <c r="AY77" s="70"/>
      <c r="AZ77" s="70"/>
      <c r="BA77" s="70"/>
      <c r="BB77" s="70"/>
      <c r="BC77" s="70"/>
    </row>
    <row r="78" ht="15.75" customHeight="1">
      <c r="A78" s="78"/>
      <c r="B78" s="15"/>
      <c r="C78" s="14"/>
      <c r="D78" s="15"/>
      <c r="E78" s="14"/>
      <c r="F78" s="15"/>
      <c r="G78" s="14"/>
      <c r="H78" s="15"/>
      <c r="I78" s="21"/>
      <c r="J78" s="21"/>
      <c r="K78" s="61"/>
      <c r="L78" s="61"/>
      <c r="M78" s="61"/>
      <c r="N78" s="61"/>
      <c r="O78" s="78"/>
      <c r="P78" s="15"/>
      <c r="Q78" s="78"/>
      <c r="R78" s="15"/>
      <c r="S78" s="78"/>
      <c r="T78" s="15"/>
      <c r="U78" s="78"/>
      <c r="V78" s="15"/>
      <c r="W78" s="78"/>
      <c r="X78" s="15"/>
      <c r="Y78" s="78"/>
      <c r="Z78" s="15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90"/>
      <c r="AU78" s="70"/>
      <c r="AV78" s="70"/>
      <c r="AW78" s="70"/>
      <c r="AX78" s="70"/>
      <c r="AY78" s="70"/>
      <c r="AZ78" s="70"/>
      <c r="BA78" s="70"/>
      <c r="BB78" s="70"/>
      <c r="BC78" s="70"/>
    </row>
    <row r="79" ht="15.75" customHeight="1">
      <c r="A79" s="71">
        <f>SUM(A77, + 1)</f>
        <v>38</v>
      </c>
      <c r="B79" s="72"/>
      <c r="C79" s="80" t="str">
        <f>IFS(A79=1,"TP",A79&lt;8,"TS",A79&lt;48,"IUG",A79&lt;84,"TUG",A79&lt;97,"Interuptores",A79&lt;103,"TUE",A79&gt;102,"Fatal Error")</f>
        <v>IUG</v>
      </c>
      <c r="D79" s="72"/>
      <c r="E79" s="81">
        <v>2.0</v>
      </c>
      <c r="F79" s="72"/>
      <c r="G79" s="80" t="str">
        <f>IFS(C79="TP","4x25mm2+Pe",C79="TS Monofasico","2xYmm2+Pe",C79 ="TS Trifasico","3x6mm2+Pe",C79="IUG","2x1,5mm2+Pe",C79="TUG","2x2,5mm2+Pe",C79="Interruptor","2x1,5mm2",C79="TUE","2x4mm2+Pe")</f>
        <v>2x1,5mm2+Pe</v>
      </c>
      <c r="H79" s="72"/>
      <c r="I79" s="21"/>
      <c r="J79" s="21"/>
      <c r="K79" s="61"/>
      <c r="L79" s="61"/>
      <c r="M79" s="61"/>
      <c r="N79" s="61"/>
      <c r="O79" s="83" t="str">
        <f>IF($C79="TP",$E79*2,"--------------")</f>
        <v>--------------</v>
      </c>
      <c r="P79" s="68"/>
      <c r="Q79" s="83" t="str">
        <f>IF(C79="TS",E79*2,"--------------")</f>
        <v>--------------</v>
      </c>
      <c r="R79" s="68"/>
      <c r="S79" s="82" t="s">
        <v>93</v>
      </c>
      <c r="T79" s="68"/>
      <c r="U79" s="83" t="str">
        <f>IF($C79="TUE",$E79*2,"--------------")</f>
        <v>--------------</v>
      </c>
      <c r="V79" s="68"/>
      <c r="W79" s="83" t="str">
        <f>IF($C79="TUG",$E79*2,"--------------")</f>
        <v>--------------</v>
      </c>
      <c r="X79" s="68"/>
      <c r="Y79" s="83">
        <f>IF($C79="IUG",$E79*2,"--------------")</f>
        <v>4</v>
      </c>
      <c r="Z79" s="68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90"/>
      <c r="AU79" s="70"/>
      <c r="AV79" s="70"/>
      <c r="AW79" s="70"/>
      <c r="AX79" s="70"/>
      <c r="AY79" s="70"/>
      <c r="AZ79" s="70"/>
      <c r="BA79" s="70"/>
      <c r="BB79" s="70"/>
      <c r="BC79" s="70"/>
    </row>
    <row r="80" ht="15.75" customHeight="1">
      <c r="A80" s="78"/>
      <c r="B80" s="15"/>
      <c r="C80" s="14"/>
      <c r="D80" s="15"/>
      <c r="E80" s="14"/>
      <c r="F80" s="15"/>
      <c r="G80" s="14"/>
      <c r="H80" s="15"/>
      <c r="I80" s="21"/>
      <c r="J80" s="21"/>
      <c r="K80" s="61"/>
      <c r="L80" s="61"/>
      <c r="M80" s="61"/>
      <c r="N80" s="61"/>
      <c r="O80" s="78"/>
      <c r="P80" s="15"/>
      <c r="Q80" s="78"/>
      <c r="R80" s="15"/>
      <c r="S80" s="78"/>
      <c r="T80" s="15"/>
      <c r="U80" s="78"/>
      <c r="V80" s="15"/>
      <c r="W80" s="78"/>
      <c r="X80" s="15"/>
      <c r="Y80" s="78"/>
      <c r="Z80" s="15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90"/>
      <c r="AU80" s="70"/>
      <c r="AV80" s="70"/>
      <c r="AW80" s="70"/>
      <c r="AX80" s="70"/>
      <c r="AY80" s="70"/>
      <c r="AZ80" s="70"/>
      <c r="BA80" s="70"/>
      <c r="BB80" s="70"/>
      <c r="BC80" s="70"/>
    </row>
    <row r="81" ht="15.75" customHeight="1">
      <c r="A81" s="71">
        <f>SUM(A79, + 1)</f>
        <v>39</v>
      </c>
      <c r="B81" s="72"/>
      <c r="C81" s="80" t="str">
        <f>IFS(A81=1,"TP",A81&lt;8,"TS",A81&lt;48,"IUG",A81&lt;84,"TUG",A81&lt;97,"Interuptores",A81&lt;103,"TUE",A81&gt;102,"Fatal Error")</f>
        <v>IUG</v>
      </c>
      <c r="D81" s="72"/>
      <c r="E81" s="81">
        <v>1.0</v>
      </c>
      <c r="F81" s="72"/>
      <c r="G81" s="80" t="str">
        <f>IFS(C81="TP","4x25mm2+Pe",C81="TS Monofasico","2xYmm2+Pe",C81 ="TS Trifasico","3x6mm2+Pe",C81="IUG","2x1,5mm2+Pe",C81="TUG","2x2,5mm2+Pe",C81="Interruptor","2x1,5mm2",C81="TUE","2x4mm2+Pe")</f>
        <v>2x1,5mm2+Pe</v>
      </c>
      <c r="H81" s="72"/>
      <c r="I81" s="21"/>
      <c r="J81" s="21"/>
      <c r="K81" s="61"/>
      <c r="L81" s="61"/>
      <c r="M81" s="61"/>
      <c r="N81" s="61"/>
      <c r="O81" s="83" t="str">
        <f>IF($C81="TP",$E81*2,"--------------")</f>
        <v>--------------</v>
      </c>
      <c r="P81" s="68"/>
      <c r="Q81" s="83" t="str">
        <f>IF(C81="TS",E81*2,"--------------")</f>
        <v>--------------</v>
      </c>
      <c r="R81" s="68"/>
      <c r="S81" s="82" t="s">
        <v>93</v>
      </c>
      <c r="T81" s="68"/>
      <c r="U81" s="83" t="str">
        <f>IF($C81="TUE",$E81*2,"--------------")</f>
        <v>--------------</v>
      </c>
      <c r="V81" s="68"/>
      <c r="W81" s="83" t="str">
        <f>IF($C81="TUG",$E81*2,"--------------")</f>
        <v>--------------</v>
      </c>
      <c r="X81" s="68"/>
      <c r="Y81" s="83">
        <f>IF($C81="IUG",$E81*2,"--------------")</f>
        <v>2</v>
      </c>
      <c r="Z81" s="68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90"/>
      <c r="AU81" s="70"/>
      <c r="AV81" s="70"/>
      <c r="AW81" s="70"/>
      <c r="AX81" s="70"/>
      <c r="AY81" s="70"/>
      <c r="AZ81" s="70"/>
      <c r="BA81" s="70"/>
      <c r="BB81" s="70"/>
      <c r="BC81" s="70"/>
    </row>
    <row r="82" ht="15.75" customHeight="1">
      <c r="A82" s="78"/>
      <c r="B82" s="15"/>
      <c r="C82" s="14"/>
      <c r="D82" s="15"/>
      <c r="E82" s="14"/>
      <c r="F82" s="15"/>
      <c r="G82" s="14"/>
      <c r="H82" s="15"/>
      <c r="I82" s="21"/>
      <c r="J82" s="21"/>
      <c r="K82" s="61"/>
      <c r="L82" s="61"/>
      <c r="M82" s="61"/>
      <c r="N82" s="61"/>
      <c r="O82" s="78"/>
      <c r="P82" s="15"/>
      <c r="Q82" s="78"/>
      <c r="R82" s="15"/>
      <c r="S82" s="78"/>
      <c r="T82" s="15"/>
      <c r="U82" s="78"/>
      <c r="V82" s="15"/>
      <c r="W82" s="78"/>
      <c r="X82" s="15"/>
      <c r="Y82" s="78"/>
      <c r="Z82" s="15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90"/>
      <c r="AU82" s="70"/>
      <c r="AV82" s="70"/>
      <c r="AW82" s="70"/>
      <c r="AX82" s="70"/>
      <c r="AY82" s="70"/>
      <c r="AZ82" s="70"/>
      <c r="BA82" s="70"/>
      <c r="BB82" s="70"/>
      <c r="BC82" s="70"/>
    </row>
    <row r="83" ht="15.75" customHeight="1">
      <c r="A83" s="71">
        <f>SUM(A81, + 1)</f>
        <v>40</v>
      </c>
      <c r="B83" s="72"/>
      <c r="C83" s="80" t="str">
        <f>IFS(A83=1,"TP",A83&lt;8,"TS",A83&lt;48,"IUG",A83&lt;84,"TUG",A83&lt;97,"Interuptores",A83&lt;103,"TUE",A83&gt;102,"Fatal Error")</f>
        <v>IUG</v>
      </c>
      <c r="D83" s="72"/>
      <c r="E83" s="81">
        <v>2.0</v>
      </c>
      <c r="F83" s="72"/>
      <c r="G83" s="80" t="str">
        <f>IFS(C83="TP","4x25mm2+Pe",C83="TS Monofasico","2xYmm2+Pe",C83 ="TS Trifasico","3x6mm2+Pe",C83="IUG","2x1,5mm2+Pe",C83="TUG","2x2,5mm2+Pe",C83="Interruptor","2x1,5mm2",C83="TUE","2x4mm2+Pe")</f>
        <v>2x1,5mm2+Pe</v>
      </c>
      <c r="H83" s="72"/>
      <c r="I83" s="21"/>
      <c r="J83" s="21"/>
      <c r="K83" s="61"/>
      <c r="L83" s="61"/>
      <c r="M83" s="61"/>
      <c r="N83" s="61"/>
      <c r="O83" s="83" t="str">
        <f>IF($C83="TP",$E83*2,"--------------")</f>
        <v>--------------</v>
      </c>
      <c r="P83" s="68"/>
      <c r="Q83" s="83" t="str">
        <f>IF(C83="TS",E83*2,"--------------")</f>
        <v>--------------</v>
      </c>
      <c r="R83" s="68"/>
      <c r="S83" s="82" t="s">
        <v>93</v>
      </c>
      <c r="T83" s="68"/>
      <c r="U83" s="83" t="str">
        <f>IF($C83="TUE",$E83*2,"--------------")</f>
        <v>--------------</v>
      </c>
      <c r="V83" s="68"/>
      <c r="W83" s="83" t="str">
        <f>IF($C83="TUG",$E83*2,"--------------")</f>
        <v>--------------</v>
      </c>
      <c r="X83" s="68"/>
      <c r="Y83" s="83">
        <f>IF($C83="IUG",$E83*2,"--------------")</f>
        <v>4</v>
      </c>
      <c r="Z83" s="68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90"/>
      <c r="AU83" s="70"/>
      <c r="AV83" s="70"/>
      <c r="AW83" s="70"/>
      <c r="AX83" s="70"/>
      <c r="AY83" s="70"/>
      <c r="AZ83" s="70"/>
      <c r="BA83" s="70"/>
      <c r="BB83" s="70"/>
      <c r="BC83" s="70"/>
    </row>
    <row r="84" ht="15.75" customHeight="1">
      <c r="A84" s="78"/>
      <c r="B84" s="15"/>
      <c r="C84" s="14"/>
      <c r="D84" s="15"/>
      <c r="E84" s="14"/>
      <c r="F84" s="15"/>
      <c r="G84" s="14"/>
      <c r="H84" s="15"/>
      <c r="I84" s="21"/>
      <c r="J84" s="21"/>
      <c r="K84" s="61"/>
      <c r="L84" s="61"/>
      <c r="M84" s="61"/>
      <c r="N84" s="61"/>
      <c r="O84" s="78"/>
      <c r="P84" s="15"/>
      <c r="Q84" s="78"/>
      <c r="R84" s="15"/>
      <c r="S84" s="78"/>
      <c r="T84" s="15"/>
      <c r="U84" s="78"/>
      <c r="V84" s="15"/>
      <c r="W84" s="78"/>
      <c r="X84" s="15"/>
      <c r="Y84" s="78"/>
      <c r="Z84" s="15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90"/>
      <c r="AU84" s="70"/>
      <c r="AV84" s="70"/>
      <c r="AW84" s="70"/>
      <c r="AX84" s="70"/>
      <c r="AY84" s="70"/>
      <c r="AZ84" s="70"/>
      <c r="BA84" s="70"/>
      <c r="BB84" s="70"/>
      <c r="BC84" s="70"/>
    </row>
    <row r="85" ht="15.75" customHeight="1">
      <c r="A85" s="71">
        <f>SUM(A83, + 1)</f>
        <v>41</v>
      </c>
      <c r="B85" s="72"/>
      <c r="C85" s="80" t="str">
        <f>IFS(A85=1,"TP",A85&lt;8,"TS",A85&lt;48,"IUG",A85&lt;84,"TUG",A85&lt;97,"Interuptores",A85&lt;103,"TUE",A85&gt;102,"Fatal Error")</f>
        <v>IUG</v>
      </c>
      <c r="D85" s="72"/>
      <c r="E85" s="81">
        <v>1.0</v>
      </c>
      <c r="F85" s="72"/>
      <c r="G85" s="80" t="str">
        <f>IFS(C85="TP","4x25mm2+Pe",C85="TS Monofasico","2xYmm2+Pe",C85 ="TS Trifasico","3x6mm2+Pe",C85="IUG","2x1,5mm2+Pe",C85="TUG","2x2,5mm2+Pe",C85="Interruptor","2x1,5mm2",C85="TUE","2x4mm2+Pe")</f>
        <v>2x1,5mm2+Pe</v>
      </c>
      <c r="H85" s="72"/>
      <c r="I85" s="21"/>
      <c r="J85" s="21"/>
      <c r="K85" s="61"/>
      <c r="L85" s="61"/>
      <c r="M85" s="61"/>
      <c r="N85" s="61"/>
      <c r="O85" s="83" t="str">
        <f>IF($C85="TP",$E85*2,"--------------")</f>
        <v>--------------</v>
      </c>
      <c r="P85" s="68"/>
      <c r="Q85" s="83" t="str">
        <f>IF(C85="TS",E85*2,"--------------")</f>
        <v>--------------</v>
      </c>
      <c r="R85" s="68"/>
      <c r="S85" s="82" t="s">
        <v>93</v>
      </c>
      <c r="T85" s="68"/>
      <c r="U85" s="83" t="str">
        <f>IF($C85="TUE",$E85*2,"--------------")</f>
        <v>--------------</v>
      </c>
      <c r="V85" s="68"/>
      <c r="W85" s="83" t="str">
        <f>IF($C85="TUG",$E85*2,"--------------")</f>
        <v>--------------</v>
      </c>
      <c r="X85" s="68"/>
      <c r="Y85" s="83">
        <f>IF($C85="IUG",$E85*2,"--------------")</f>
        <v>2</v>
      </c>
      <c r="Z85" s="68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90"/>
      <c r="AU85" s="70"/>
      <c r="AV85" s="70"/>
      <c r="AW85" s="70"/>
      <c r="AX85" s="70"/>
      <c r="AY85" s="70"/>
      <c r="AZ85" s="70"/>
      <c r="BA85" s="70"/>
      <c r="BB85" s="70"/>
      <c r="BC85" s="70"/>
    </row>
    <row r="86" ht="15.75" customHeight="1">
      <c r="A86" s="78"/>
      <c r="B86" s="15"/>
      <c r="C86" s="14"/>
      <c r="D86" s="15"/>
      <c r="E86" s="14"/>
      <c r="F86" s="15"/>
      <c r="G86" s="14"/>
      <c r="H86" s="15"/>
      <c r="I86" s="21"/>
      <c r="J86" s="21"/>
      <c r="K86" s="61"/>
      <c r="L86" s="61"/>
      <c r="M86" s="61"/>
      <c r="N86" s="61"/>
      <c r="O86" s="78"/>
      <c r="P86" s="15"/>
      <c r="Q86" s="78"/>
      <c r="R86" s="15"/>
      <c r="S86" s="78"/>
      <c r="T86" s="15"/>
      <c r="U86" s="78"/>
      <c r="V86" s="15"/>
      <c r="W86" s="78"/>
      <c r="X86" s="15"/>
      <c r="Y86" s="78"/>
      <c r="Z86" s="15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90"/>
      <c r="AU86" s="70"/>
      <c r="AV86" s="70"/>
      <c r="AW86" s="70"/>
      <c r="AX86" s="70"/>
      <c r="AY86" s="70"/>
      <c r="AZ86" s="70"/>
      <c r="BA86" s="70"/>
      <c r="BB86" s="70"/>
      <c r="BC86" s="70"/>
    </row>
    <row r="87" ht="15.75" customHeight="1">
      <c r="A87" s="71">
        <f>SUM(A85, + 1)</f>
        <v>42</v>
      </c>
      <c r="B87" s="72"/>
      <c r="C87" s="80" t="str">
        <f>IFS(A87=1,"TP",A87&lt;8,"TS",A87&lt;48,"IUG",A87&lt;84,"TUG",A87&lt;97,"Interuptores",A87&lt;103,"TUE",A87&gt;102,"Fatal Error")</f>
        <v>IUG</v>
      </c>
      <c r="D87" s="72"/>
      <c r="E87" s="81">
        <v>4.0</v>
      </c>
      <c r="F87" s="72"/>
      <c r="G87" s="80" t="str">
        <f>IFS(C87="TP","4x25mm2+Pe",C87="TS Monofasico","2xYmm2+Pe",C87 ="TS Trifasico","3x6mm2+Pe",C87="IUG","2x1,5mm2+Pe",C87="TUG","2x2,5mm2+Pe",C87="Interruptor","2x1,5mm2",C87="TUE","2x4mm2+Pe")</f>
        <v>2x1,5mm2+Pe</v>
      </c>
      <c r="H87" s="72"/>
      <c r="I87" s="21"/>
      <c r="J87" s="21"/>
      <c r="K87" s="61"/>
      <c r="L87" s="61"/>
      <c r="M87" s="61"/>
      <c r="N87" s="61"/>
      <c r="O87" s="83" t="str">
        <f>IF($C87="TP",$E87*2,"--------------")</f>
        <v>--------------</v>
      </c>
      <c r="P87" s="68"/>
      <c r="Q87" s="83" t="str">
        <f>IF(C87="TS",E87*2,"--------------")</f>
        <v>--------------</v>
      </c>
      <c r="R87" s="68"/>
      <c r="S87" s="82" t="s">
        <v>93</v>
      </c>
      <c r="T87" s="68"/>
      <c r="U87" s="83" t="str">
        <f>IF($C87="TUE",$E87*2,"--------------")</f>
        <v>--------------</v>
      </c>
      <c r="V87" s="68"/>
      <c r="W87" s="83" t="str">
        <f>IF($C87="TUG",$E87*2,"--------------")</f>
        <v>--------------</v>
      </c>
      <c r="X87" s="68"/>
      <c r="Y87" s="83">
        <f>IF($C87="IUG",$E87*2,"--------------")</f>
        <v>8</v>
      </c>
      <c r="Z87" s="68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90"/>
      <c r="AU87" s="70"/>
      <c r="AV87" s="70"/>
      <c r="AW87" s="70"/>
      <c r="AX87" s="70"/>
      <c r="AY87" s="70"/>
      <c r="AZ87" s="70"/>
      <c r="BA87" s="70"/>
      <c r="BB87" s="70"/>
      <c r="BC87" s="70"/>
    </row>
    <row r="88" ht="15.75" customHeight="1">
      <c r="A88" s="78"/>
      <c r="B88" s="15"/>
      <c r="C88" s="14"/>
      <c r="D88" s="15"/>
      <c r="E88" s="14"/>
      <c r="F88" s="15"/>
      <c r="G88" s="14"/>
      <c r="H88" s="15"/>
      <c r="I88" s="21"/>
      <c r="J88" s="21"/>
      <c r="K88" s="61"/>
      <c r="L88" s="61"/>
      <c r="M88" s="61"/>
      <c r="N88" s="61"/>
      <c r="O88" s="78"/>
      <c r="P88" s="15"/>
      <c r="Q88" s="78"/>
      <c r="R88" s="15"/>
      <c r="S88" s="78"/>
      <c r="T88" s="15"/>
      <c r="U88" s="78"/>
      <c r="V88" s="15"/>
      <c r="W88" s="78"/>
      <c r="X88" s="15"/>
      <c r="Y88" s="78"/>
      <c r="Z88" s="15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90"/>
      <c r="AU88" s="70"/>
      <c r="AV88" s="70"/>
      <c r="AW88" s="70"/>
      <c r="AX88" s="70"/>
      <c r="AY88" s="70"/>
      <c r="AZ88" s="70"/>
      <c r="BA88" s="70"/>
      <c r="BB88" s="70"/>
      <c r="BC88" s="70"/>
    </row>
    <row r="89" ht="15.75" customHeight="1">
      <c r="A89" s="71">
        <f>SUM(A87, + 1)</f>
        <v>43</v>
      </c>
      <c r="B89" s="72"/>
      <c r="C89" s="80" t="str">
        <f>IFS(A89=1,"TP",A89&lt;8,"TS",A89&lt;48,"IUG",A89&lt;84,"TUG",A89&lt;97,"Interuptores",A89&lt;103,"TUE",A89&gt;102,"Fatal Error")</f>
        <v>IUG</v>
      </c>
      <c r="D89" s="72"/>
      <c r="E89" s="81">
        <v>4.0</v>
      </c>
      <c r="F89" s="72"/>
      <c r="G89" s="80" t="str">
        <f>IFS(C89="TP","4x25mm2+Pe",C89="TS Monofasico","2xYmm2+Pe",C89 ="TS Trifasico","3x6mm2+Pe",C89="IUG","2x1,5mm2+Pe",C89="TUG","2x2,5mm2+Pe",C89="Interruptor","2x1,5mm2",C89="TUE","2x4mm2+Pe")</f>
        <v>2x1,5mm2+Pe</v>
      </c>
      <c r="H89" s="72"/>
      <c r="I89" s="21"/>
      <c r="J89" s="21"/>
      <c r="K89" s="61"/>
      <c r="L89" s="61"/>
      <c r="M89" s="61"/>
      <c r="N89" s="61"/>
      <c r="O89" s="83" t="str">
        <f>IF($C89="TP",$E89*2,"--------------")</f>
        <v>--------------</v>
      </c>
      <c r="P89" s="68"/>
      <c r="Q89" s="83" t="str">
        <f>IF(C89="TS",E89*2,"--------------")</f>
        <v>--------------</v>
      </c>
      <c r="R89" s="68"/>
      <c r="S89" s="82" t="s">
        <v>93</v>
      </c>
      <c r="T89" s="68"/>
      <c r="U89" s="83" t="str">
        <f>IF($C89="TUE",$E89*2,"--------------")</f>
        <v>--------------</v>
      </c>
      <c r="V89" s="68"/>
      <c r="W89" s="83" t="str">
        <f>IF($C89="TUG",$E89*2,"--------------")</f>
        <v>--------------</v>
      </c>
      <c r="X89" s="68"/>
      <c r="Y89" s="83">
        <f>IF($C89="IUG",$E89*2,"--------------")</f>
        <v>8</v>
      </c>
      <c r="Z89" s="68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90"/>
      <c r="AU89" s="70"/>
      <c r="AV89" s="70"/>
      <c r="AW89" s="70"/>
      <c r="AX89" s="70"/>
      <c r="AY89" s="70"/>
      <c r="AZ89" s="70"/>
      <c r="BA89" s="70"/>
      <c r="BB89" s="70"/>
      <c r="BC89" s="70"/>
    </row>
    <row r="90" ht="15.75" customHeight="1">
      <c r="A90" s="78"/>
      <c r="B90" s="15"/>
      <c r="C90" s="14"/>
      <c r="D90" s="15"/>
      <c r="E90" s="14"/>
      <c r="F90" s="15"/>
      <c r="G90" s="14"/>
      <c r="H90" s="15"/>
      <c r="I90" s="21"/>
      <c r="J90" s="21"/>
      <c r="K90" s="61"/>
      <c r="L90" s="61"/>
      <c r="M90" s="61"/>
      <c r="N90" s="61"/>
      <c r="O90" s="78"/>
      <c r="P90" s="15"/>
      <c r="Q90" s="78"/>
      <c r="R90" s="15"/>
      <c r="S90" s="78"/>
      <c r="T90" s="15"/>
      <c r="U90" s="78"/>
      <c r="V90" s="15"/>
      <c r="W90" s="78"/>
      <c r="X90" s="15"/>
      <c r="Y90" s="78"/>
      <c r="Z90" s="15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90"/>
      <c r="AU90" s="70"/>
      <c r="AV90" s="70"/>
      <c r="AW90" s="70"/>
      <c r="AX90" s="70"/>
      <c r="AY90" s="70"/>
      <c r="AZ90" s="70"/>
      <c r="BA90" s="70"/>
      <c r="BB90" s="70"/>
      <c r="BC90" s="70"/>
    </row>
    <row r="91" ht="15.75" customHeight="1">
      <c r="A91" s="71">
        <f>SUM(A89, + 1)</f>
        <v>44</v>
      </c>
      <c r="B91" s="72"/>
      <c r="C91" s="80" t="str">
        <f>IFS(A91=1,"TP",A91&lt;8,"TS",A91&lt;48,"IUG",A91&lt;84,"TUG",A91&lt;97,"Interuptores",A91&lt;103,"TUE",A91&gt;102,"Fatal Error")</f>
        <v>IUG</v>
      </c>
      <c r="D91" s="72"/>
      <c r="E91" s="81">
        <v>4.0</v>
      </c>
      <c r="F91" s="72"/>
      <c r="G91" s="80" t="str">
        <f>IFS(C91="TP","4x25mm2+Pe",C91="TS Monofasico","2xYmm2+Pe",C91 ="TS Trifasico","3x6mm2+Pe",C91="IUG","2x1,5mm2+Pe",C91="TUG","2x2,5mm2+Pe",C91="Interruptor","2x1,5mm2",C91="TUE","2x4mm2+Pe")</f>
        <v>2x1,5mm2+Pe</v>
      </c>
      <c r="H91" s="72"/>
      <c r="I91" s="21"/>
      <c r="J91" s="21"/>
      <c r="K91" s="61"/>
      <c r="L91" s="61"/>
      <c r="M91" s="61"/>
      <c r="N91" s="61"/>
      <c r="O91" s="83" t="str">
        <f>IF($C91="TP",$E91*2,"--------------")</f>
        <v>--------------</v>
      </c>
      <c r="P91" s="68"/>
      <c r="Q91" s="83" t="str">
        <f>IF(C91="TS",E91*2,"--------------")</f>
        <v>--------------</v>
      </c>
      <c r="R91" s="68"/>
      <c r="S91" s="82" t="s">
        <v>93</v>
      </c>
      <c r="T91" s="68"/>
      <c r="U91" s="83" t="str">
        <f>IF($C91="TUE",$E91*2,"--------------")</f>
        <v>--------------</v>
      </c>
      <c r="V91" s="68"/>
      <c r="W91" s="83" t="str">
        <f>IF($C91="TUG",$E91*2,"--------------")</f>
        <v>--------------</v>
      </c>
      <c r="X91" s="68"/>
      <c r="Y91" s="83">
        <f>IF($C91="IUG",$E91*2,"--------------")</f>
        <v>8</v>
      </c>
      <c r="Z91" s="68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90"/>
      <c r="AU91" s="70"/>
      <c r="AV91" s="70"/>
      <c r="AW91" s="70"/>
      <c r="AX91" s="70"/>
      <c r="AY91" s="70"/>
      <c r="AZ91" s="70"/>
      <c r="BA91" s="70"/>
      <c r="BB91" s="70"/>
      <c r="BC91" s="70"/>
    </row>
    <row r="92" ht="15.75" customHeight="1">
      <c r="A92" s="78"/>
      <c r="B92" s="15"/>
      <c r="C92" s="14"/>
      <c r="D92" s="15"/>
      <c r="E92" s="14"/>
      <c r="F92" s="15"/>
      <c r="G92" s="14"/>
      <c r="H92" s="15"/>
      <c r="I92" s="21"/>
      <c r="J92" s="21"/>
      <c r="K92" s="61"/>
      <c r="L92" s="61"/>
      <c r="M92" s="61"/>
      <c r="N92" s="61"/>
      <c r="O92" s="78"/>
      <c r="P92" s="15"/>
      <c r="Q92" s="78"/>
      <c r="R92" s="15"/>
      <c r="S92" s="78"/>
      <c r="T92" s="15"/>
      <c r="U92" s="78"/>
      <c r="V92" s="15"/>
      <c r="W92" s="78"/>
      <c r="X92" s="15"/>
      <c r="Y92" s="78"/>
      <c r="Z92" s="15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90"/>
      <c r="AU92" s="70"/>
      <c r="AV92" s="70"/>
      <c r="AW92" s="70"/>
      <c r="AX92" s="70"/>
      <c r="AY92" s="70"/>
      <c r="AZ92" s="70"/>
      <c r="BA92" s="70"/>
      <c r="BB92" s="70"/>
      <c r="BC92" s="70"/>
    </row>
    <row r="93" ht="15.75" customHeight="1">
      <c r="A93" s="71">
        <f>SUM(A91, + 1)</f>
        <v>45</v>
      </c>
      <c r="B93" s="72"/>
      <c r="C93" s="80" t="str">
        <f>IFS(A93=1,"TP",A93&lt;8,"TS",A93&lt;48,"IUG",A93&lt;84,"TUG",A93&lt;97,"Interuptores",A93&lt;103,"TUE",A93&gt;102,"Fatal Error")</f>
        <v>IUG</v>
      </c>
      <c r="D93" s="72"/>
      <c r="E93" s="81">
        <v>2.0</v>
      </c>
      <c r="F93" s="72"/>
      <c r="G93" s="80" t="str">
        <f>IFS(C93="TP","4x25mm2+Pe",C93="TS Monofasico","2xYmm2+Pe",C93 ="TS Trifasico","3x6mm2+Pe",C93="IUG","2x1,5mm2+Pe",C93="TUG","2x2,5mm2+Pe",C93="Interruptor","2x1,5mm2",C93="TUE","2x4mm2+Pe")</f>
        <v>2x1,5mm2+Pe</v>
      </c>
      <c r="H93" s="72"/>
      <c r="I93" s="21"/>
      <c r="J93" s="21"/>
      <c r="K93" s="61"/>
      <c r="L93" s="61"/>
      <c r="M93" s="61"/>
      <c r="N93" s="61"/>
      <c r="O93" s="83" t="str">
        <f>IF($C93="TP",$E93*2,"--------------")</f>
        <v>--------------</v>
      </c>
      <c r="P93" s="68"/>
      <c r="Q93" s="83" t="str">
        <f>IF(C93="TS",E93*2,"--------------")</f>
        <v>--------------</v>
      </c>
      <c r="R93" s="68"/>
      <c r="S93" s="82" t="s">
        <v>93</v>
      </c>
      <c r="T93" s="68"/>
      <c r="U93" s="83" t="str">
        <f>IF($C93="TUE",$E93*2,"--------------")</f>
        <v>--------------</v>
      </c>
      <c r="V93" s="68"/>
      <c r="W93" s="83" t="str">
        <f>IF($C93="TUG",$E93*2,"--------------")</f>
        <v>--------------</v>
      </c>
      <c r="X93" s="68"/>
      <c r="Y93" s="83">
        <f>IF($C93="IUG",$E93*2,"--------------")</f>
        <v>4</v>
      </c>
      <c r="Z93" s="68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90"/>
      <c r="AU93" s="70"/>
      <c r="AV93" s="70"/>
      <c r="AW93" s="70"/>
      <c r="AX93" s="70"/>
      <c r="AY93" s="70"/>
      <c r="AZ93" s="70"/>
      <c r="BA93" s="70"/>
      <c r="BB93" s="70"/>
      <c r="BC93" s="70"/>
    </row>
    <row r="94" ht="15.75" customHeight="1">
      <c r="A94" s="78"/>
      <c r="B94" s="15"/>
      <c r="C94" s="14"/>
      <c r="D94" s="15"/>
      <c r="E94" s="14"/>
      <c r="F94" s="15"/>
      <c r="G94" s="14"/>
      <c r="H94" s="15"/>
      <c r="I94" s="21"/>
      <c r="J94" s="21"/>
      <c r="K94" s="61"/>
      <c r="L94" s="61"/>
      <c r="M94" s="61"/>
      <c r="N94" s="61"/>
      <c r="O94" s="78"/>
      <c r="P94" s="15"/>
      <c r="Q94" s="78"/>
      <c r="R94" s="15"/>
      <c r="S94" s="78"/>
      <c r="T94" s="15"/>
      <c r="U94" s="78"/>
      <c r="V94" s="15"/>
      <c r="W94" s="78"/>
      <c r="X94" s="15"/>
      <c r="Y94" s="78"/>
      <c r="Z94" s="15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90"/>
      <c r="AU94" s="70"/>
      <c r="AV94" s="70"/>
      <c r="AW94" s="70"/>
      <c r="AX94" s="70"/>
      <c r="AY94" s="70"/>
      <c r="AZ94" s="70"/>
      <c r="BA94" s="70"/>
      <c r="BB94" s="70"/>
      <c r="BC94" s="70"/>
    </row>
    <row r="95" ht="15.75" customHeight="1">
      <c r="A95" s="71">
        <f>SUM(A93, + 1)</f>
        <v>46</v>
      </c>
      <c r="B95" s="72"/>
      <c r="C95" s="80" t="str">
        <f>IFS(A95=1,"TP",A95&lt;8,"TS",A95&lt;48,"IUG",A95&lt;84,"TUG",A95&lt;97,"Interuptores",A95&lt;103,"TUE",A95&gt;102,"Fatal Error")</f>
        <v>IUG</v>
      </c>
      <c r="D95" s="72"/>
      <c r="E95" s="81">
        <v>1.0</v>
      </c>
      <c r="F95" s="72"/>
      <c r="G95" s="80" t="str">
        <f>IFS(C95="TP","4x25mm2+Pe",C95="TS Monofasico","2xYmm2+Pe",C95 ="TS Trifasico","3x6mm2+Pe",C95="IUG","2x1,5mm2+Pe",C95="TUG","2x2,5mm2+Pe",C95="Interruptor","2x1,5mm2",C95="TUE","2x4mm2+Pe")</f>
        <v>2x1,5mm2+Pe</v>
      </c>
      <c r="H95" s="72"/>
      <c r="I95" s="21"/>
      <c r="J95" s="21"/>
      <c r="K95" s="61"/>
      <c r="L95" s="61"/>
      <c r="M95" s="61"/>
      <c r="N95" s="61"/>
      <c r="O95" s="83" t="str">
        <f>IF($C95="TP",$E95*2,"--------------")</f>
        <v>--------------</v>
      </c>
      <c r="P95" s="68"/>
      <c r="Q95" s="83" t="str">
        <f>IF(C95="TS",E95*2,"--------------")</f>
        <v>--------------</v>
      </c>
      <c r="R95" s="68"/>
      <c r="S95" s="82" t="s">
        <v>93</v>
      </c>
      <c r="T95" s="68"/>
      <c r="U95" s="83" t="str">
        <f>IF($C95="TUE",$E95*2,"--------------")</f>
        <v>--------------</v>
      </c>
      <c r="V95" s="68"/>
      <c r="W95" s="83" t="str">
        <f>IF($C95="TUG",$E95*2,"--------------")</f>
        <v>--------------</v>
      </c>
      <c r="X95" s="68"/>
      <c r="Y95" s="83">
        <f>IF($C95="IUG",$E95*2,"--------------")</f>
        <v>2</v>
      </c>
      <c r="Z95" s="68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90"/>
      <c r="AU95" s="70"/>
      <c r="AV95" s="70"/>
      <c r="AW95" s="70"/>
      <c r="AX95" s="70"/>
      <c r="AY95" s="70"/>
      <c r="AZ95" s="70"/>
      <c r="BA95" s="70"/>
      <c r="BB95" s="70"/>
      <c r="BC95" s="70"/>
    </row>
    <row r="96" ht="15.75" customHeight="1">
      <c r="A96" s="78"/>
      <c r="B96" s="15"/>
      <c r="C96" s="14"/>
      <c r="D96" s="15"/>
      <c r="E96" s="14"/>
      <c r="F96" s="15"/>
      <c r="G96" s="14"/>
      <c r="H96" s="15"/>
      <c r="I96" s="21"/>
      <c r="J96" s="21"/>
      <c r="K96" s="61"/>
      <c r="L96" s="61"/>
      <c r="M96" s="61"/>
      <c r="N96" s="61"/>
      <c r="O96" s="78"/>
      <c r="P96" s="15"/>
      <c r="Q96" s="78"/>
      <c r="R96" s="15"/>
      <c r="S96" s="78"/>
      <c r="T96" s="15"/>
      <c r="U96" s="78"/>
      <c r="V96" s="15"/>
      <c r="W96" s="78"/>
      <c r="X96" s="15"/>
      <c r="Y96" s="78"/>
      <c r="Z96" s="15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90"/>
      <c r="AU96" s="70"/>
      <c r="AV96" s="70"/>
      <c r="AW96" s="70"/>
      <c r="AX96" s="70"/>
      <c r="AY96" s="70"/>
      <c r="AZ96" s="70"/>
      <c r="BA96" s="70"/>
      <c r="BB96" s="70"/>
      <c r="BC96" s="70"/>
    </row>
    <row r="97" ht="15.75" customHeight="1">
      <c r="A97" s="71">
        <f>SUM(A95, + 1)</f>
        <v>47</v>
      </c>
      <c r="B97" s="72"/>
      <c r="C97" s="80" t="str">
        <f>IFS(A97=1,"TP",A97&lt;8,"TS",A97&lt;48,"IUG",A97&lt;84,"TUG",A97&lt;97,"Interuptores",A97&lt;103,"TUE",A97&gt;102,"Fatal Error")</f>
        <v>IUG</v>
      </c>
      <c r="D97" s="72"/>
      <c r="E97" s="81">
        <v>2.0</v>
      </c>
      <c r="F97" s="72"/>
      <c r="G97" s="80" t="str">
        <f>IFS(C97="TP","4x25mm2+Pe",C97="TS Monofasico","2xYmm2+Pe",C97 ="TS Trifasico","3x6mm2+Pe",C97="IUG","2x1,5mm2+Pe",C97="TUG","2x2,5mm2+Pe",C97="Interruptor","2x1,5mm2",C97="TUE","2x4mm2+Pe")</f>
        <v>2x1,5mm2+Pe</v>
      </c>
      <c r="H97" s="72"/>
      <c r="I97" s="21"/>
      <c r="J97" s="21"/>
      <c r="K97" s="61"/>
      <c r="L97" s="61"/>
      <c r="M97" s="61"/>
      <c r="N97" s="61"/>
      <c r="O97" s="83" t="str">
        <f>IF($C97="TP",$E97*2,"--------------")</f>
        <v>--------------</v>
      </c>
      <c r="P97" s="68"/>
      <c r="Q97" s="83" t="str">
        <f>IF(C97="TS",E97*2,"--------------")</f>
        <v>--------------</v>
      </c>
      <c r="R97" s="68"/>
      <c r="S97" s="82" t="s">
        <v>93</v>
      </c>
      <c r="T97" s="68"/>
      <c r="U97" s="83" t="str">
        <f>IF($C97="TUE",$E97*2,"--------------")</f>
        <v>--------------</v>
      </c>
      <c r="V97" s="68"/>
      <c r="W97" s="83" t="str">
        <f>IF($C97="TUG",$E97*2,"--------------")</f>
        <v>--------------</v>
      </c>
      <c r="X97" s="68"/>
      <c r="Y97" s="83">
        <f>IF($C97="IUG",$E97*2,"--------------")</f>
        <v>4</v>
      </c>
      <c r="Z97" s="68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90"/>
      <c r="AU97" s="70"/>
      <c r="AV97" s="70"/>
      <c r="AW97" s="70"/>
      <c r="AX97" s="70"/>
      <c r="AY97" s="70"/>
      <c r="AZ97" s="70"/>
      <c r="BA97" s="70"/>
      <c r="BB97" s="70"/>
      <c r="BC97" s="70"/>
    </row>
    <row r="98" ht="15.75" customHeight="1">
      <c r="A98" s="78"/>
      <c r="B98" s="15"/>
      <c r="C98" s="14"/>
      <c r="D98" s="15"/>
      <c r="E98" s="14"/>
      <c r="F98" s="15"/>
      <c r="G98" s="14"/>
      <c r="H98" s="15"/>
      <c r="I98" s="21"/>
      <c r="J98" s="21"/>
      <c r="K98" s="61"/>
      <c r="L98" s="61"/>
      <c r="M98" s="61"/>
      <c r="N98" s="61"/>
      <c r="O98" s="78"/>
      <c r="P98" s="15"/>
      <c r="Q98" s="78"/>
      <c r="R98" s="15"/>
      <c r="S98" s="78"/>
      <c r="T98" s="15"/>
      <c r="U98" s="78"/>
      <c r="V98" s="15"/>
      <c r="W98" s="78"/>
      <c r="X98" s="15"/>
      <c r="Y98" s="78"/>
      <c r="Z98" s="15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90"/>
      <c r="AU98" s="70"/>
      <c r="AV98" s="70"/>
      <c r="AW98" s="70"/>
      <c r="AX98" s="70"/>
      <c r="AY98" s="70"/>
      <c r="AZ98" s="70"/>
      <c r="BA98" s="70"/>
      <c r="BB98" s="70"/>
      <c r="BC98" s="70"/>
    </row>
    <row r="99" ht="15.75" customHeight="1">
      <c r="A99" s="71">
        <f>SUM(A97, + 1)</f>
        <v>48</v>
      </c>
      <c r="B99" s="72"/>
      <c r="C99" s="80" t="str">
        <f>IFS(A99=1,"TP",A99&lt;8,"TS",A99&lt;48,"IUG",A99&lt;84,"TUG",A99&lt;97,"Interuptores",A99&lt;103,"TUE",A99&gt;102,"Fatal Error")</f>
        <v>TUG</v>
      </c>
      <c r="D99" s="72"/>
      <c r="E99" s="81">
        <v>12.0</v>
      </c>
      <c r="F99" s="72"/>
      <c r="G99" s="80" t="str">
        <f>IFS(C99="TP","4x25mm2+Pe",C99="TS Monofasico","2xYmm2+Pe",C99 ="TS Trifasico","3x6mm2+Pe",C99="IUG","2x1,5mm2+Pe",C99="TUG","2x2,5mm2+Pe",C99="Interruptor","2x1,5mm2",C99="TUE","2x4mm2+Pe")</f>
        <v>2x2,5mm2+Pe</v>
      </c>
      <c r="H99" s="72"/>
      <c r="I99" s="21"/>
      <c r="J99" s="21"/>
      <c r="K99" s="61"/>
      <c r="L99" s="61"/>
      <c r="M99" s="61"/>
      <c r="N99" s="61"/>
      <c r="O99" s="83" t="str">
        <f>IF($C99="TP",$E99*2,"--------------")</f>
        <v>--------------</v>
      </c>
      <c r="P99" s="68"/>
      <c r="Q99" s="83" t="str">
        <f>IF(C99="TS",E99*2,"--------------")</f>
        <v>--------------</v>
      </c>
      <c r="R99" s="68"/>
      <c r="S99" s="82" t="s">
        <v>93</v>
      </c>
      <c r="T99" s="68"/>
      <c r="U99" s="83" t="str">
        <f>IF($C99="TUE",$E99*2,"--------------")</f>
        <v>--------------</v>
      </c>
      <c r="V99" s="68"/>
      <c r="W99" s="83">
        <f>IF($C99="TUG",$E99*2,"--------------")</f>
        <v>24</v>
      </c>
      <c r="X99" s="68"/>
      <c r="Y99" s="83" t="str">
        <f>IF($C99="IUG",$E99*2,"--------------")</f>
        <v>--------------</v>
      </c>
      <c r="Z99" s="68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90"/>
      <c r="AU99" s="70"/>
      <c r="AV99" s="70"/>
      <c r="AW99" s="70"/>
      <c r="AX99" s="70"/>
      <c r="AY99" s="70"/>
      <c r="AZ99" s="70"/>
      <c r="BA99" s="70"/>
      <c r="BB99" s="70"/>
      <c r="BC99" s="70"/>
    </row>
    <row r="100" ht="15.75" customHeight="1">
      <c r="A100" s="78"/>
      <c r="B100" s="15"/>
      <c r="C100" s="14"/>
      <c r="D100" s="15"/>
      <c r="E100" s="14"/>
      <c r="F100" s="15"/>
      <c r="G100" s="14"/>
      <c r="H100" s="15"/>
      <c r="I100" s="21"/>
      <c r="J100" s="21"/>
      <c r="K100" s="61"/>
      <c r="L100" s="61"/>
      <c r="M100" s="61"/>
      <c r="N100" s="61"/>
      <c r="O100" s="78"/>
      <c r="P100" s="15"/>
      <c r="Q100" s="78"/>
      <c r="R100" s="15"/>
      <c r="S100" s="78"/>
      <c r="T100" s="15"/>
      <c r="U100" s="78"/>
      <c r="V100" s="15"/>
      <c r="W100" s="78"/>
      <c r="X100" s="15"/>
      <c r="Y100" s="78"/>
      <c r="Z100" s="15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90"/>
      <c r="AU100" s="70"/>
      <c r="AV100" s="70"/>
      <c r="AW100" s="70"/>
      <c r="AX100" s="70"/>
      <c r="AY100" s="70"/>
      <c r="AZ100" s="70"/>
      <c r="BA100" s="70"/>
      <c r="BB100" s="70"/>
      <c r="BC100" s="70"/>
    </row>
    <row r="101" ht="15.75" customHeight="1">
      <c r="A101" s="71">
        <f>SUM(A99, + 1)</f>
        <v>49</v>
      </c>
      <c r="B101" s="72"/>
      <c r="C101" s="80" t="str">
        <f>IFS(A101=1,"TP",A101&lt;8,"TS",A101&lt;48,"IUG",A101&lt;84,"TUG",A101&lt;97,"Interuptores",A101&lt;103,"TUE",A101&gt;102,"Fatal Error")</f>
        <v>TUG</v>
      </c>
      <c r="D101" s="72"/>
      <c r="E101" s="81">
        <v>5.0</v>
      </c>
      <c r="F101" s="72"/>
      <c r="G101" s="80" t="str">
        <f>IFS(C101="TP","4x25mm2+Pe",C101="TS Monofasico","2xYmm2+Pe",C101 ="TS Trifasico","3x6mm2+Pe",C101="IUG","2x1,5mm2+Pe",C101="TUG","2x2,5mm2+Pe",C101="Interruptor","2x1,5mm2",C101="TUE","2x4mm2+Pe")</f>
        <v>2x2,5mm2+Pe</v>
      </c>
      <c r="H101" s="72"/>
      <c r="I101" s="21"/>
      <c r="J101" s="21"/>
      <c r="K101" s="61"/>
      <c r="L101" s="61"/>
      <c r="M101" s="61"/>
      <c r="N101" s="61"/>
      <c r="O101" s="83" t="str">
        <f>IF($C101="TP",$E101*2,"--------------")</f>
        <v>--------------</v>
      </c>
      <c r="P101" s="68"/>
      <c r="Q101" s="83" t="str">
        <f>IF(C101="TS",E101*2,"--------------")</f>
        <v>--------------</v>
      </c>
      <c r="R101" s="68"/>
      <c r="S101" s="82" t="s">
        <v>93</v>
      </c>
      <c r="T101" s="68"/>
      <c r="U101" s="83" t="str">
        <f>IF($C101="TUE",$E101*2,"--------------")</f>
        <v>--------------</v>
      </c>
      <c r="V101" s="68"/>
      <c r="W101" s="83">
        <f>IF($C101="TUG",$E101*2,"--------------")</f>
        <v>10</v>
      </c>
      <c r="X101" s="68"/>
      <c r="Y101" s="83" t="str">
        <f>IF($C101="IUG",$E101*2,"--------------")</f>
        <v>--------------</v>
      </c>
      <c r="Z101" s="68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90"/>
      <c r="AU101" s="70"/>
      <c r="AV101" s="70"/>
      <c r="AW101" s="70"/>
      <c r="AX101" s="70"/>
      <c r="AY101" s="70"/>
      <c r="AZ101" s="70"/>
      <c r="BA101" s="70"/>
      <c r="BB101" s="70"/>
      <c r="BC101" s="70"/>
    </row>
    <row r="102" ht="15.75" customHeight="1">
      <c r="A102" s="78"/>
      <c r="B102" s="15"/>
      <c r="C102" s="14"/>
      <c r="D102" s="15"/>
      <c r="E102" s="14"/>
      <c r="F102" s="15"/>
      <c r="G102" s="14"/>
      <c r="H102" s="15"/>
      <c r="I102" s="21"/>
      <c r="J102" s="21"/>
      <c r="K102" s="61"/>
      <c r="L102" s="61"/>
      <c r="M102" s="61"/>
      <c r="N102" s="61"/>
      <c r="O102" s="78"/>
      <c r="P102" s="15"/>
      <c r="Q102" s="78"/>
      <c r="R102" s="15"/>
      <c r="S102" s="78"/>
      <c r="T102" s="15"/>
      <c r="U102" s="78"/>
      <c r="V102" s="15"/>
      <c r="W102" s="78"/>
      <c r="X102" s="15"/>
      <c r="Y102" s="78"/>
      <c r="Z102" s="15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90"/>
      <c r="AU102" s="70"/>
      <c r="AV102" s="70"/>
      <c r="AW102" s="70"/>
      <c r="AX102" s="70"/>
      <c r="AY102" s="70"/>
      <c r="AZ102" s="70"/>
      <c r="BA102" s="70"/>
      <c r="BB102" s="70"/>
      <c r="BC102" s="70"/>
    </row>
    <row r="103" ht="15.75" customHeight="1">
      <c r="A103" s="71">
        <f>SUM(A101, + 1)</f>
        <v>50</v>
      </c>
      <c r="B103" s="72"/>
      <c r="C103" s="80" t="str">
        <f>IFS(A103=1,"TP",A103&lt;8,"TS",A103&lt;48,"IUG",A103&lt;84,"TUG",A103&lt;97,"Interuptores",A103&lt;103,"TUE",A103&gt;102,"Fatal Error")</f>
        <v>TUG</v>
      </c>
      <c r="D103" s="72"/>
      <c r="E103" s="81">
        <v>4.0</v>
      </c>
      <c r="F103" s="72"/>
      <c r="G103" s="80" t="str">
        <f>IFS(C103="TP","4x25mm2+Pe",C103="TS Monofasico","2xYmm2+Pe",C103 ="TS Trifasico","3x6mm2+Pe",C103="IUG","2x1,5mm2+Pe",C103="TUG","2x2,5mm2+Pe",C103="Interruptor","2x1,5mm2",C103="TUE","2x4mm2+Pe")</f>
        <v>2x2,5mm2+Pe</v>
      </c>
      <c r="H103" s="72"/>
      <c r="I103" s="21"/>
      <c r="J103" s="21"/>
      <c r="K103" s="61"/>
      <c r="L103" s="61"/>
      <c r="M103" s="61"/>
      <c r="N103" s="61"/>
      <c r="O103" s="83" t="str">
        <f>IF($C103="TP",$E103*2,"--------------")</f>
        <v>--------------</v>
      </c>
      <c r="P103" s="68"/>
      <c r="Q103" s="83" t="str">
        <f>IF(C103="TS",E103*2,"--------------")</f>
        <v>--------------</v>
      </c>
      <c r="R103" s="68"/>
      <c r="S103" s="82" t="s">
        <v>93</v>
      </c>
      <c r="T103" s="68"/>
      <c r="U103" s="83" t="str">
        <f>IF($C103="TUE",$E103*2,"--------------")</f>
        <v>--------------</v>
      </c>
      <c r="V103" s="68"/>
      <c r="W103" s="83">
        <f>IF($C103="TUG",$E103*2,"--------------")</f>
        <v>8</v>
      </c>
      <c r="X103" s="68"/>
      <c r="Y103" s="83" t="str">
        <f>IF($C103="IUG",$E103*2,"--------------")</f>
        <v>--------------</v>
      </c>
      <c r="Z103" s="68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90"/>
      <c r="AU103" s="70"/>
      <c r="AV103" s="70"/>
      <c r="AW103" s="70"/>
      <c r="AX103" s="70"/>
      <c r="AY103" s="70"/>
      <c r="AZ103" s="70"/>
      <c r="BA103" s="70"/>
      <c r="BB103" s="70"/>
      <c r="BC103" s="70"/>
    </row>
    <row r="104" ht="15.75" customHeight="1">
      <c r="A104" s="78"/>
      <c r="B104" s="15"/>
      <c r="C104" s="14"/>
      <c r="D104" s="15"/>
      <c r="E104" s="14"/>
      <c r="F104" s="15"/>
      <c r="G104" s="14"/>
      <c r="H104" s="15"/>
      <c r="I104" s="21"/>
      <c r="J104" s="21"/>
      <c r="K104" s="61"/>
      <c r="L104" s="61"/>
      <c r="M104" s="61"/>
      <c r="N104" s="61"/>
      <c r="O104" s="78"/>
      <c r="P104" s="15"/>
      <c r="Q104" s="78"/>
      <c r="R104" s="15"/>
      <c r="S104" s="78"/>
      <c r="T104" s="15"/>
      <c r="U104" s="78"/>
      <c r="V104" s="15"/>
      <c r="W104" s="78"/>
      <c r="X104" s="15"/>
      <c r="Y104" s="78"/>
      <c r="Z104" s="15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90"/>
      <c r="AU104" s="70"/>
      <c r="AV104" s="70"/>
      <c r="AW104" s="70"/>
      <c r="AX104" s="70"/>
      <c r="AY104" s="70"/>
      <c r="AZ104" s="70"/>
      <c r="BA104" s="70"/>
      <c r="BB104" s="70"/>
      <c r="BC104" s="70"/>
    </row>
    <row r="105" ht="15.75" customHeight="1">
      <c r="A105" s="71">
        <f>SUM(A103, + 1)</f>
        <v>51</v>
      </c>
      <c r="B105" s="72"/>
      <c r="C105" s="80" t="str">
        <f>IFS(A105=1,"TP",A105&lt;8,"TS",A105&lt;48,"IUG",A105&lt;84,"TUG",A105&lt;97,"Interuptores",A105&lt;103,"TUE",A105&gt;102,"Fatal Error")</f>
        <v>TUG</v>
      </c>
      <c r="D105" s="72"/>
      <c r="E105" s="81">
        <v>4.0</v>
      </c>
      <c r="F105" s="72"/>
      <c r="G105" s="80" t="str">
        <f>IFS(C105="TP","4x25mm2+Pe",C105="TS Monofasico","2xYmm2+Pe",C105 ="TS Trifasico","3x6mm2+Pe",C105="IUG","2x1,5mm2+Pe",C105="TUG","2x2,5mm2+Pe",C105="Interruptor","2x1,5mm2",C105="TUE","2x4mm2+Pe")</f>
        <v>2x2,5mm2+Pe</v>
      </c>
      <c r="H105" s="72"/>
      <c r="I105" s="21"/>
      <c r="J105" s="21"/>
      <c r="K105" s="61"/>
      <c r="L105" s="61"/>
      <c r="M105" s="61"/>
      <c r="N105" s="61"/>
      <c r="O105" s="83" t="str">
        <f>IF($C105="TP",$E105*2,"--------------")</f>
        <v>--------------</v>
      </c>
      <c r="P105" s="68"/>
      <c r="Q105" s="83" t="str">
        <f>IF(C105="TS",E105*2,"--------------")</f>
        <v>--------------</v>
      </c>
      <c r="R105" s="68"/>
      <c r="S105" s="82" t="s">
        <v>93</v>
      </c>
      <c r="T105" s="68"/>
      <c r="U105" s="83" t="str">
        <f>IF($C105="TUE",$E105*2,"--------------")</f>
        <v>--------------</v>
      </c>
      <c r="V105" s="68"/>
      <c r="W105" s="83">
        <f>IF($C105="TUG",$E105*2,"--------------")</f>
        <v>8</v>
      </c>
      <c r="X105" s="68"/>
      <c r="Y105" s="83" t="str">
        <f>IF($C105="IUG",$E105*2,"--------------")</f>
        <v>--------------</v>
      </c>
      <c r="Z105" s="68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90"/>
      <c r="AU105" s="70"/>
      <c r="AV105" s="70"/>
      <c r="AW105" s="70"/>
      <c r="AX105" s="70"/>
      <c r="AY105" s="70"/>
      <c r="AZ105" s="70"/>
      <c r="BA105" s="70"/>
      <c r="BB105" s="70"/>
      <c r="BC105" s="70"/>
    </row>
    <row r="106" ht="15.75" customHeight="1">
      <c r="A106" s="78"/>
      <c r="B106" s="15"/>
      <c r="C106" s="14"/>
      <c r="D106" s="15"/>
      <c r="E106" s="14"/>
      <c r="F106" s="15"/>
      <c r="G106" s="14"/>
      <c r="H106" s="15"/>
      <c r="I106" s="21"/>
      <c r="J106" s="21"/>
      <c r="K106" s="61"/>
      <c r="L106" s="61"/>
      <c r="M106" s="61"/>
      <c r="N106" s="61"/>
      <c r="O106" s="78"/>
      <c r="P106" s="15"/>
      <c r="Q106" s="78"/>
      <c r="R106" s="15"/>
      <c r="S106" s="78"/>
      <c r="T106" s="15"/>
      <c r="U106" s="78"/>
      <c r="V106" s="15"/>
      <c r="W106" s="78"/>
      <c r="X106" s="15"/>
      <c r="Y106" s="78"/>
      <c r="Z106" s="15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90"/>
      <c r="AU106" s="70"/>
      <c r="AV106" s="70"/>
      <c r="AW106" s="70"/>
      <c r="AX106" s="70"/>
      <c r="AY106" s="70"/>
      <c r="AZ106" s="70"/>
      <c r="BA106" s="70"/>
      <c r="BB106" s="70"/>
      <c r="BC106" s="70"/>
    </row>
    <row r="107" ht="15.75" customHeight="1">
      <c r="A107" s="71">
        <f>SUM(A105, + 1)</f>
        <v>52</v>
      </c>
      <c r="B107" s="72"/>
      <c r="C107" s="80" t="str">
        <f>IFS(A107=1,"TP",A107&lt;8,"TS",A107&lt;48,"IUG",A107&lt;84,"TUG",A107&lt;97,"Interuptores",A107&lt;103,"TUE",A107&gt;102,"Fatal Error")</f>
        <v>TUG</v>
      </c>
      <c r="D107" s="72"/>
      <c r="E107" s="81">
        <v>7.0</v>
      </c>
      <c r="F107" s="72"/>
      <c r="G107" s="80" t="str">
        <f>IFS(C107="TP","4x25mm2+Pe",C107="TS Monofasico","2xYmm2+Pe",C107 ="TS Trifasico","3x6mm2+Pe",C107="IUG","2x1,5mm2+Pe",C107="TUG","2x2,5mm2+Pe",C107="Interruptor","2x1,5mm2",C107="TUE","2x4mm2+Pe")</f>
        <v>2x2,5mm2+Pe</v>
      </c>
      <c r="H107" s="72"/>
      <c r="I107" s="21"/>
      <c r="J107" s="21"/>
      <c r="K107" s="61"/>
      <c r="L107" s="61"/>
      <c r="M107" s="61"/>
      <c r="N107" s="61"/>
      <c r="O107" s="83" t="str">
        <f>IF($C107="TP",$E107*2,"--------------")</f>
        <v>--------------</v>
      </c>
      <c r="P107" s="68"/>
      <c r="Q107" s="83" t="str">
        <f>IF(C107="TS",E107*2,"--------------")</f>
        <v>--------------</v>
      </c>
      <c r="R107" s="68"/>
      <c r="S107" s="82" t="s">
        <v>93</v>
      </c>
      <c r="T107" s="68"/>
      <c r="U107" s="83" t="str">
        <f>IF($C107="TUE",$E107*2,"--------------")</f>
        <v>--------------</v>
      </c>
      <c r="V107" s="68"/>
      <c r="W107" s="83">
        <f>IF($C107="TUG",$E107*2,"--------------")</f>
        <v>14</v>
      </c>
      <c r="X107" s="68"/>
      <c r="Y107" s="83" t="str">
        <f>IF($C107="IUG",$E107*2,"--------------")</f>
        <v>--------------</v>
      </c>
      <c r="Z107" s="68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90"/>
      <c r="AU107" s="70"/>
      <c r="AV107" s="70"/>
      <c r="AW107" s="70"/>
      <c r="AX107" s="70"/>
      <c r="AY107" s="70"/>
      <c r="AZ107" s="70"/>
      <c r="BA107" s="70"/>
      <c r="BB107" s="70"/>
      <c r="BC107" s="70"/>
    </row>
    <row r="108" ht="15.75" customHeight="1">
      <c r="A108" s="78"/>
      <c r="B108" s="15"/>
      <c r="C108" s="14"/>
      <c r="D108" s="15"/>
      <c r="E108" s="14"/>
      <c r="F108" s="15"/>
      <c r="G108" s="14"/>
      <c r="H108" s="15"/>
      <c r="I108" s="21"/>
      <c r="J108" s="21"/>
      <c r="K108" s="61"/>
      <c r="L108" s="61"/>
      <c r="M108" s="61"/>
      <c r="N108" s="61"/>
      <c r="O108" s="78"/>
      <c r="P108" s="15"/>
      <c r="Q108" s="78"/>
      <c r="R108" s="15"/>
      <c r="S108" s="78"/>
      <c r="T108" s="15"/>
      <c r="U108" s="78"/>
      <c r="V108" s="15"/>
      <c r="W108" s="78"/>
      <c r="X108" s="15"/>
      <c r="Y108" s="78"/>
      <c r="Z108" s="15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90"/>
      <c r="AU108" s="70"/>
      <c r="AV108" s="70"/>
      <c r="AW108" s="70"/>
      <c r="AX108" s="70"/>
      <c r="AY108" s="70"/>
      <c r="AZ108" s="70"/>
      <c r="BA108" s="70"/>
      <c r="BB108" s="70"/>
      <c r="BC108" s="70"/>
    </row>
    <row r="109" ht="15.75" customHeight="1">
      <c r="A109" s="71">
        <f>SUM(A107, + 1)</f>
        <v>53</v>
      </c>
      <c r="B109" s="72"/>
      <c r="C109" s="80" t="str">
        <f>IFS(A109=1,"TP",A109&lt;8,"TS",A109&lt;48,"IUG",A109&lt;84,"TUG",A109&lt;97,"Interuptores",A109&lt;103,"TUE",A109&gt;102,"Fatal Error")</f>
        <v>TUG</v>
      </c>
      <c r="D109" s="72"/>
      <c r="E109" s="81">
        <v>4.0</v>
      </c>
      <c r="F109" s="72"/>
      <c r="G109" s="80" t="str">
        <f>IFS(C109="TP","4x25mm2+Pe",C109="TS Monofasico","2xYmm2+Pe",C109 ="TS Trifasico","3x6mm2+Pe",C109="IUG","2x1,5mm2+Pe",C109="TUG","2x2,5mm2+Pe",C109="Interruptor","2x1,5mm2",C109="TUE","2x4mm2+Pe")</f>
        <v>2x2,5mm2+Pe</v>
      </c>
      <c r="H109" s="72"/>
      <c r="I109" s="21"/>
      <c r="J109" s="21"/>
      <c r="K109" s="61"/>
      <c r="L109" s="61"/>
      <c r="M109" s="61"/>
      <c r="N109" s="61"/>
      <c r="O109" s="83" t="str">
        <f>IF($C109="TP",$E109*2,"--------------")</f>
        <v>--------------</v>
      </c>
      <c r="P109" s="68"/>
      <c r="Q109" s="83" t="str">
        <f>IF(C109="TS",E109*2,"--------------")</f>
        <v>--------------</v>
      </c>
      <c r="R109" s="68"/>
      <c r="S109" s="82" t="s">
        <v>93</v>
      </c>
      <c r="T109" s="68"/>
      <c r="U109" s="83" t="str">
        <f>IF($C109="TUE",$E109*2,"--------------")</f>
        <v>--------------</v>
      </c>
      <c r="V109" s="68"/>
      <c r="W109" s="83">
        <f>IF($C109="TUG",$E109*2,"--------------")</f>
        <v>8</v>
      </c>
      <c r="X109" s="68"/>
      <c r="Y109" s="83" t="str">
        <f>IF($C109="IUG",$E109*2,"--------------")</f>
        <v>--------------</v>
      </c>
      <c r="Z109" s="68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90"/>
      <c r="AU109" s="70"/>
      <c r="AV109" s="70"/>
      <c r="AW109" s="70"/>
      <c r="AX109" s="70"/>
      <c r="AY109" s="70"/>
      <c r="AZ109" s="70"/>
      <c r="BA109" s="70"/>
      <c r="BB109" s="70"/>
      <c r="BC109" s="70"/>
    </row>
    <row r="110" ht="15.75" customHeight="1">
      <c r="A110" s="78"/>
      <c r="B110" s="15"/>
      <c r="C110" s="14"/>
      <c r="D110" s="15"/>
      <c r="E110" s="14"/>
      <c r="F110" s="15"/>
      <c r="G110" s="14"/>
      <c r="H110" s="15"/>
      <c r="I110" s="21"/>
      <c r="J110" s="21"/>
      <c r="K110" s="61"/>
      <c r="L110" s="61"/>
      <c r="M110" s="61"/>
      <c r="N110" s="61"/>
      <c r="O110" s="78"/>
      <c r="P110" s="15"/>
      <c r="Q110" s="78"/>
      <c r="R110" s="15"/>
      <c r="S110" s="78"/>
      <c r="T110" s="15"/>
      <c r="U110" s="78"/>
      <c r="V110" s="15"/>
      <c r="W110" s="78"/>
      <c r="X110" s="15"/>
      <c r="Y110" s="78"/>
      <c r="Z110" s="15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90"/>
      <c r="AU110" s="70"/>
      <c r="AV110" s="70"/>
      <c r="AW110" s="70"/>
      <c r="AX110" s="70"/>
      <c r="AY110" s="70"/>
      <c r="AZ110" s="70"/>
      <c r="BA110" s="70"/>
      <c r="BB110" s="70"/>
      <c r="BC110" s="70"/>
    </row>
    <row r="111" ht="15.75" customHeight="1">
      <c r="A111" s="71">
        <f>SUM(A109, + 1)</f>
        <v>54</v>
      </c>
      <c r="B111" s="72"/>
      <c r="C111" s="80" t="str">
        <f>IFS(A111=1,"TP",A111&lt;8,"TS",A111&lt;48,"IUG",A111&lt;84,"TUG",A111&lt;97,"Interuptores",A111&lt;103,"TUE",A111&gt;102,"Fatal Error")</f>
        <v>TUG</v>
      </c>
      <c r="D111" s="72"/>
      <c r="E111" s="81">
        <v>8.0</v>
      </c>
      <c r="F111" s="72"/>
      <c r="G111" s="80" t="str">
        <f>IFS(C111="TP","4x25mm2+Pe",C111="TS Monofasico","2xYmm2+Pe",C111 ="TS Trifasico","3x6mm2+Pe",C111="IUG","2x1,5mm2+Pe",C111="TUG","2x2,5mm2+Pe",C111="Interruptor","2x1,5mm2",C111="TUE","2x4mm2+Pe")</f>
        <v>2x2,5mm2+Pe</v>
      </c>
      <c r="H111" s="72"/>
      <c r="I111" s="21"/>
      <c r="J111" s="21"/>
      <c r="K111" s="61"/>
      <c r="L111" s="61"/>
      <c r="M111" s="61"/>
      <c r="N111" s="61"/>
      <c r="O111" s="83" t="str">
        <f>IF($C111="TP",$E111*2,"--------------")</f>
        <v>--------------</v>
      </c>
      <c r="P111" s="68"/>
      <c r="Q111" s="83" t="str">
        <f>IF(C111="TS",E111*2,"--------------")</f>
        <v>--------------</v>
      </c>
      <c r="R111" s="68"/>
      <c r="S111" s="82" t="s">
        <v>93</v>
      </c>
      <c r="T111" s="68"/>
      <c r="U111" s="83" t="str">
        <f>IF($C111="TUE",$E111*2,"--------------")</f>
        <v>--------------</v>
      </c>
      <c r="V111" s="68"/>
      <c r="W111" s="83">
        <f>IF($C111="TUG",$E111*2,"--------------")</f>
        <v>16</v>
      </c>
      <c r="X111" s="68"/>
      <c r="Y111" s="83" t="str">
        <f>IF($C111="IUG",$E111*2,"--------------")</f>
        <v>--------------</v>
      </c>
      <c r="Z111" s="68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90"/>
      <c r="AU111" s="70"/>
      <c r="AV111" s="70"/>
      <c r="AW111" s="70"/>
      <c r="AX111" s="70"/>
      <c r="AY111" s="70"/>
      <c r="AZ111" s="70"/>
      <c r="BA111" s="70"/>
      <c r="BB111" s="70"/>
      <c r="BC111" s="70"/>
    </row>
    <row r="112" ht="15.75" customHeight="1">
      <c r="A112" s="78"/>
      <c r="B112" s="15"/>
      <c r="C112" s="14"/>
      <c r="D112" s="15"/>
      <c r="E112" s="14"/>
      <c r="F112" s="15"/>
      <c r="G112" s="14"/>
      <c r="H112" s="15"/>
      <c r="I112" s="21"/>
      <c r="J112" s="21"/>
      <c r="K112" s="61"/>
      <c r="L112" s="61"/>
      <c r="M112" s="61"/>
      <c r="N112" s="61"/>
      <c r="O112" s="78"/>
      <c r="P112" s="15"/>
      <c r="Q112" s="78"/>
      <c r="R112" s="15"/>
      <c r="S112" s="78"/>
      <c r="T112" s="15"/>
      <c r="U112" s="78"/>
      <c r="V112" s="15"/>
      <c r="W112" s="78"/>
      <c r="X112" s="15"/>
      <c r="Y112" s="78"/>
      <c r="Z112" s="15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90"/>
      <c r="AU112" s="70"/>
      <c r="AV112" s="70"/>
      <c r="AW112" s="70"/>
      <c r="AX112" s="70"/>
      <c r="AY112" s="70"/>
      <c r="AZ112" s="70"/>
      <c r="BA112" s="70"/>
      <c r="BB112" s="70"/>
      <c r="BC112" s="70"/>
    </row>
    <row r="113" ht="15.75" customHeight="1">
      <c r="A113" s="71">
        <f>SUM(A111, + 1)</f>
        <v>55</v>
      </c>
      <c r="B113" s="72"/>
      <c r="C113" s="80" t="str">
        <f>IFS(A113=1,"TP",A113&lt;8,"TS",A113&lt;48,"IUG",A113&lt;84,"TUG",A113&lt;97,"Interuptores",A113&lt;103,"TUE",A113&gt;102,"Fatal Error")</f>
        <v>TUG</v>
      </c>
      <c r="D113" s="72"/>
      <c r="E113" s="81">
        <v>3.0</v>
      </c>
      <c r="F113" s="72"/>
      <c r="G113" s="80" t="str">
        <f>IFS(C113="TP","4x25mm2+Pe",C113="TS Monofasico","2xYmm2+Pe",C113 ="TS Trifasico","3x6mm2+Pe",C113="IUG","2x1,5mm2+Pe",C113="TUG","2x2,5mm2+Pe",C113="Interruptor","2x1,5mm2",C113="TUE","2x4mm2+Pe")</f>
        <v>2x2,5mm2+Pe</v>
      </c>
      <c r="H113" s="72"/>
      <c r="I113" s="21"/>
      <c r="J113" s="21"/>
      <c r="K113" s="61"/>
      <c r="L113" s="61"/>
      <c r="M113" s="61"/>
      <c r="N113" s="61"/>
      <c r="O113" s="83" t="str">
        <f>IF($C113="TP",$E113*2,"--------------")</f>
        <v>--------------</v>
      </c>
      <c r="P113" s="68"/>
      <c r="Q113" s="83" t="str">
        <f>IF(C113="TS",E113*2,"--------------")</f>
        <v>--------------</v>
      </c>
      <c r="R113" s="68"/>
      <c r="S113" s="82" t="s">
        <v>93</v>
      </c>
      <c r="T113" s="68"/>
      <c r="U113" s="83" t="str">
        <f>IF($C113="TUE",$E113*2,"--------------")</f>
        <v>--------------</v>
      </c>
      <c r="V113" s="68"/>
      <c r="W113" s="83">
        <f>IF($C113="TUG",$E113*2,"--------------")</f>
        <v>6</v>
      </c>
      <c r="X113" s="68"/>
      <c r="Y113" s="83" t="str">
        <f>IF($C113="IUG",$E113*2,"--------------")</f>
        <v>--------------</v>
      </c>
      <c r="Z113" s="68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90"/>
      <c r="AU113" s="70"/>
      <c r="AV113" s="70"/>
      <c r="AW113" s="70"/>
      <c r="AX113" s="70"/>
      <c r="AY113" s="70"/>
      <c r="AZ113" s="70"/>
      <c r="BA113" s="70"/>
      <c r="BB113" s="70"/>
      <c r="BC113" s="70"/>
    </row>
    <row r="114" ht="15.75" customHeight="1">
      <c r="A114" s="78"/>
      <c r="B114" s="15"/>
      <c r="C114" s="14"/>
      <c r="D114" s="15"/>
      <c r="E114" s="14"/>
      <c r="F114" s="15"/>
      <c r="G114" s="14"/>
      <c r="H114" s="15"/>
      <c r="I114" s="21"/>
      <c r="J114" s="21"/>
      <c r="K114" s="61"/>
      <c r="L114" s="61"/>
      <c r="M114" s="61"/>
      <c r="N114" s="61"/>
      <c r="O114" s="78"/>
      <c r="P114" s="15"/>
      <c r="Q114" s="78"/>
      <c r="R114" s="15"/>
      <c r="S114" s="78"/>
      <c r="T114" s="15"/>
      <c r="U114" s="78"/>
      <c r="V114" s="15"/>
      <c r="W114" s="78"/>
      <c r="X114" s="15"/>
      <c r="Y114" s="78"/>
      <c r="Z114" s="15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90"/>
      <c r="AU114" s="70"/>
      <c r="AV114" s="70"/>
      <c r="AW114" s="70"/>
      <c r="AX114" s="70"/>
      <c r="AY114" s="70"/>
      <c r="AZ114" s="70"/>
      <c r="BA114" s="70"/>
      <c r="BB114" s="70"/>
      <c r="BC114" s="70"/>
    </row>
    <row r="115" ht="15.75" customHeight="1">
      <c r="A115" s="71">
        <f>SUM(A113, + 1)</f>
        <v>56</v>
      </c>
      <c r="B115" s="72"/>
      <c r="C115" s="80" t="str">
        <f>IFS(A115=1,"TP",A115&lt;8,"TS",A115&lt;48,"IUG",A115&lt;84,"TUG",A115&lt;97,"Interuptores",A115&lt;103,"TUE",A115&gt;102,"Fatal Error")</f>
        <v>TUG</v>
      </c>
      <c r="D115" s="72"/>
      <c r="E115" s="81">
        <v>3.0</v>
      </c>
      <c r="F115" s="72"/>
      <c r="G115" s="80" t="str">
        <f>IFS(C115="TP","4x25mm2+Pe",C115="TS Monofasico","2xYmm2+Pe",C115 ="TS Trifasico","3x6mm2+Pe",C115="IUG","2x1,5mm2+Pe",C115="TUG","2x2,5mm2+Pe",C115="Interruptor","2x1,5mm2",C115="TUE","2x4mm2+Pe")</f>
        <v>2x2,5mm2+Pe</v>
      </c>
      <c r="H115" s="72"/>
      <c r="I115" s="21"/>
      <c r="J115" s="21"/>
      <c r="K115" s="61"/>
      <c r="L115" s="61"/>
      <c r="M115" s="61"/>
      <c r="N115" s="61"/>
      <c r="O115" s="83" t="str">
        <f>IF($C115="TP",$E115*2,"--------------")</f>
        <v>--------------</v>
      </c>
      <c r="P115" s="68"/>
      <c r="Q115" s="83" t="str">
        <f>IF(C115="TS",E115*2,"--------------")</f>
        <v>--------------</v>
      </c>
      <c r="R115" s="68"/>
      <c r="S115" s="82" t="s">
        <v>93</v>
      </c>
      <c r="T115" s="68"/>
      <c r="U115" s="83" t="str">
        <f>IF($C115="TUE",$E115*2,"--------------")</f>
        <v>--------------</v>
      </c>
      <c r="V115" s="68"/>
      <c r="W115" s="83">
        <f>IF($C115="TUG",$E115*2,"--------------")</f>
        <v>6</v>
      </c>
      <c r="X115" s="68"/>
      <c r="Y115" s="83" t="str">
        <f>IF($C115="IUG",$E115*2,"--------------")</f>
        <v>--------------</v>
      </c>
      <c r="Z115" s="68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90"/>
      <c r="AU115" s="70"/>
      <c r="AV115" s="70"/>
      <c r="AW115" s="70"/>
      <c r="AX115" s="70"/>
      <c r="AY115" s="70"/>
      <c r="AZ115" s="70"/>
      <c r="BA115" s="70"/>
      <c r="BB115" s="70"/>
      <c r="BC115" s="70"/>
    </row>
    <row r="116" ht="15.75" customHeight="1">
      <c r="A116" s="78"/>
      <c r="B116" s="15"/>
      <c r="C116" s="14"/>
      <c r="D116" s="15"/>
      <c r="E116" s="14"/>
      <c r="F116" s="15"/>
      <c r="G116" s="14"/>
      <c r="H116" s="15"/>
      <c r="I116" s="21"/>
      <c r="J116" s="21"/>
      <c r="K116" s="61"/>
      <c r="L116" s="61"/>
      <c r="M116" s="61"/>
      <c r="N116" s="61"/>
      <c r="O116" s="78"/>
      <c r="P116" s="15"/>
      <c r="Q116" s="78"/>
      <c r="R116" s="15"/>
      <c r="S116" s="78"/>
      <c r="T116" s="15"/>
      <c r="U116" s="78"/>
      <c r="V116" s="15"/>
      <c r="W116" s="78"/>
      <c r="X116" s="15"/>
      <c r="Y116" s="78"/>
      <c r="Z116" s="15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90"/>
      <c r="AU116" s="70"/>
      <c r="AV116" s="70"/>
      <c r="AW116" s="70"/>
      <c r="AX116" s="70"/>
      <c r="AY116" s="70"/>
      <c r="AZ116" s="70"/>
      <c r="BA116" s="70"/>
      <c r="BB116" s="70"/>
      <c r="BC116" s="70"/>
    </row>
    <row r="117" ht="15.75" customHeight="1">
      <c r="A117" s="71">
        <f>SUM(A115, + 1)</f>
        <v>57</v>
      </c>
      <c r="B117" s="72"/>
      <c r="C117" s="80" t="str">
        <f>IFS(A117=1,"TP",A117&lt;8,"TS",A117&lt;48,"IUG",A117&lt;84,"TUG",A117&lt;97,"Interuptores",A117&lt;103,"TUE",A117&gt;102,"Fatal Error")</f>
        <v>TUG</v>
      </c>
      <c r="D117" s="72"/>
      <c r="E117" s="81">
        <v>2.0</v>
      </c>
      <c r="F117" s="72"/>
      <c r="G117" s="80" t="str">
        <f>IFS(C117="TP","4x25mm2+Pe",C117="TS Monofasico","2xYmm2+Pe",C117 ="TS Trifasico","3x6mm2+Pe",C117="IUG","2x1,5mm2+Pe",C117="TUG","2x2,5mm2+Pe",C117="Interruptor","2x1,5mm2",C117="TUE","2x4mm2+Pe")</f>
        <v>2x2,5mm2+Pe</v>
      </c>
      <c r="H117" s="72"/>
      <c r="I117" s="21"/>
      <c r="J117" s="21"/>
      <c r="K117" s="61"/>
      <c r="L117" s="61"/>
      <c r="M117" s="61"/>
      <c r="N117" s="61"/>
      <c r="O117" s="83" t="str">
        <f>IF($C117="TP",$E117*2,"--------------")</f>
        <v>--------------</v>
      </c>
      <c r="P117" s="68"/>
      <c r="Q117" s="83" t="str">
        <f>IF(C117="TS",E117*2,"--------------")</f>
        <v>--------------</v>
      </c>
      <c r="R117" s="68"/>
      <c r="S117" s="82" t="s">
        <v>93</v>
      </c>
      <c r="T117" s="68"/>
      <c r="U117" s="83" t="str">
        <f>IF($C117="TUE",$E117*2,"--------------")</f>
        <v>--------------</v>
      </c>
      <c r="V117" s="68"/>
      <c r="W117" s="83">
        <f>IF($C117="TUG",$E117*2,"--------------")</f>
        <v>4</v>
      </c>
      <c r="X117" s="68"/>
      <c r="Y117" s="83" t="str">
        <f>IF($C117="IUG",$E117*2,"--------------")</f>
        <v>--------------</v>
      </c>
      <c r="Z117" s="68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90"/>
      <c r="AU117" s="70"/>
      <c r="AV117" s="70"/>
      <c r="AW117" s="70"/>
      <c r="AX117" s="70"/>
      <c r="AY117" s="70"/>
      <c r="AZ117" s="70"/>
      <c r="BA117" s="70"/>
      <c r="BB117" s="70"/>
      <c r="BC117" s="70"/>
    </row>
    <row r="118" ht="15.75" customHeight="1">
      <c r="A118" s="78"/>
      <c r="B118" s="15"/>
      <c r="C118" s="14"/>
      <c r="D118" s="15"/>
      <c r="E118" s="14"/>
      <c r="F118" s="15"/>
      <c r="G118" s="14"/>
      <c r="H118" s="15"/>
      <c r="I118" s="21"/>
      <c r="J118" s="21"/>
      <c r="K118" s="61"/>
      <c r="L118" s="61"/>
      <c r="M118" s="61"/>
      <c r="N118" s="61"/>
      <c r="O118" s="78"/>
      <c r="P118" s="15"/>
      <c r="Q118" s="78"/>
      <c r="R118" s="15"/>
      <c r="S118" s="78"/>
      <c r="T118" s="15"/>
      <c r="U118" s="78"/>
      <c r="V118" s="15"/>
      <c r="W118" s="78"/>
      <c r="X118" s="15"/>
      <c r="Y118" s="78"/>
      <c r="Z118" s="15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90"/>
      <c r="AU118" s="70"/>
      <c r="AV118" s="70"/>
      <c r="AW118" s="70"/>
      <c r="AX118" s="70"/>
      <c r="AY118" s="70"/>
      <c r="AZ118" s="70"/>
      <c r="BA118" s="70"/>
      <c r="BB118" s="70"/>
      <c r="BC118" s="70"/>
    </row>
    <row r="119" ht="15.75" customHeight="1">
      <c r="A119" s="71">
        <f>SUM(A117, + 1)</f>
        <v>58</v>
      </c>
      <c r="B119" s="72"/>
      <c r="C119" s="80" t="str">
        <f>IFS(A119=1,"TP",A119&lt;8,"TS",A119&lt;48,"IUG",A119&lt;84,"TUG",A119&lt;97,"Interuptores",A119&lt;103,"TUE",A119&gt;102,"Fatal Error")</f>
        <v>TUG</v>
      </c>
      <c r="D119" s="72"/>
      <c r="E119" s="81">
        <v>1.0</v>
      </c>
      <c r="F119" s="72"/>
      <c r="G119" s="80" t="str">
        <f>IFS(C119="TP","4x25mm2+Pe",C119="TS Monofasico","2xYmm2+Pe",C119 ="TS Trifasico","3x6mm2+Pe",C119="IUG","2x1,5mm2+Pe",C119="TUG","2x2,5mm2+Pe",C119="Interruptor","2x1,5mm2",C119="TUE","2x4mm2+Pe")</f>
        <v>2x2,5mm2+Pe</v>
      </c>
      <c r="H119" s="72"/>
      <c r="I119" s="21"/>
      <c r="J119" s="21"/>
      <c r="K119" s="61"/>
      <c r="L119" s="61"/>
      <c r="M119" s="61"/>
      <c r="N119" s="61"/>
      <c r="O119" s="83" t="str">
        <f>IF($C119="TP",$E119*2,"--------------")</f>
        <v>--------------</v>
      </c>
      <c r="P119" s="68"/>
      <c r="Q119" s="83" t="str">
        <f>IF(C119="TS",E119*2,"--------------")</f>
        <v>--------------</v>
      </c>
      <c r="R119" s="68"/>
      <c r="S119" s="82" t="s">
        <v>93</v>
      </c>
      <c r="T119" s="68"/>
      <c r="U119" s="83" t="str">
        <f>IF($C119="TUE",$E119*2,"--------------")</f>
        <v>--------------</v>
      </c>
      <c r="V119" s="68"/>
      <c r="W119" s="83">
        <f>IF($C119="TUG",$E119*2,"--------------")</f>
        <v>2</v>
      </c>
      <c r="X119" s="68"/>
      <c r="Y119" s="83" t="str">
        <f>IF($C119="IUG",$E119*2,"--------------")</f>
        <v>--------------</v>
      </c>
      <c r="Z119" s="68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90"/>
      <c r="AU119" s="70"/>
      <c r="AV119" s="70"/>
      <c r="AW119" s="70"/>
      <c r="AX119" s="70"/>
      <c r="AY119" s="70"/>
      <c r="AZ119" s="70"/>
      <c r="BA119" s="70"/>
      <c r="BB119" s="70"/>
      <c r="BC119" s="70"/>
    </row>
    <row r="120" ht="15.75" customHeight="1">
      <c r="A120" s="78"/>
      <c r="B120" s="15"/>
      <c r="C120" s="14"/>
      <c r="D120" s="15"/>
      <c r="E120" s="14"/>
      <c r="F120" s="15"/>
      <c r="G120" s="14"/>
      <c r="H120" s="15"/>
      <c r="I120" s="21"/>
      <c r="J120" s="21"/>
      <c r="K120" s="61"/>
      <c r="L120" s="61"/>
      <c r="M120" s="61"/>
      <c r="N120" s="61"/>
      <c r="O120" s="78"/>
      <c r="P120" s="15"/>
      <c r="Q120" s="78"/>
      <c r="R120" s="15"/>
      <c r="S120" s="78"/>
      <c r="T120" s="15"/>
      <c r="U120" s="78"/>
      <c r="V120" s="15"/>
      <c r="W120" s="78"/>
      <c r="X120" s="15"/>
      <c r="Y120" s="78"/>
      <c r="Z120" s="15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90"/>
      <c r="AU120" s="70"/>
      <c r="AV120" s="70"/>
      <c r="AW120" s="70"/>
      <c r="AX120" s="70"/>
      <c r="AY120" s="70"/>
      <c r="AZ120" s="70"/>
      <c r="BA120" s="70"/>
      <c r="BB120" s="70"/>
      <c r="BC120" s="70"/>
    </row>
    <row r="121" ht="15.75" customHeight="1">
      <c r="A121" s="71">
        <f>SUM(A119, + 1)</f>
        <v>59</v>
      </c>
      <c r="B121" s="72"/>
      <c r="C121" s="80" t="str">
        <f>IFS(A121=1,"TP",A121&lt;8,"TS",A121&lt;48,"IUG",A121&lt;84,"TUG",A121&lt;97,"Interuptores",A121&lt;103,"TUE",A121&gt;102,"Fatal Error")</f>
        <v>TUG</v>
      </c>
      <c r="D121" s="72"/>
      <c r="E121" s="81">
        <v>4.0</v>
      </c>
      <c r="F121" s="72"/>
      <c r="G121" s="80" t="str">
        <f>IFS(C121="TP","4x25mm2+Pe",C121="TS Monofasico","2xYmm2+Pe",C121 ="TS Trifasico","3x6mm2+Pe",C121="IUG","2x1,5mm2+Pe",C121="TUG","2x2,5mm2+Pe",C121="Interruptor","2x1,5mm2",C121="TUE","2x4mm2+Pe")</f>
        <v>2x2,5mm2+Pe</v>
      </c>
      <c r="H121" s="72"/>
      <c r="I121" s="21"/>
      <c r="J121" s="21"/>
      <c r="K121" s="61"/>
      <c r="L121" s="61"/>
      <c r="M121" s="61"/>
      <c r="N121" s="61"/>
      <c r="O121" s="83" t="str">
        <f>IF($C121="TP",$E121*2,"--------------")</f>
        <v>--------------</v>
      </c>
      <c r="P121" s="68"/>
      <c r="Q121" s="83" t="str">
        <f>IF(C121="TS",E121*2,"--------------")</f>
        <v>--------------</v>
      </c>
      <c r="R121" s="68"/>
      <c r="S121" s="82" t="s">
        <v>93</v>
      </c>
      <c r="T121" s="68"/>
      <c r="U121" s="83" t="str">
        <f>IF($C121="TUE",$E121*2,"--------------")</f>
        <v>--------------</v>
      </c>
      <c r="V121" s="68"/>
      <c r="W121" s="83">
        <f>IF($C121="TUG",$E121*2,"--------------")</f>
        <v>8</v>
      </c>
      <c r="X121" s="68"/>
      <c r="Y121" s="83" t="str">
        <f>IF($C121="IUG",$E121*2,"--------------")</f>
        <v>--------------</v>
      </c>
      <c r="Z121" s="68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90"/>
      <c r="AU121" s="70"/>
      <c r="AV121" s="70"/>
      <c r="AW121" s="70"/>
      <c r="AX121" s="70"/>
      <c r="AY121" s="70"/>
      <c r="AZ121" s="70"/>
      <c r="BA121" s="70"/>
      <c r="BB121" s="70"/>
      <c r="BC121" s="70"/>
    </row>
    <row r="122" ht="15.75" customHeight="1">
      <c r="A122" s="78"/>
      <c r="B122" s="15"/>
      <c r="C122" s="14"/>
      <c r="D122" s="15"/>
      <c r="E122" s="14"/>
      <c r="F122" s="15"/>
      <c r="G122" s="14"/>
      <c r="H122" s="15"/>
      <c r="I122" s="21"/>
      <c r="J122" s="21"/>
      <c r="K122" s="61"/>
      <c r="L122" s="61"/>
      <c r="M122" s="61"/>
      <c r="N122" s="61"/>
      <c r="O122" s="78"/>
      <c r="P122" s="15"/>
      <c r="Q122" s="78"/>
      <c r="R122" s="15"/>
      <c r="S122" s="78"/>
      <c r="T122" s="15"/>
      <c r="U122" s="78"/>
      <c r="V122" s="15"/>
      <c r="W122" s="78"/>
      <c r="X122" s="15"/>
      <c r="Y122" s="78"/>
      <c r="Z122" s="15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90"/>
      <c r="AU122" s="70"/>
      <c r="AV122" s="70"/>
      <c r="AW122" s="70"/>
      <c r="AX122" s="70"/>
      <c r="AY122" s="70"/>
      <c r="AZ122" s="70"/>
      <c r="BA122" s="70"/>
      <c r="BB122" s="70"/>
      <c r="BC122" s="70"/>
    </row>
    <row r="123" ht="15.75" customHeight="1">
      <c r="A123" s="71">
        <f>SUM(A121, + 1)</f>
        <v>60</v>
      </c>
      <c r="B123" s="72"/>
      <c r="C123" s="80" t="str">
        <f>IFS(A123=1,"TP",A123&lt;8,"TS",A123&lt;48,"IUG",A123&lt;84,"TUG",A123&lt;97,"Interuptores",A123&lt;103,"TUE",A123&gt;102,"Fatal Error")</f>
        <v>TUG</v>
      </c>
      <c r="D123" s="72"/>
      <c r="E123" s="81">
        <v>3.0</v>
      </c>
      <c r="F123" s="72"/>
      <c r="G123" s="80" t="str">
        <f>IFS(C123="TP","4x25mm2+Pe",C123="TS Monofasico","2xYmm2+Pe",C123 ="TS Trifasico","3x6mm2+Pe",C123="IUG","2x1,5mm2+Pe",C123="TUG","2x2,5mm2+Pe",C123="Interruptor","2x1,5mm2",C123="TUE","2x4mm2+Pe")</f>
        <v>2x2,5mm2+Pe</v>
      </c>
      <c r="H123" s="72"/>
      <c r="I123" s="21"/>
      <c r="J123" s="21"/>
      <c r="K123" s="61"/>
      <c r="L123" s="61"/>
      <c r="M123" s="61"/>
      <c r="N123" s="61"/>
      <c r="O123" s="83" t="str">
        <f>IF($C123="TP",$E123*2,"--------------")</f>
        <v>--------------</v>
      </c>
      <c r="P123" s="68"/>
      <c r="Q123" s="83" t="str">
        <f>IF(C123="TS",E123*2,"--------------")</f>
        <v>--------------</v>
      </c>
      <c r="R123" s="68"/>
      <c r="S123" s="82" t="s">
        <v>93</v>
      </c>
      <c r="T123" s="68"/>
      <c r="U123" s="83" t="str">
        <f>IF($C123="TUE",$E123*2,"--------------")</f>
        <v>--------------</v>
      </c>
      <c r="V123" s="68"/>
      <c r="W123" s="83">
        <f>IF($C123="TUG",$E123*2,"--------------")</f>
        <v>6</v>
      </c>
      <c r="X123" s="68"/>
      <c r="Y123" s="83" t="str">
        <f>IF($C123="IUG",$E123*2,"--------------")</f>
        <v>--------------</v>
      </c>
      <c r="Z123" s="68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90"/>
      <c r="AU123" s="70"/>
      <c r="AV123" s="70"/>
      <c r="AW123" s="70"/>
      <c r="AX123" s="70"/>
      <c r="AY123" s="70"/>
      <c r="AZ123" s="70"/>
      <c r="BA123" s="70"/>
      <c r="BB123" s="70"/>
      <c r="BC123" s="70"/>
    </row>
    <row r="124" ht="15.75" customHeight="1">
      <c r="A124" s="78"/>
      <c r="B124" s="15"/>
      <c r="C124" s="14"/>
      <c r="D124" s="15"/>
      <c r="E124" s="14"/>
      <c r="F124" s="15"/>
      <c r="G124" s="14"/>
      <c r="H124" s="15"/>
      <c r="I124" s="21"/>
      <c r="J124" s="21"/>
      <c r="K124" s="61"/>
      <c r="L124" s="61"/>
      <c r="M124" s="61"/>
      <c r="N124" s="61"/>
      <c r="O124" s="78"/>
      <c r="P124" s="15"/>
      <c r="Q124" s="78"/>
      <c r="R124" s="15"/>
      <c r="S124" s="78"/>
      <c r="T124" s="15"/>
      <c r="U124" s="78"/>
      <c r="V124" s="15"/>
      <c r="W124" s="78"/>
      <c r="X124" s="15"/>
      <c r="Y124" s="78"/>
      <c r="Z124" s="15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90"/>
      <c r="AU124" s="70"/>
      <c r="AV124" s="70"/>
      <c r="AW124" s="70"/>
      <c r="AX124" s="70"/>
      <c r="AY124" s="70"/>
      <c r="AZ124" s="70"/>
      <c r="BA124" s="70"/>
      <c r="BB124" s="70"/>
      <c r="BC124" s="70"/>
    </row>
    <row r="125" ht="15.75" customHeight="1">
      <c r="A125" s="71">
        <f>SUM(A123, + 1)</f>
        <v>61</v>
      </c>
      <c r="B125" s="72"/>
      <c r="C125" s="80" t="str">
        <f>IFS(A125=1,"TP",A125&lt;8,"TS",A125&lt;48,"IUG",A125&lt;84,"TUG",A125&lt;97,"Interuptores",A125&lt;103,"TUE",A125&gt;102,"Fatal Error")</f>
        <v>TUG</v>
      </c>
      <c r="D125" s="72"/>
      <c r="E125" s="81">
        <v>1.0</v>
      </c>
      <c r="F125" s="72"/>
      <c r="G125" s="80" t="str">
        <f>IFS(C125="TP","4x25mm2+Pe",C125="TS Monofasico","2xYmm2+Pe",C125 ="TS Trifasico","3x6mm2+Pe",C125="IUG","2x1,5mm2+Pe",C125="TUG","2x2,5mm2+Pe",C125="Interruptor","2x1,5mm2",C125="TUE","2x4mm2+Pe")</f>
        <v>2x2,5mm2+Pe</v>
      </c>
      <c r="H125" s="72"/>
      <c r="I125" s="21"/>
      <c r="J125" s="21"/>
      <c r="K125" s="61"/>
      <c r="L125" s="61"/>
      <c r="M125" s="61"/>
      <c r="N125" s="61"/>
      <c r="O125" s="83" t="str">
        <f>IF($C125="TP",$E125*2,"--------------")</f>
        <v>--------------</v>
      </c>
      <c r="P125" s="68"/>
      <c r="Q125" s="83" t="str">
        <f>IF(C125="TS",E125*2,"--------------")</f>
        <v>--------------</v>
      </c>
      <c r="R125" s="68"/>
      <c r="S125" s="82" t="s">
        <v>93</v>
      </c>
      <c r="T125" s="68"/>
      <c r="U125" s="83" t="str">
        <f>IF($C125="TUE",$E125*2,"--------------")</f>
        <v>--------------</v>
      </c>
      <c r="V125" s="68"/>
      <c r="W125" s="83">
        <f>IF($C125="TUG",$E125*2,"--------------")</f>
        <v>2</v>
      </c>
      <c r="X125" s="68"/>
      <c r="Y125" s="83" t="str">
        <f>IF($C125="IUG",$E125*2,"--------------")</f>
        <v>--------------</v>
      </c>
      <c r="Z125" s="68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90"/>
      <c r="AU125" s="70"/>
      <c r="AV125" s="70"/>
      <c r="AW125" s="70"/>
      <c r="AX125" s="70"/>
      <c r="AY125" s="70"/>
      <c r="AZ125" s="70"/>
      <c r="BA125" s="70"/>
      <c r="BB125" s="70"/>
      <c r="BC125" s="70"/>
    </row>
    <row r="126" ht="15.75" customHeight="1">
      <c r="A126" s="78"/>
      <c r="B126" s="15"/>
      <c r="C126" s="14"/>
      <c r="D126" s="15"/>
      <c r="E126" s="14"/>
      <c r="F126" s="15"/>
      <c r="G126" s="14"/>
      <c r="H126" s="15"/>
      <c r="I126" s="21"/>
      <c r="J126" s="21"/>
      <c r="K126" s="61"/>
      <c r="L126" s="61"/>
      <c r="M126" s="61"/>
      <c r="N126" s="61"/>
      <c r="O126" s="78"/>
      <c r="P126" s="15"/>
      <c r="Q126" s="78"/>
      <c r="R126" s="15"/>
      <c r="S126" s="78"/>
      <c r="T126" s="15"/>
      <c r="U126" s="78"/>
      <c r="V126" s="15"/>
      <c r="W126" s="78"/>
      <c r="X126" s="15"/>
      <c r="Y126" s="78"/>
      <c r="Z126" s="15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90"/>
      <c r="AU126" s="70"/>
      <c r="AV126" s="70"/>
      <c r="AW126" s="70"/>
      <c r="AX126" s="70"/>
      <c r="AY126" s="70"/>
      <c r="AZ126" s="70"/>
      <c r="BA126" s="70"/>
      <c r="BB126" s="70"/>
      <c r="BC126" s="70"/>
    </row>
    <row r="127" ht="15.75" customHeight="1">
      <c r="A127" s="71">
        <f>SUM(A125, + 1)</f>
        <v>62</v>
      </c>
      <c r="B127" s="72"/>
      <c r="C127" s="80" t="str">
        <f>IFS(A127=1,"TP",A127&lt;8,"TS",A127&lt;48,"IUG",A127&lt;84,"TUG",A127&lt;97,"Interuptores",A127&lt;103,"TUE",A127&gt;102,"Fatal Error")</f>
        <v>TUG</v>
      </c>
      <c r="D127" s="72"/>
      <c r="E127" s="81">
        <v>3.0</v>
      </c>
      <c r="F127" s="72"/>
      <c r="G127" s="80" t="str">
        <f>IFS(C127="TP","4x25mm2+Pe",C127="TS Monofasico","2xYmm2+Pe",C127 ="TS Trifasico","3x6mm2+Pe",C127="IUG","2x1,5mm2+Pe",C127="TUG","2x2,5mm2+Pe",C127="Interruptor","2x1,5mm2",C127="TUE","2x4mm2+Pe")</f>
        <v>2x2,5mm2+Pe</v>
      </c>
      <c r="H127" s="72"/>
      <c r="I127" s="21"/>
      <c r="J127" s="21"/>
      <c r="K127" s="61"/>
      <c r="L127" s="61"/>
      <c r="M127" s="61"/>
      <c r="N127" s="61"/>
      <c r="O127" s="83" t="str">
        <f>IF($C127="TP",$E127*2,"--------------")</f>
        <v>--------------</v>
      </c>
      <c r="P127" s="68"/>
      <c r="Q127" s="83" t="str">
        <f>IF(C127="TS",E127*2,"--------------")</f>
        <v>--------------</v>
      </c>
      <c r="R127" s="68"/>
      <c r="S127" s="82" t="s">
        <v>93</v>
      </c>
      <c r="T127" s="68"/>
      <c r="U127" s="83" t="str">
        <f>IF($C127="TUE",$E127*2,"--------------")</f>
        <v>--------------</v>
      </c>
      <c r="V127" s="68"/>
      <c r="W127" s="83">
        <f>IF($C127="TUG",$E127*2,"--------------")</f>
        <v>6</v>
      </c>
      <c r="X127" s="68"/>
      <c r="Y127" s="83" t="str">
        <f>IF($C127="IUG",$E127*2,"--------------")</f>
        <v>--------------</v>
      </c>
      <c r="Z127" s="68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90"/>
      <c r="AU127" s="70"/>
      <c r="AV127" s="70"/>
      <c r="AW127" s="70"/>
      <c r="AX127" s="70"/>
      <c r="AY127" s="70"/>
      <c r="AZ127" s="70"/>
      <c r="BA127" s="70"/>
      <c r="BB127" s="70"/>
      <c r="BC127" s="70"/>
    </row>
    <row r="128" ht="15.75" customHeight="1">
      <c r="A128" s="78"/>
      <c r="B128" s="15"/>
      <c r="C128" s="14"/>
      <c r="D128" s="15"/>
      <c r="E128" s="14"/>
      <c r="F128" s="15"/>
      <c r="G128" s="14"/>
      <c r="H128" s="15"/>
      <c r="I128" s="21"/>
      <c r="J128" s="21"/>
      <c r="K128" s="61"/>
      <c r="L128" s="61"/>
      <c r="M128" s="61"/>
      <c r="N128" s="61"/>
      <c r="O128" s="78"/>
      <c r="P128" s="15"/>
      <c r="Q128" s="78"/>
      <c r="R128" s="15"/>
      <c r="S128" s="78"/>
      <c r="T128" s="15"/>
      <c r="U128" s="78"/>
      <c r="V128" s="15"/>
      <c r="W128" s="78"/>
      <c r="X128" s="15"/>
      <c r="Y128" s="78"/>
      <c r="Z128" s="15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90"/>
      <c r="AU128" s="70"/>
      <c r="AV128" s="70"/>
      <c r="AW128" s="70"/>
      <c r="AX128" s="70"/>
      <c r="AY128" s="70"/>
      <c r="AZ128" s="70"/>
      <c r="BA128" s="70"/>
      <c r="BB128" s="70"/>
      <c r="BC128" s="70"/>
    </row>
    <row r="129" ht="15.75" customHeight="1">
      <c r="A129" s="71">
        <f>SUM(A127, + 1)</f>
        <v>63</v>
      </c>
      <c r="B129" s="72"/>
      <c r="C129" s="80" t="str">
        <f>IFS(A129=1,"TP",A129&lt;8,"TS",A129&lt;48,"IUG",A129&lt;84,"TUG",A129&lt;97,"Interuptores",A129&lt;103,"TUE",A129&gt;102,"Fatal Error")</f>
        <v>TUG</v>
      </c>
      <c r="D129" s="72"/>
      <c r="E129" s="81">
        <v>3.0</v>
      </c>
      <c r="F129" s="72"/>
      <c r="G129" s="80" t="str">
        <f>IFS(C129="TP","4x25mm2+Pe",C129="TS Monofasico","2xYmm2+Pe",C129 ="TS Trifasico","3x6mm2+Pe",C129="IUG","2x1,5mm2+Pe",C129="TUG","2x2,5mm2+Pe",C129="Interruptor","2x1,5mm2",C129="TUE","2x4mm2+Pe")</f>
        <v>2x2,5mm2+Pe</v>
      </c>
      <c r="H129" s="72"/>
      <c r="I129" s="21"/>
      <c r="J129" s="21"/>
      <c r="K129" s="61"/>
      <c r="L129" s="61"/>
      <c r="M129" s="61"/>
      <c r="N129" s="61"/>
      <c r="O129" s="83" t="str">
        <f>IF($C129="TP",$E129*2,"--------------")</f>
        <v>--------------</v>
      </c>
      <c r="P129" s="68"/>
      <c r="Q129" s="83" t="str">
        <f>IF(C129="TS",E129*2,"--------------")</f>
        <v>--------------</v>
      </c>
      <c r="R129" s="68"/>
      <c r="S129" s="82" t="s">
        <v>93</v>
      </c>
      <c r="T129" s="68"/>
      <c r="U129" s="83" t="str">
        <f>IF($C129="TUE",$E129*2,"--------------")</f>
        <v>--------------</v>
      </c>
      <c r="V129" s="68"/>
      <c r="W129" s="83">
        <f>IF($C129="TUG",$E129*2,"--------------")</f>
        <v>6</v>
      </c>
      <c r="X129" s="68"/>
      <c r="Y129" s="83" t="str">
        <f>IF($C129="IUG",$E129*2,"--------------")</f>
        <v>--------------</v>
      </c>
      <c r="Z129" s="68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90"/>
      <c r="AU129" s="70"/>
      <c r="AV129" s="70"/>
      <c r="AW129" s="70"/>
      <c r="AX129" s="70"/>
      <c r="AY129" s="70"/>
      <c r="AZ129" s="70"/>
      <c r="BA129" s="70"/>
      <c r="BB129" s="70"/>
      <c r="BC129" s="70"/>
    </row>
    <row r="130" ht="15.75" customHeight="1">
      <c r="A130" s="78"/>
      <c r="B130" s="15"/>
      <c r="C130" s="14"/>
      <c r="D130" s="15"/>
      <c r="E130" s="14"/>
      <c r="F130" s="15"/>
      <c r="G130" s="14"/>
      <c r="H130" s="15"/>
      <c r="I130" s="21"/>
      <c r="J130" s="21"/>
      <c r="K130" s="61"/>
      <c r="L130" s="61"/>
      <c r="M130" s="61"/>
      <c r="N130" s="61"/>
      <c r="O130" s="78"/>
      <c r="P130" s="15"/>
      <c r="Q130" s="78"/>
      <c r="R130" s="15"/>
      <c r="S130" s="78"/>
      <c r="T130" s="15"/>
      <c r="U130" s="78"/>
      <c r="V130" s="15"/>
      <c r="W130" s="78"/>
      <c r="X130" s="15"/>
      <c r="Y130" s="78"/>
      <c r="Z130" s="15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90"/>
      <c r="AU130" s="70"/>
      <c r="AV130" s="70"/>
      <c r="AW130" s="70"/>
      <c r="AX130" s="70"/>
      <c r="AY130" s="70"/>
      <c r="AZ130" s="70"/>
      <c r="BA130" s="70"/>
      <c r="BB130" s="70"/>
      <c r="BC130" s="70"/>
    </row>
    <row r="131" ht="15.75" customHeight="1">
      <c r="A131" s="71">
        <f>SUM(A129, + 1)</f>
        <v>64</v>
      </c>
      <c r="B131" s="72"/>
      <c r="C131" s="80" t="str">
        <f>IFS(A131=1,"TP",A131&lt;8,"TS",A131&lt;48,"IUG",A131&lt;84,"TUG",A131&lt;97,"Interuptores",A131&lt;103,"TUE",A131&gt;102,"Fatal Error")</f>
        <v>TUG</v>
      </c>
      <c r="D131" s="72"/>
      <c r="E131" s="81">
        <v>3.0</v>
      </c>
      <c r="F131" s="72"/>
      <c r="G131" s="80" t="str">
        <f>IFS(C131="TP","4x25mm2+Pe",C131="TS Monofasico","2xYmm2+Pe",C131 ="TS Trifasico","3x6mm2+Pe",C131="IUG","2x1,5mm2+Pe",C131="TUG","2x2,5mm2+Pe",C131="Interruptor","2x1,5mm2",C131="TUE","2x4mm2+Pe")</f>
        <v>2x2,5mm2+Pe</v>
      </c>
      <c r="H131" s="72"/>
      <c r="I131" s="21"/>
      <c r="J131" s="21"/>
      <c r="K131" s="61"/>
      <c r="L131" s="61"/>
      <c r="M131" s="61"/>
      <c r="N131" s="61"/>
      <c r="O131" s="83" t="str">
        <f>IF($C131="TP",$E131*2,"--------------")</f>
        <v>--------------</v>
      </c>
      <c r="P131" s="68"/>
      <c r="Q131" s="83" t="str">
        <f>IF(C131="TS",E131*2,"--------------")</f>
        <v>--------------</v>
      </c>
      <c r="R131" s="68"/>
      <c r="S131" s="82" t="s">
        <v>93</v>
      </c>
      <c r="T131" s="68"/>
      <c r="U131" s="83" t="str">
        <f>IF($C131="TUE",$E131*2,"--------------")</f>
        <v>--------------</v>
      </c>
      <c r="V131" s="68"/>
      <c r="W131" s="83">
        <f>IF($C131="TUG",$E131*2,"--------------")</f>
        <v>6</v>
      </c>
      <c r="X131" s="68"/>
      <c r="Y131" s="83" t="str">
        <f>IF($C131="IUG",$E131*2,"--------------")</f>
        <v>--------------</v>
      </c>
      <c r="Z131" s="68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90"/>
      <c r="AU131" s="70"/>
      <c r="AV131" s="70"/>
      <c r="AW131" s="70"/>
      <c r="AX131" s="70"/>
      <c r="AY131" s="70"/>
      <c r="AZ131" s="70"/>
      <c r="BA131" s="70"/>
      <c r="BB131" s="70"/>
      <c r="BC131" s="70"/>
    </row>
    <row r="132" ht="15.75" customHeight="1">
      <c r="A132" s="78"/>
      <c r="B132" s="15"/>
      <c r="C132" s="14"/>
      <c r="D132" s="15"/>
      <c r="E132" s="14"/>
      <c r="F132" s="15"/>
      <c r="G132" s="14"/>
      <c r="H132" s="15"/>
      <c r="I132" s="21"/>
      <c r="J132" s="21"/>
      <c r="K132" s="61"/>
      <c r="L132" s="61"/>
      <c r="M132" s="61"/>
      <c r="N132" s="61"/>
      <c r="O132" s="78"/>
      <c r="P132" s="15"/>
      <c r="Q132" s="78"/>
      <c r="R132" s="15"/>
      <c r="S132" s="78"/>
      <c r="T132" s="15"/>
      <c r="U132" s="78"/>
      <c r="V132" s="15"/>
      <c r="W132" s="78"/>
      <c r="X132" s="15"/>
      <c r="Y132" s="78"/>
      <c r="Z132" s="15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90"/>
      <c r="AU132" s="70"/>
      <c r="AV132" s="70"/>
      <c r="AW132" s="70"/>
      <c r="AX132" s="70"/>
      <c r="AY132" s="70"/>
      <c r="AZ132" s="70"/>
      <c r="BA132" s="70"/>
      <c r="BB132" s="70"/>
      <c r="BC132" s="70"/>
    </row>
    <row r="133" ht="15.75" customHeight="1">
      <c r="A133" s="71">
        <f>SUM(A131, + 1)</f>
        <v>65</v>
      </c>
      <c r="B133" s="72"/>
      <c r="C133" s="80" t="str">
        <f>IFS(A133=1,"TP",A133&lt;8,"TS",A133&lt;48,"IUG",A133&lt;84,"TUG",A133&lt;97,"Interuptores",A133&lt;103,"TUE",A133&gt;102,"Fatal Error")</f>
        <v>TUG</v>
      </c>
      <c r="D133" s="72"/>
      <c r="E133" s="81">
        <v>2.0</v>
      </c>
      <c r="F133" s="72"/>
      <c r="G133" s="80" t="str">
        <f>IFS(C133="TP","4x25mm2+Pe",C133="TS Monofasico","2xYmm2+Pe",C133 ="TS Trifasico","3x6mm2+Pe",C133="IUG","2x1,5mm2+Pe",C133="TUG","2x2,5mm2+Pe",C133="Interruptor","2x1,5mm2",C133="TUE","2x4mm2+Pe")</f>
        <v>2x2,5mm2+Pe</v>
      </c>
      <c r="H133" s="72"/>
      <c r="I133" s="21"/>
      <c r="J133" s="21"/>
      <c r="K133" s="61"/>
      <c r="L133" s="61"/>
      <c r="M133" s="61"/>
      <c r="N133" s="61"/>
      <c r="O133" s="83" t="str">
        <f>IF($C133="TP",$E133*2,"--------------")</f>
        <v>--------------</v>
      </c>
      <c r="P133" s="68"/>
      <c r="Q133" s="83" t="str">
        <f>IF(C133="TS",E133*2,"--------------")</f>
        <v>--------------</v>
      </c>
      <c r="R133" s="68"/>
      <c r="S133" s="82" t="s">
        <v>93</v>
      </c>
      <c r="T133" s="68"/>
      <c r="U133" s="83" t="str">
        <f>IF($C133="TUE",$E133*2,"--------------")</f>
        <v>--------------</v>
      </c>
      <c r="V133" s="68"/>
      <c r="W133" s="83">
        <f>IF($C133="TUG",$E133*2,"--------------")</f>
        <v>4</v>
      </c>
      <c r="X133" s="68"/>
      <c r="Y133" s="83" t="str">
        <f>IF($C133="IUG",$E133*2,"--------------")</f>
        <v>--------------</v>
      </c>
      <c r="Z133" s="68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90"/>
      <c r="AU133" s="70"/>
      <c r="AV133" s="70"/>
      <c r="AW133" s="70"/>
      <c r="AX133" s="70"/>
      <c r="AY133" s="70"/>
      <c r="AZ133" s="70"/>
      <c r="BA133" s="70"/>
      <c r="BB133" s="70"/>
      <c r="BC133" s="70"/>
    </row>
    <row r="134" ht="15.75" customHeight="1">
      <c r="A134" s="78"/>
      <c r="B134" s="15"/>
      <c r="C134" s="14"/>
      <c r="D134" s="15"/>
      <c r="E134" s="14"/>
      <c r="F134" s="15"/>
      <c r="G134" s="14"/>
      <c r="H134" s="15"/>
      <c r="I134" s="21"/>
      <c r="J134" s="21"/>
      <c r="K134" s="61"/>
      <c r="L134" s="61"/>
      <c r="M134" s="61"/>
      <c r="N134" s="61"/>
      <c r="O134" s="78"/>
      <c r="P134" s="15"/>
      <c r="Q134" s="78"/>
      <c r="R134" s="15"/>
      <c r="S134" s="78"/>
      <c r="T134" s="15"/>
      <c r="U134" s="78"/>
      <c r="V134" s="15"/>
      <c r="W134" s="78"/>
      <c r="X134" s="15"/>
      <c r="Y134" s="78"/>
      <c r="Z134" s="15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90"/>
      <c r="AU134" s="70"/>
      <c r="AV134" s="70"/>
      <c r="AW134" s="70"/>
      <c r="AX134" s="70"/>
      <c r="AY134" s="70"/>
      <c r="AZ134" s="70"/>
      <c r="BA134" s="70"/>
      <c r="BB134" s="70"/>
      <c r="BC134" s="70"/>
    </row>
    <row r="135" ht="15.75" customHeight="1">
      <c r="A135" s="71">
        <f>SUM(A133, + 1)</f>
        <v>66</v>
      </c>
      <c r="B135" s="72"/>
      <c r="C135" s="80" t="str">
        <f>IFS(A135=1,"TP",A135&lt;8,"TS",A135&lt;48,"IUG",A135&lt;84,"TUG",A135&lt;97,"Interuptores",A135&lt;103,"TUE",A135&gt;102,"Fatal Error")</f>
        <v>TUG</v>
      </c>
      <c r="D135" s="72"/>
      <c r="E135" s="81">
        <v>3.0</v>
      </c>
      <c r="F135" s="72"/>
      <c r="G135" s="80" t="str">
        <f>IFS(C135="TP","4x25mm2+Pe",C135="TS Monofasico","2xYmm2+Pe",C135 ="TS Trifasico","3x6mm2+Pe",C135="IUG","2x1,5mm2+Pe",C135="TUG","2x2,5mm2+Pe",C135="Interruptor","2x1,5mm2",C135="TUE","2x4mm2+Pe")</f>
        <v>2x2,5mm2+Pe</v>
      </c>
      <c r="H135" s="72"/>
      <c r="I135" s="21"/>
      <c r="J135" s="21"/>
      <c r="K135" s="61"/>
      <c r="L135" s="61"/>
      <c r="M135" s="61"/>
      <c r="N135" s="61"/>
      <c r="O135" s="83" t="str">
        <f>IF($C135="TP",$E135*2,"--------------")</f>
        <v>--------------</v>
      </c>
      <c r="P135" s="68"/>
      <c r="Q135" s="83" t="str">
        <f>IF(C135="TS",E135*2,"--------------")</f>
        <v>--------------</v>
      </c>
      <c r="R135" s="68"/>
      <c r="S135" s="82" t="s">
        <v>93</v>
      </c>
      <c r="T135" s="68"/>
      <c r="U135" s="83" t="str">
        <f>IF($C135="TUE",$E135*2,"--------------")</f>
        <v>--------------</v>
      </c>
      <c r="V135" s="68"/>
      <c r="W135" s="83">
        <f>IF($C135="TUG",$E135*2,"--------------")</f>
        <v>6</v>
      </c>
      <c r="X135" s="68"/>
      <c r="Y135" s="83" t="str">
        <f>IF($C135="IUG",$E135*2,"--------------")</f>
        <v>--------------</v>
      </c>
      <c r="Z135" s="68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90"/>
      <c r="AU135" s="70"/>
      <c r="AV135" s="70"/>
      <c r="AW135" s="70"/>
      <c r="AX135" s="70"/>
      <c r="AY135" s="70"/>
      <c r="AZ135" s="70"/>
      <c r="BA135" s="70"/>
      <c r="BB135" s="70"/>
      <c r="BC135" s="70"/>
    </row>
    <row r="136" ht="15.75" customHeight="1">
      <c r="A136" s="78"/>
      <c r="B136" s="15"/>
      <c r="C136" s="14"/>
      <c r="D136" s="15"/>
      <c r="E136" s="14"/>
      <c r="F136" s="15"/>
      <c r="G136" s="14"/>
      <c r="H136" s="15"/>
      <c r="I136" s="21"/>
      <c r="J136" s="21"/>
      <c r="K136" s="61"/>
      <c r="L136" s="61"/>
      <c r="M136" s="61"/>
      <c r="N136" s="61"/>
      <c r="O136" s="78"/>
      <c r="P136" s="15"/>
      <c r="Q136" s="78"/>
      <c r="R136" s="15"/>
      <c r="S136" s="78"/>
      <c r="T136" s="15"/>
      <c r="U136" s="78"/>
      <c r="V136" s="15"/>
      <c r="W136" s="78"/>
      <c r="X136" s="15"/>
      <c r="Y136" s="78"/>
      <c r="Z136" s="15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90"/>
      <c r="AU136" s="70"/>
      <c r="AV136" s="70"/>
      <c r="AW136" s="70"/>
      <c r="AX136" s="70"/>
      <c r="AY136" s="70"/>
      <c r="AZ136" s="70"/>
      <c r="BA136" s="70"/>
      <c r="BB136" s="70"/>
      <c r="BC136" s="70"/>
    </row>
    <row r="137" ht="15.75" customHeight="1">
      <c r="A137" s="71">
        <f>SUM(A135, + 1)</f>
        <v>67</v>
      </c>
      <c r="B137" s="72"/>
      <c r="C137" s="80" t="str">
        <f>IFS(A137=1,"TP",A137&lt;8,"TS",A137&lt;48,"IUG",A137&lt;84,"TUG",A137&lt;97,"Interuptores",A137&lt;103,"TUE",A137&gt;102,"Fatal Error")</f>
        <v>TUG</v>
      </c>
      <c r="D137" s="72"/>
      <c r="E137" s="81">
        <v>2.0</v>
      </c>
      <c r="F137" s="72"/>
      <c r="G137" s="80" t="str">
        <f>IFS(C137="TP","4x25mm2+Pe",C137="TS Monofasico","2xYmm2+Pe",C137 ="TS Trifasico","3x6mm2+Pe",C137="IUG","2x1,5mm2+Pe",C137="TUG","2x2,5mm2+Pe",C137="Interruptor","2x1,5mm2",C137="TUE","2x4mm2+Pe")</f>
        <v>2x2,5mm2+Pe</v>
      </c>
      <c r="H137" s="72"/>
      <c r="I137" s="21"/>
      <c r="J137" s="21"/>
      <c r="K137" s="61"/>
      <c r="L137" s="61"/>
      <c r="M137" s="61"/>
      <c r="N137" s="61"/>
      <c r="O137" s="83" t="str">
        <f>IF($C137="TP",$E137*2,"--------------")</f>
        <v>--------------</v>
      </c>
      <c r="P137" s="68"/>
      <c r="Q137" s="83" t="str">
        <f>IF(C137="TS",E137*2,"--------------")</f>
        <v>--------------</v>
      </c>
      <c r="R137" s="68"/>
      <c r="S137" s="82" t="s">
        <v>93</v>
      </c>
      <c r="T137" s="68"/>
      <c r="U137" s="83" t="str">
        <f>IF($C137="TUE",$E137*2,"--------------")</f>
        <v>--------------</v>
      </c>
      <c r="V137" s="68"/>
      <c r="W137" s="83">
        <f>IF($C137="TUG",$E137*2,"--------------")</f>
        <v>4</v>
      </c>
      <c r="X137" s="68"/>
      <c r="Y137" s="83" t="str">
        <f>IF($C137="IUG",$E137*2,"--------------")</f>
        <v>--------------</v>
      </c>
      <c r="Z137" s="68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90"/>
      <c r="AU137" s="70"/>
      <c r="AV137" s="70"/>
      <c r="AW137" s="70"/>
      <c r="AX137" s="70"/>
      <c r="AY137" s="70"/>
      <c r="AZ137" s="70"/>
      <c r="BA137" s="70"/>
      <c r="BB137" s="70"/>
      <c r="BC137" s="70"/>
    </row>
    <row r="138" ht="15.75" customHeight="1">
      <c r="A138" s="78"/>
      <c r="B138" s="15"/>
      <c r="C138" s="14"/>
      <c r="D138" s="15"/>
      <c r="E138" s="14"/>
      <c r="F138" s="15"/>
      <c r="G138" s="14"/>
      <c r="H138" s="15"/>
      <c r="I138" s="21"/>
      <c r="J138" s="21"/>
      <c r="K138" s="61"/>
      <c r="L138" s="61"/>
      <c r="M138" s="61"/>
      <c r="N138" s="61"/>
      <c r="O138" s="78"/>
      <c r="P138" s="15"/>
      <c r="Q138" s="78"/>
      <c r="R138" s="15"/>
      <c r="S138" s="78"/>
      <c r="T138" s="15"/>
      <c r="U138" s="78"/>
      <c r="V138" s="15"/>
      <c r="W138" s="78"/>
      <c r="X138" s="15"/>
      <c r="Y138" s="78"/>
      <c r="Z138" s="15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90"/>
      <c r="AU138" s="70"/>
      <c r="AV138" s="70"/>
      <c r="AW138" s="70"/>
      <c r="AX138" s="70"/>
      <c r="AY138" s="70"/>
      <c r="AZ138" s="70"/>
      <c r="BA138" s="70"/>
      <c r="BB138" s="70"/>
      <c r="BC138" s="70"/>
    </row>
    <row r="139" ht="15.75" customHeight="1">
      <c r="A139" s="71">
        <f>SUM(A137, + 1)</f>
        <v>68</v>
      </c>
      <c r="B139" s="72"/>
      <c r="C139" s="80" t="str">
        <f>IFS(A139=1,"TP",A139&lt;8,"TS",A139&lt;48,"IUG",A139&lt;84,"TUG",A139&lt;97,"Interuptores",A139&lt;103,"TUE",A139&gt;102,"Fatal Error")</f>
        <v>TUG</v>
      </c>
      <c r="D139" s="72"/>
      <c r="E139" s="81">
        <v>2.0</v>
      </c>
      <c r="F139" s="72"/>
      <c r="G139" s="80" t="str">
        <f>IFS(C139="TP","4x25mm2+Pe",C139="TS Monofasico","2xYmm2+Pe",C139 ="TS Trifasico","3x6mm2+Pe",C139="IUG","2x1,5mm2+Pe",C139="TUG","2x2,5mm2+Pe",C139="Interruptor","2x1,5mm2",C139="TUE","2x4mm2+Pe")</f>
        <v>2x2,5mm2+Pe</v>
      </c>
      <c r="H139" s="72"/>
      <c r="I139" s="21"/>
      <c r="J139" s="21"/>
      <c r="K139" s="61"/>
      <c r="L139" s="61"/>
      <c r="M139" s="61"/>
      <c r="N139" s="61"/>
      <c r="O139" s="83" t="str">
        <f>IF($C139="TP",$E139*2,"--------------")</f>
        <v>--------------</v>
      </c>
      <c r="P139" s="68"/>
      <c r="Q139" s="83" t="str">
        <f>IF(C139="TS",E139*2,"--------------")</f>
        <v>--------------</v>
      </c>
      <c r="R139" s="68"/>
      <c r="S139" s="82" t="s">
        <v>93</v>
      </c>
      <c r="T139" s="68"/>
      <c r="U139" s="83" t="str">
        <f>IF($C139="TUE",$E139*2,"--------------")</f>
        <v>--------------</v>
      </c>
      <c r="V139" s="68"/>
      <c r="W139" s="83">
        <f>IF($C139="TUG",$E139*2,"--------------")</f>
        <v>4</v>
      </c>
      <c r="X139" s="68"/>
      <c r="Y139" s="83" t="str">
        <f>IF($C139="IUG",$E139*2,"--------------")</f>
        <v>--------------</v>
      </c>
      <c r="Z139" s="68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90"/>
      <c r="AU139" s="70"/>
      <c r="AV139" s="70"/>
      <c r="AW139" s="70"/>
      <c r="AX139" s="70"/>
      <c r="AY139" s="70"/>
      <c r="AZ139" s="70"/>
      <c r="BA139" s="70"/>
      <c r="BB139" s="70"/>
      <c r="BC139" s="70"/>
    </row>
    <row r="140" ht="15.75" customHeight="1">
      <c r="A140" s="78"/>
      <c r="B140" s="15"/>
      <c r="C140" s="14"/>
      <c r="D140" s="15"/>
      <c r="E140" s="14"/>
      <c r="F140" s="15"/>
      <c r="G140" s="14"/>
      <c r="H140" s="15"/>
      <c r="I140" s="21"/>
      <c r="J140" s="21"/>
      <c r="K140" s="61"/>
      <c r="L140" s="61"/>
      <c r="M140" s="61"/>
      <c r="N140" s="61"/>
      <c r="O140" s="78"/>
      <c r="P140" s="15"/>
      <c r="Q140" s="78"/>
      <c r="R140" s="15"/>
      <c r="S140" s="78"/>
      <c r="T140" s="15"/>
      <c r="U140" s="78"/>
      <c r="V140" s="15"/>
      <c r="W140" s="78"/>
      <c r="X140" s="15"/>
      <c r="Y140" s="78"/>
      <c r="Z140" s="15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90"/>
      <c r="AU140" s="70"/>
      <c r="AV140" s="70"/>
      <c r="AW140" s="70"/>
      <c r="AX140" s="70"/>
      <c r="AY140" s="70"/>
      <c r="AZ140" s="70"/>
      <c r="BA140" s="70"/>
      <c r="BB140" s="70"/>
      <c r="BC140" s="70"/>
    </row>
    <row r="141" ht="15.75" customHeight="1">
      <c r="A141" s="71">
        <f>SUM(A139, + 1)</f>
        <v>69</v>
      </c>
      <c r="B141" s="72"/>
      <c r="C141" s="80" t="str">
        <f>IFS(A141=1,"TP",A141&lt;8,"TS",A141&lt;48,"IUG",A141&lt;84,"TUG",A141&lt;97,"Interuptores",A141&lt;103,"TUE",A141&gt;102,"Fatal Error")</f>
        <v>TUG</v>
      </c>
      <c r="D141" s="72"/>
      <c r="E141" s="81">
        <v>3.0</v>
      </c>
      <c r="F141" s="72"/>
      <c r="G141" s="80" t="str">
        <f>IFS(C141="TP","4x25mm2+Pe",C141="TS Monofasico","2xYmm2+Pe",C141 ="TS Trifasico","3x6mm2+Pe",C141="IUG","2x1,5mm2+Pe",C141="TUG","2x2,5mm2+Pe",C141="Interruptor","2x1,5mm2",C141="TUE","2x4mm2+Pe")</f>
        <v>2x2,5mm2+Pe</v>
      </c>
      <c r="H141" s="72"/>
      <c r="I141" s="21"/>
      <c r="J141" s="21"/>
      <c r="K141" s="61"/>
      <c r="L141" s="61"/>
      <c r="M141" s="61"/>
      <c r="N141" s="61"/>
      <c r="O141" s="83" t="str">
        <f>IF($C141="TP",$E141*2,"--------------")</f>
        <v>--------------</v>
      </c>
      <c r="P141" s="68"/>
      <c r="Q141" s="83" t="str">
        <f>IF(C141="TS",E141*2,"--------------")</f>
        <v>--------------</v>
      </c>
      <c r="R141" s="68"/>
      <c r="S141" s="82" t="s">
        <v>93</v>
      </c>
      <c r="T141" s="68"/>
      <c r="U141" s="83" t="str">
        <f>IF($C141="TUE",$E141*2,"--------------")</f>
        <v>--------------</v>
      </c>
      <c r="V141" s="68"/>
      <c r="W141" s="83">
        <f>IF($C141="TUG",$E141*2,"--------------")</f>
        <v>6</v>
      </c>
      <c r="X141" s="68"/>
      <c r="Y141" s="83" t="str">
        <f>IF($C141="IUG",$E141*2,"--------------")</f>
        <v>--------------</v>
      </c>
      <c r="Z141" s="68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90"/>
      <c r="AU141" s="70"/>
      <c r="AV141" s="70"/>
      <c r="AW141" s="70"/>
      <c r="AX141" s="70"/>
      <c r="AY141" s="70"/>
      <c r="AZ141" s="70"/>
      <c r="BA141" s="70"/>
      <c r="BB141" s="70"/>
      <c r="BC141" s="70"/>
    </row>
    <row r="142" ht="15.75" customHeight="1">
      <c r="A142" s="78"/>
      <c r="B142" s="15"/>
      <c r="C142" s="14"/>
      <c r="D142" s="15"/>
      <c r="E142" s="14"/>
      <c r="F142" s="15"/>
      <c r="G142" s="14"/>
      <c r="H142" s="15"/>
      <c r="I142" s="21"/>
      <c r="J142" s="21"/>
      <c r="K142" s="61"/>
      <c r="L142" s="61"/>
      <c r="M142" s="61"/>
      <c r="N142" s="61"/>
      <c r="O142" s="78"/>
      <c r="P142" s="15"/>
      <c r="Q142" s="78"/>
      <c r="R142" s="15"/>
      <c r="S142" s="78"/>
      <c r="T142" s="15"/>
      <c r="U142" s="78"/>
      <c r="V142" s="15"/>
      <c r="W142" s="78"/>
      <c r="X142" s="15"/>
      <c r="Y142" s="78"/>
      <c r="Z142" s="15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90"/>
      <c r="AU142" s="70"/>
      <c r="AV142" s="70"/>
      <c r="AW142" s="70"/>
      <c r="AX142" s="70"/>
      <c r="AY142" s="70"/>
      <c r="AZ142" s="70"/>
      <c r="BA142" s="70"/>
      <c r="BB142" s="70"/>
      <c r="BC142" s="70"/>
    </row>
    <row r="143" ht="15.75" customHeight="1">
      <c r="A143" s="71">
        <f>SUM(A141, + 1)</f>
        <v>70</v>
      </c>
      <c r="B143" s="72"/>
      <c r="C143" s="80" t="str">
        <f>IFS(A143=1,"TP",A143&lt;8,"TS",A143&lt;48,"IUG",A143&lt;84,"TUG",A143&lt;97,"Interuptores",A143&lt;103,"TUE",A143&gt;102,"Fatal Error")</f>
        <v>TUG</v>
      </c>
      <c r="D143" s="72"/>
      <c r="E143" s="81">
        <v>2.0</v>
      </c>
      <c r="F143" s="72"/>
      <c r="G143" s="80" t="str">
        <f>IFS(C143="TP","4x25mm2+Pe",C143="TS Monofasico","2xYmm2+Pe",C143 ="TS Trifasico","3x6mm2+Pe",C143="IUG","2x1,5mm2+Pe",C143="TUG","2x2,5mm2+Pe",C143="Interruptor","2x1,5mm2",C143="TUE","2x4mm2+Pe")</f>
        <v>2x2,5mm2+Pe</v>
      </c>
      <c r="H143" s="72"/>
      <c r="I143" s="21"/>
      <c r="J143" s="21"/>
      <c r="K143" s="61"/>
      <c r="L143" s="61"/>
      <c r="M143" s="61"/>
      <c r="N143" s="61"/>
      <c r="O143" s="83" t="str">
        <f>IF($C143="TP",$E143*2,"--------------")</f>
        <v>--------------</v>
      </c>
      <c r="P143" s="68"/>
      <c r="Q143" s="83" t="str">
        <f>IF(C143="TS",E143*2,"--------------")</f>
        <v>--------------</v>
      </c>
      <c r="R143" s="68"/>
      <c r="S143" s="82" t="s">
        <v>93</v>
      </c>
      <c r="T143" s="68"/>
      <c r="U143" s="83" t="str">
        <f>IF($C143="TUE",$E143*2,"--------------")</f>
        <v>--------------</v>
      </c>
      <c r="V143" s="68"/>
      <c r="W143" s="83">
        <f>IF($C143="TUG",$E143*2,"--------------")</f>
        <v>4</v>
      </c>
      <c r="X143" s="68"/>
      <c r="Y143" s="83" t="str">
        <f>IF($C143="IUG",$E143*2,"--------------")</f>
        <v>--------------</v>
      </c>
      <c r="Z143" s="68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90"/>
      <c r="AU143" s="70"/>
      <c r="AV143" s="70"/>
      <c r="AW143" s="70"/>
      <c r="AX143" s="70"/>
      <c r="AY143" s="70"/>
      <c r="AZ143" s="70"/>
      <c r="BA143" s="70"/>
      <c r="BB143" s="70"/>
      <c r="BC143" s="70"/>
    </row>
    <row r="144" ht="15.75" customHeight="1">
      <c r="A144" s="78"/>
      <c r="B144" s="15"/>
      <c r="C144" s="14"/>
      <c r="D144" s="15"/>
      <c r="E144" s="14"/>
      <c r="F144" s="15"/>
      <c r="G144" s="14"/>
      <c r="H144" s="15"/>
      <c r="I144" s="21"/>
      <c r="J144" s="21"/>
      <c r="K144" s="61"/>
      <c r="L144" s="61"/>
      <c r="M144" s="61"/>
      <c r="N144" s="61"/>
      <c r="O144" s="78"/>
      <c r="P144" s="15"/>
      <c r="Q144" s="78"/>
      <c r="R144" s="15"/>
      <c r="S144" s="78"/>
      <c r="T144" s="15"/>
      <c r="U144" s="78"/>
      <c r="V144" s="15"/>
      <c r="W144" s="78"/>
      <c r="X144" s="15"/>
      <c r="Y144" s="78"/>
      <c r="Z144" s="15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90"/>
      <c r="AU144" s="70"/>
      <c r="AV144" s="70"/>
      <c r="AW144" s="70"/>
      <c r="AX144" s="70"/>
      <c r="AY144" s="70"/>
      <c r="AZ144" s="70"/>
      <c r="BA144" s="70"/>
      <c r="BB144" s="70"/>
      <c r="BC144" s="70"/>
    </row>
    <row r="145" ht="15.75" customHeight="1">
      <c r="A145" s="71">
        <f>SUM(A143, + 1)</f>
        <v>71</v>
      </c>
      <c r="B145" s="72"/>
      <c r="C145" s="80" t="str">
        <f>IFS(A145=1,"TP",A145&lt;8,"TS",A145&lt;48,"IUG",A145&lt;84,"TUG",A145&lt;97,"Interuptores",A145&lt;103,"TUE",A145&gt;102,"Fatal Error")</f>
        <v>TUG</v>
      </c>
      <c r="D145" s="72"/>
      <c r="E145" s="81">
        <v>2.0</v>
      </c>
      <c r="F145" s="72"/>
      <c r="G145" s="80" t="str">
        <f>IFS(C145="TP","4x25mm2+Pe",C145="TS Monofasico","2xYmm2+Pe",C145 ="TS Trifasico","3x6mm2+Pe",C145="IUG","2x1,5mm2+Pe",C145="TUG","2x2,5mm2+Pe",C145="Interruptor","2x1,5mm2",C145="TUE","2x4mm2+Pe")</f>
        <v>2x2,5mm2+Pe</v>
      </c>
      <c r="H145" s="72"/>
      <c r="I145" s="21"/>
      <c r="J145" s="21"/>
      <c r="K145" s="61"/>
      <c r="L145" s="61"/>
      <c r="M145" s="61"/>
      <c r="N145" s="61"/>
      <c r="O145" s="83" t="str">
        <f>IF($C145="TP",$E145*2,"--------------")</f>
        <v>--------------</v>
      </c>
      <c r="P145" s="68"/>
      <c r="Q145" s="83" t="str">
        <f>IF(C145="TS",E145*2,"--------------")</f>
        <v>--------------</v>
      </c>
      <c r="R145" s="68"/>
      <c r="S145" s="82" t="s">
        <v>93</v>
      </c>
      <c r="T145" s="68"/>
      <c r="U145" s="83" t="str">
        <f>IF($C145="TUE",$E145*2,"--------------")</f>
        <v>--------------</v>
      </c>
      <c r="V145" s="68"/>
      <c r="W145" s="83">
        <f>IF($C145="TUG",$E145*2,"--------------")</f>
        <v>4</v>
      </c>
      <c r="X145" s="68"/>
      <c r="Y145" s="83" t="str">
        <f>IF($C145="IUG",$E145*2,"--------------")</f>
        <v>--------------</v>
      </c>
      <c r="Z145" s="68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90"/>
      <c r="AU145" s="70"/>
      <c r="AV145" s="70"/>
      <c r="AW145" s="70"/>
      <c r="AX145" s="70"/>
      <c r="AY145" s="70"/>
      <c r="AZ145" s="70"/>
      <c r="BA145" s="70"/>
      <c r="BB145" s="70"/>
      <c r="BC145" s="70"/>
    </row>
    <row r="146" ht="15.75" customHeight="1">
      <c r="A146" s="78"/>
      <c r="B146" s="15"/>
      <c r="C146" s="14"/>
      <c r="D146" s="15"/>
      <c r="E146" s="14"/>
      <c r="F146" s="15"/>
      <c r="G146" s="14"/>
      <c r="H146" s="15"/>
      <c r="I146" s="21"/>
      <c r="J146" s="21"/>
      <c r="K146" s="61"/>
      <c r="L146" s="61"/>
      <c r="M146" s="61"/>
      <c r="N146" s="61"/>
      <c r="O146" s="78"/>
      <c r="P146" s="15"/>
      <c r="Q146" s="78"/>
      <c r="R146" s="15"/>
      <c r="S146" s="78"/>
      <c r="T146" s="15"/>
      <c r="U146" s="78"/>
      <c r="V146" s="15"/>
      <c r="W146" s="78"/>
      <c r="X146" s="15"/>
      <c r="Y146" s="78"/>
      <c r="Z146" s="15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90"/>
      <c r="AU146" s="70"/>
      <c r="AV146" s="70"/>
      <c r="AW146" s="70"/>
      <c r="AX146" s="70"/>
      <c r="AY146" s="70"/>
      <c r="AZ146" s="70"/>
      <c r="BA146" s="70"/>
      <c r="BB146" s="70"/>
      <c r="BC146" s="70"/>
    </row>
    <row r="147" ht="15.75" customHeight="1">
      <c r="A147" s="71">
        <f>SUM(A145, + 1)</f>
        <v>72</v>
      </c>
      <c r="B147" s="72"/>
      <c r="C147" s="80" t="str">
        <f>IFS(A147=1,"TP",A147&lt;8,"TS",A147&lt;48,"IUG",A147&lt;84,"TUG",A147&lt;97,"Interuptores",A147&lt;103,"TUE",A147&gt;102,"Fatal Error")</f>
        <v>TUG</v>
      </c>
      <c r="D147" s="72"/>
      <c r="E147" s="81">
        <v>3.0</v>
      </c>
      <c r="F147" s="72"/>
      <c r="G147" s="80" t="str">
        <f>IFS(C147="TP","4x25mm2+Pe",C147="TS Monofasico","2xYmm2+Pe",C147 ="TS Trifasico","3x6mm2+Pe",C147="IUG","2x1,5mm2+Pe",C147="TUG","2x2,5mm2+Pe",C147="Interruptor","2x1,5mm2",C147="TUE","2x4mm2+Pe")</f>
        <v>2x2,5mm2+Pe</v>
      </c>
      <c r="H147" s="72"/>
      <c r="I147" s="21"/>
      <c r="J147" s="21"/>
      <c r="K147" s="61"/>
      <c r="L147" s="61"/>
      <c r="M147" s="61"/>
      <c r="N147" s="61"/>
      <c r="O147" s="83" t="str">
        <f>IF($C147="TP",$E147*2,"--------------")</f>
        <v>--------------</v>
      </c>
      <c r="P147" s="68"/>
      <c r="Q147" s="83" t="str">
        <f>IF(C147="TS",E147*2,"--------------")</f>
        <v>--------------</v>
      </c>
      <c r="R147" s="68"/>
      <c r="S147" s="82" t="s">
        <v>93</v>
      </c>
      <c r="T147" s="68"/>
      <c r="U147" s="83" t="str">
        <f>IF($C147="TUE",$E147*2,"--------------")</f>
        <v>--------------</v>
      </c>
      <c r="V147" s="68"/>
      <c r="W147" s="83">
        <f>IF($C147="TUG",$E147*2,"--------------")</f>
        <v>6</v>
      </c>
      <c r="X147" s="68"/>
      <c r="Y147" s="83" t="str">
        <f>IF($C147="IUG",$E147*2,"--------------")</f>
        <v>--------------</v>
      </c>
      <c r="Z147" s="68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90"/>
      <c r="AU147" s="70"/>
      <c r="AV147" s="70"/>
      <c r="AW147" s="70"/>
      <c r="AX147" s="70"/>
      <c r="AY147" s="70"/>
      <c r="AZ147" s="70"/>
      <c r="BA147" s="70"/>
      <c r="BB147" s="70"/>
      <c r="BC147" s="70"/>
    </row>
    <row r="148" ht="15.75" customHeight="1">
      <c r="A148" s="78"/>
      <c r="B148" s="15"/>
      <c r="C148" s="14"/>
      <c r="D148" s="15"/>
      <c r="E148" s="14"/>
      <c r="F148" s="15"/>
      <c r="G148" s="14"/>
      <c r="H148" s="15"/>
      <c r="I148" s="21"/>
      <c r="J148" s="21"/>
      <c r="K148" s="61"/>
      <c r="L148" s="61"/>
      <c r="M148" s="61"/>
      <c r="N148" s="61"/>
      <c r="O148" s="78"/>
      <c r="P148" s="15"/>
      <c r="Q148" s="78"/>
      <c r="R148" s="15"/>
      <c r="S148" s="78"/>
      <c r="T148" s="15"/>
      <c r="U148" s="78"/>
      <c r="V148" s="15"/>
      <c r="W148" s="78"/>
      <c r="X148" s="15"/>
      <c r="Y148" s="78"/>
      <c r="Z148" s="15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</row>
    <row r="149" ht="15.75" customHeight="1">
      <c r="A149" s="71">
        <f>SUM(A147, + 1)</f>
        <v>73</v>
      </c>
      <c r="B149" s="72"/>
      <c r="C149" s="80" t="str">
        <f>IFS(A149=1,"TP",A149&lt;8,"TS",A149&lt;48,"IUG",A149&lt;84,"TUG",A149&lt;97,"Interuptores",A149&lt;103,"TUE",A149&gt;102,"Fatal Error")</f>
        <v>TUG</v>
      </c>
      <c r="D149" s="72"/>
      <c r="E149" s="81">
        <v>2.0</v>
      </c>
      <c r="F149" s="72"/>
      <c r="G149" s="80" t="str">
        <f>IFS(C149="TP","4x25mm2+Pe",C149="TS Monofasico","2xYmm2+Pe",C149 ="TS Trifasico","3x6mm2+Pe",C149="IUG","2x1,5mm2+Pe",C149="TUG","2x2,5mm2+Pe",C149="Interruptor","2x1,5mm2",C149="TUE","2x4mm2+Pe")</f>
        <v>2x2,5mm2+Pe</v>
      </c>
      <c r="H149" s="72"/>
      <c r="I149" s="21"/>
      <c r="J149" s="21"/>
      <c r="K149" s="61"/>
      <c r="L149" s="61"/>
      <c r="M149" s="61"/>
      <c r="N149" s="61"/>
      <c r="O149" s="83" t="str">
        <f>IF($C149="TP",$E149*2,"--------------")</f>
        <v>--------------</v>
      </c>
      <c r="P149" s="68"/>
      <c r="Q149" s="83" t="str">
        <f>IF(C149="TS",E149*2,"--------------")</f>
        <v>--------------</v>
      </c>
      <c r="R149" s="68"/>
      <c r="S149" s="82" t="s">
        <v>93</v>
      </c>
      <c r="T149" s="68"/>
      <c r="U149" s="83" t="str">
        <f>IF($C149="TUE",$E149*2,"--------------")</f>
        <v>--------------</v>
      </c>
      <c r="V149" s="68"/>
      <c r="W149" s="83">
        <f>IF($C149="TUG",$E149*2,"--------------")</f>
        <v>4</v>
      </c>
      <c r="X149" s="68"/>
      <c r="Y149" s="83" t="str">
        <f>IF($C149="IUG",$E149*2,"--------------")</f>
        <v>--------------</v>
      </c>
      <c r="Z149" s="68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</row>
    <row r="150" ht="15.75" customHeight="1">
      <c r="A150" s="78"/>
      <c r="B150" s="15"/>
      <c r="C150" s="14"/>
      <c r="D150" s="15"/>
      <c r="E150" s="14"/>
      <c r="F150" s="15"/>
      <c r="G150" s="14"/>
      <c r="H150" s="15"/>
      <c r="I150" s="21"/>
      <c r="J150" s="21"/>
      <c r="K150" s="61"/>
      <c r="L150" s="61"/>
      <c r="M150" s="61"/>
      <c r="N150" s="61"/>
      <c r="O150" s="78"/>
      <c r="P150" s="15"/>
      <c r="Q150" s="78"/>
      <c r="R150" s="15"/>
      <c r="S150" s="78"/>
      <c r="T150" s="15"/>
      <c r="U150" s="78"/>
      <c r="V150" s="15"/>
      <c r="W150" s="78"/>
      <c r="X150" s="15"/>
      <c r="Y150" s="78"/>
      <c r="Z150" s="15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</row>
    <row r="151" ht="15.75" customHeight="1">
      <c r="A151" s="71">
        <f>SUM(A149, + 1)</f>
        <v>74</v>
      </c>
      <c r="B151" s="72"/>
      <c r="C151" s="80" t="str">
        <f>IFS(A151=1,"TP",A151&lt;8,"TS",A151&lt;48,"IUG",A151&lt;84,"TUG",A151&lt;97,"Interuptores",A151&lt;103,"TUE",A151&gt;102,"Fatal Error")</f>
        <v>TUG</v>
      </c>
      <c r="D151" s="72"/>
      <c r="E151" s="81">
        <v>1.0</v>
      </c>
      <c r="F151" s="72"/>
      <c r="G151" s="80" t="str">
        <f>IFS(C151="TP","4x25mm2+Pe",C151="TS Monofasico","2xYmm2+Pe",C151 ="TS Trifasico","3x6mm2+Pe",C151="IUG","2x1,5mm2+Pe",C151="TUG","2x2,5mm2+Pe",C151="Interruptor","2x1,5mm2",C151="TUE","2x4mm2+Pe")</f>
        <v>2x2,5mm2+Pe</v>
      </c>
      <c r="H151" s="72"/>
      <c r="I151" s="21"/>
      <c r="J151" s="21"/>
      <c r="K151" s="61"/>
      <c r="L151" s="61"/>
      <c r="M151" s="61"/>
      <c r="N151" s="61"/>
      <c r="O151" s="83" t="str">
        <f>IF($C151="TP",$E151*2,"--------------")</f>
        <v>--------------</v>
      </c>
      <c r="P151" s="68"/>
      <c r="Q151" s="83" t="str">
        <f>IF(C151="TS",E151*2,"--------------")</f>
        <v>--------------</v>
      </c>
      <c r="R151" s="68"/>
      <c r="S151" s="82" t="s">
        <v>93</v>
      </c>
      <c r="T151" s="68"/>
      <c r="U151" s="83" t="str">
        <f>IF($C151="TUE",$E151*2,"--------------")</f>
        <v>--------------</v>
      </c>
      <c r="V151" s="68"/>
      <c r="W151" s="83">
        <f>IF($C151="TUG",$E151*2,"--------------")</f>
        <v>2</v>
      </c>
      <c r="X151" s="68"/>
      <c r="Y151" s="83" t="str">
        <f>IF($C151="IUG",$E151*2,"--------------")</f>
        <v>--------------</v>
      </c>
      <c r="Z151" s="68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</row>
    <row r="152" ht="15.75" customHeight="1">
      <c r="A152" s="78"/>
      <c r="B152" s="15"/>
      <c r="C152" s="14"/>
      <c r="D152" s="15"/>
      <c r="E152" s="14"/>
      <c r="F152" s="15"/>
      <c r="G152" s="14"/>
      <c r="H152" s="15"/>
      <c r="I152" s="21"/>
      <c r="J152" s="21"/>
      <c r="K152" s="61"/>
      <c r="L152" s="61"/>
      <c r="M152" s="61"/>
      <c r="N152" s="61"/>
      <c r="O152" s="78"/>
      <c r="P152" s="15"/>
      <c r="Q152" s="78"/>
      <c r="R152" s="15"/>
      <c r="S152" s="78"/>
      <c r="T152" s="15"/>
      <c r="U152" s="78"/>
      <c r="V152" s="15"/>
      <c r="W152" s="78"/>
      <c r="X152" s="15"/>
      <c r="Y152" s="78"/>
      <c r="Z152" s="15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</row>
    <row r="153" ht="15.75" customHeight="1">
      <c r="A153" s="71">
        <f>SUM(A151, + 1)</f>
        <v>75</v>
      </c>
      <c r="B153" s="72"/>
      <c r="C153" s="80" t="str">
        <f>IFS(A153=1,"TP",A153&lt;8,"TS",A153&lt;48,"IUG",A153&lt;84,"TUG",A153&lt;97,"Interuptores",A153&lt;103,"TUE",A153&gt;102,"Fatal Error")</f>
        <v>TUG</v>
      </c>
      <c r="D153" s="72"/>
      <c r="E153" s="81">
        <v>2.0</v>
      </c>
      <c r="F153" s="72"/>
      <c r="G153" s="80" t="str">
        <f>IFS(C153="TP","4x25mm2+Pe",C153="TS Monofasico","2xYmm2+Pe",C153 ="TS Trifasico","3x6mm2+Pe",C153="IUG","2x1,5mm2+Pe",C153="TUG","2x2,5mm2+Pe",C153="Interruptor","2x1,5mm2",C153="TUE","2x4mm2+Pe")</f>
        <v>2x2,5mm2+Pe</v>
      </c>
      <c r="H153" s="72"/>
      <c r="I153" s="21"/>
      <c r="J153" s="21"/>
      <c r="K153" s="61"/>
      <c r="L153" s="61"/>
      <c r="M153" s="61"/>
      <c r="N153" s="61"/>
      <c r="O153" s="83" t="str">
        <f>IF($C153="TP",$E153*2,"--------------")</f>
        <v>--------------</v>
      </c>
      <c r="P153" s="68"/>
      <c r="Q153" s="83" t="str">
        <f>IF(C153="TS",E153*2,"--------------")</f>
        <v>--------------</v>
      </c>
      <c r="R153" s="68"/>
      <c r="S153" s="82" t="s">
        <v>93</v>
      </c>
      <c r="T153" s="68"/>
      <c r="U153" s="83" t="str">
        <f>IF($C153="TUE",$E153*2,"--------------")</f>
        <v>--------------</v>
      </c>
      <c r="V153" s="68"/>
      <c r="W153" s="83">
        <f>IF($C153="TUG",$E153*2,"--------------")</f>
        <v>4</v>
      </c>
      <c r="X153" s="68"/>
      <c r="Y153" s="83" t="str">
        <f>IF($C153="IUG",$E153*2,"--------------")</f>
        <v>--------------</v>
      </c>
      <c r="Z153" s="68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</row>
    <row r="154" ht="15.75" customHeight="1">
      <c r="A154" s="78"/>
      <c r="B154" s="15"/>
      <c r="C154" s="14"/>
      <c r="D154" s="15"/>
      <c r="E154" s="14"/>
      <c r="F154" s="15"/>
      <c r="G154" s="14"/>
      <c r="H154" s="15"/>
      <c r="I154" s="21"/>
      <c r="J154" s="21"/>
      <c r="K154" s="61"/>
      <c r="L154" s="61"/>
      <c r="M154" s="61"/>
      <c r="N154" s="61"/>
      <c r="O154" s="78"/>
      <c r="P154" s="15"/>
      <c r="Q154" s="78"/>
      <c r="R154" s="15"/>
      <c r="S154" s="78"/>
      <c r="T154" s="15"/>
      <c r="U154" s="78"/>
      <c r="V154" s="15"/>
      <c r="W154" s="78"/>
      <c r="X154" s="15"/>
      <c r="Y154" s="78"/>
      <c r="Z154" s="15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</row>
    <row r="155" ht="15.75" customHeight="1">
      <c r="A155" s="71">
        <f>SUM(A153, + 1)</f>
        <v>76</v>
      </c>
      <c r="B155" s="72"/>
      <c r="C155" s="80" t="str">
        <f>IFS(A155=1,"TP",A155&lt;8,"TS",A155&lt;48,"IUG",A155&lt;84,"TUG",A155&lt;97,"Interuptores",A155&lt;103,"TUE",A155&gt;102,"Fatal Error")</f>
        <v>TUG</v>
      </c>
      <c r="D155" s="72"/>
      <c r="E155" s="81">
        <v>1.0</v>
      </c>
      <c r="F155" s="72"/>
      <c r="G155" s="80" t="str">
        <f>IFS(C155="TP","4x25mm2+Pe",C155="TS Monofasico","2xYmm2+Pe",C155 ="TS Trifasico","3x6mm2+Pe",C155="IUG","2x1,5mm2+Pe",C155="TUG","2x2,5mm2+Pe",C155="Interruptor","2x1,5mm2",C155="TUE","2x4mm2+Pe")</f>
        <v>2x2,5mm2+Pe</v>
      </c>
      <c r="H155" s="72"/>
      <c r="I155" s="21"/>
      <c r="J155" s="21"/>
      <c r="K155" s="61"/>
      <c r="L155" s="61"/>
      <c r="M155" s="61"/>
      <c r="N155" s="61"/>
      <c r="O155" s="83" t="str">
        <f>IF($C155="TP",$E155*2,"--------------")</f>
        <v>--------------</v>
      </c>
      <c r="P155" s="68"/>
      <c r="Q155" s="83" t="str">
        <f>IF(C155="TS",E155*2,"--------------")</f>
        <v>--------------</v>
      </c>
      <c r="R155" s="68"/>
      <c r="S155" s="82" t="s">
        <v>93</v>
      </c>
      <c r="T155" s="68"/>
      <c r="U155" s="83" t="str">
        <f>IF($C155="TUE",$E155*2,"--------------")</f>
        <v>--------------</v>
      </c>
      <c r="V155" s="68"/>
      <c r="W155" s="83">
        <f>IF($C155="TUG",$E155*2,"--------------")</f>
        <v>2</v>
      </c>
      <c r="X155" s="68"/>
      <c r="Y155" s="83" t="str">
        <f>IF($C155="IUG",$E155*2,"--------------")</f>
        <v>--------------</v>
      </c>
      <c r="Z155" s="68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</row>
    <row r="156" ht="15.75" customHeight="1">
      <c r="A156" s="78"/>
      <c r="B156" s="15"/>
      <c r="C156" s="14"/>
      <c r="D156" s="15"/>
      <c r="E156" s="14"/>
      <c r="F156" s="15"/>
      <c r="G156" s="14"/>
      <c r="H156" s="15"/>
      <c r="I156" s="21"/>
      <c r="J156" s="21"/>
      <c r="K156" s="61"/>
      <c r="L156" s="61"/>
      <c r="M156" s="61"/>
      <c r="N156" s="61"/>
      <c r="O156" s="78"/>
      <c r="P156" s="15"/>
      <c r="Q156" s="78"/>
      <c r="R156" s="15"/>
      <c r="S156" s="78"/>
      <c r="T156" s="15"/>
      <c r="U156" s="78"/>
      <c r="V156" s="15"/>
      <c r="W156" s="78"/>
      <c r="X156" s="15"/>
      <c r="Y156" s="78"/>
      <c r="Z156" s="15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</row>
    <row r="157" ht="15.75" customHeight="1">
      <c r="A157" s="71">
        <f>SUM(A155, + 1)</f>
        <v>77</v>
      </c>
      <c r="B157" s="72"/>
      <c r="C157" s="80" t="str">
        <f>IFS(A157=1,"TP",A157&lt;8,"TS",A157&lt;48,"IUG",A157&lt;84,"TUG",A157&lt;97,"Interuptores",A157&lt;103,"TUE",A157&gt;102,"Fatal Error")</f>
        <v>TUG</v>
      </c>
      <c r="D157" s="72"/>
      <c r="E157" s="81">
        <v>2.0</v>
      </c>
      <c r="F157" s="72"/>
      <c r="G157" s="80" t="str">
        <f>IFS(C157="TP","4x25mm2+Pe",C157="TS Monofasico","2xYmm2+Pe",C157 ="TS Trifasico","3x6mm2+Pe",C157="IUG","2x1,5mm2+Pe",C157="TUG","2x2,5mm2+Pe",C157="Interruptor","2x1,5mm2",C157="TUE","2x4mm2+Pe")</f>
        <v>2x2,5mm2+Pe</v>
      </c>
      <c r="H157" s="72"/>
      <c r="I157" s="21"/>
      <c r="J157" s="21"/>
      <c r="K157" s="61"/>
      <c r="L157" s="61"/>
      <c r="M157" s="61"/>
      <c r="N157" s="61"/>
      <c r="O157" s="83" t="str">
        <f>IF($C157="TP",$E157*2,"--------------")</f>
        <v>--------------</v>
      </c>
      <c r="P157" s="68"/>
      <c r="Q157" s="83" t="str">
        <f>IF(C157="TS",E157*2,"--------------")</f>
        <v>--------------</v>
      </c>
      <c r="R157" s="68"/>
      <c r="S157" s="82" t="s">
        <v>93</v>
      </c>
      <c r="T157" s="68"/>
      <c r="U157" s="83" t="str">
        <f>IF($C157="TUE",$E157*2,"--------------")</f>
        <v>--------------</v>
      </c>
      <c r="V157" s="68"/>
      <c r="W157" s="83">
        <f>IF($C157="TUG",$E157*2,"--------------")</f>
        <v>4</v>
      </c>
      <c r="X157" s="68"/>
      <c r="Y157" s="83" t="str">
        <f>IF($C157="IUG",$E157*2,"--------------")</f>
        <v>--------------</v>
      </c>
      <c r="Z157" s="68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</row>
    <row r="158" ht="15.75" customHeight="1">
      <c r="A158" s="78"/>
      <c r="B158" s="15"/>
      <c r="C158" s="14"/>
      <c r="D158" s="15"/>
      <c r="E158" s="14"/>
      <c r="F158" s="15"/>
      <c r="G158" s="14"/>
      <c r="H158" s="15"/>
      <c r="I158" s="21"/>
      <c r="J158" s="21"/>
      <c r="K158" s="61"/>
      <c r="L158" s="61"/>
      <c r="M158" s="61"/>
      <c r="N158" s="61"/>
      <c r="O158" s="78"/>
      <c r="P158" s="15"/>
      <c r="Q158" s="78"/>
      <c r="R158" s="15"/>
      <c r="S158" s="78"/>
      <c r="T158" s="15"/>
      <c r="U158" s="78"/>
      <c r="V158" s="15"/>
      <c r="W158" s="78"/>
      <c r="X158" s="15"/>
      <c r="Y158" s="78"/>
      <c r="Z158" s="15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</row>
    <row r="159" ht="15.75" customHeight="1">
      <c r="A159" s="71">
        <f>SUM(A157, + 1)</f>
        <v>78</v>
      </c>
      <c r="B159" s="72"/>
      <c r="C159" s="80" t="str">
        <f>IFS(A159=1,"TP",A159&lt;8,"TS",A159&lt;48,"IUG",A159&lt;84,"TUG",A159&lt;97,"Interuptores",A159&lt;103,"TUE",A159&gt;102,"Fatal Error")</f>
        <v>TUG</v>
      </c>
      <c r="D159" s="72"/>
      <c r="E159" s="81">
        <v>2.0</v>
      </c>
      <c r="F159" s="72"/>
      <c r="G159" s="80" t="str">
        <f>IFS(C159="TP","4x25mm2+Pe",C159="TS Monofasico","2xYmm2+Pe",C159 ="TS Trifasico","3x6mm2+Pe",C159="IUG","2x1,5mm2+Pe",C159="TUG","2x2,5mm2+Pe",C159="Interruptor","2x1,5mm2",C159="TUE","2x4mm2+Pe")</f>
        <v>2x2,5mm2+Pe</v>
      </c>
      <c r="H159" s="72"/>
      <c r="I159" s="21"/>
      <c r="J159" s="21"/>
      <c r="K159" s="61"/>
      <c r="L159" s="61"/>
      <c r="M159" s="61"/>
      <c r="N159" s="61"/>
      <c r="O159" s="83" t="str">
        <f>IF($C159="TP",$E159*2,"--------------")</f>
        <v>--------------</v>
      </c>
      <c r="P159" s="68"/>
      <c r="Q159" s="83" t="str">
        <f>IF(C159="TS",E159*2,"--------------")</f>
        <v>--------------</v>
      </c>
      <c r="R159" s="68"/>
      <c r="S159" s="82" t="s">
        <v>93</v>
      </c>
      <c r="T159" s="68"/>
      <c r="U159" s="83" t="str">
        <f>IF($C159="TUE",$E159*2,"--------------")</f>
        <v>--------------</v>
      </c>
      <c r="V159" s="68"/>
      <c r="W159" s="83">
        <f>IF($C159="TUG",$E159*2,"--------------")</f>
        <v>4</v>
      </c>
      <c r="X159" s="68"/>
      <c r="Y159" s="83" t="str">
        <f>IF($C159="IUG",$E159*2,"--------------")</f>
        <v>--------------</v>
      </c>
      <c r="Z159" s="68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</row>
    <row r="160" ht="15.75" customHeight="1">
      <c r="A160" s="78"/>
      <c r="B160" s="15"/>
      <c r="C160" s="14"/>
      <c r="D160" s="15"/>
      <c r="E160" s="14"/>
      <c r="F160" s="15"/>
      <c r="G160" s="14"/>
      <c r="H160" s="15"/>
      <c r="I160" s="21"/>
      <c r="J160" s="21"/>
      <c r="K160" s="61"/>
      <c r="L160" s="61"/>
      <c r="M160" s="61"/>
      <c r="N160" s="61"/>
      <c r="O160" s="78"/>
      <c r="P160" s="15"/>
      <c r="Q160" s="78"/>
      <c r="R160" s="15"/>
      <c r="S160" s="78"/>
      <c r="T160" s="15"/>
      <c r="U160" s="78"/>
      <c r="V160" s="15"/>
      <c r="W160" s="78"/>
      <c r="X160" s="15"/>
      <c r="Y160" s="78"/>
      <c r="Z160" s="15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</row>
    <row r="161" ht="15.75" customHeight="1">
      <c r="A161" s="71">
        <f>SUM(A159, + 1)</f>
        <v>79</v>
      </c>
      <c r="B161" s="72"/>
      <c r="C161" s="80" t="str">
        <f>IFS(A161=1,"TP",A161&lt;8,"TS",A161&lt;48,"IUG",A161&lt;84,"TUG",A161&lt;97,"Interuptores",A161&lt;103,"TUE",A161&gt;102,"Fatal Error")</f>
        <v>TUG</v>
      </c>
      <c r="D161" s="72"/>
      <c r="E161" s="81">
        <v>3.0</v>
      </c>
      <c r="F161" s="72"/>
      <c r="G161" s="80" t="str">
        <f>IFS(C161="TP","4x25mm2+Pe",C161="TS Monofasico","2xYmm2+Pe",C161 ="TS Trifasico","3x6mm2+Pe",C161="IUG","2x1,5mm2+Pe",C161="TUG","2x2,5mm2+Pe",C161="Interruptor","2x1,5mm2",C161="TUE","2x4mm2+Pe")</f>
        <v>2x2,5mm2+Pe</v>
      </c>
      <c r="H161" s="72"/>
      <c r="I161" s="21"/>
      <c r="J161" s="21"/>
      <c r="K161" s="61"/>
      <c r="L161" s="61"/>
      <c r="M161" s="61"/>
      <c r="N161" s="61"/>
      <c r="O161" s="83" t="str">
        <f>IF($C161="TP",$E161*2,"--------------")</f>
        <v>--------------</v>
      </c>
      <c r="P161" s="68"/>
      <c r="Q161" s="83" t="str">
        <f>IF(C161="TS",E161*2,"--------------")</f>
        <v>--------------</v>
      </c>
      <c r="R161" s="68"/>
      <c r="S161" s="82" t="s">
        <v>93</v>
      </c>
      <c r="T161" s="68"/>
      <c r="U161" s="83" t="str">
        <f>IF($C161="TUE",$E161*2,"--------------")</f>
        <v>--------------</v>
      </c>
      <c r="V161" s="68"/>
      <c r="W161" s="83">
        <f>IF($C161="TUG",$E161*2,"--------------")</f>
        <v>6</v>
      </c>
      <c r="X161" s="68"/>
      <c r="Y161" s="83" t="str">
        <f>IF($C161="IUG",$E161*2,"--------------")</f>
        <v>--------------</v>
      </c>
      <c r="Z161" s="68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</row>
    <row r="162" ht="15.75" customHeight="1">
      <c r="A162" s="78"/>
      <c r="B162" s="15"/>
      <c r="C162" s="14"/>
      <c r="D162" s="15"/>
      <c r="E162" s="14"/>
      <c r="F162" s="15"/>
      <c r="G162" s="14"/>
      <c r="H162" s="15"/>
      <c r="I162" s="21"/>
      <c r="J162" s="21"/>
      <c r="K162" s="61"/>
      <c r="L162" s="61"/>
      <c r="M162" s="61"/>
      <c r="N162" s="61"/>
      <c r="O162" s="78"/>
      <c r="P162" s="15"/>
      <c r="Q162" s="78"/>
      <c r="R162" s="15"/>
      <c r="S162" s="78"/>
      <c r="T162" s="15"/>
      <c r="U162" s="78"/>
      <c r="V162" s="15"/>
      <c r="W162" s="78"/>
      <c r="X162" s="15"/>
      <c r="Y162" s="78"/>
      <c r="Z162" s="15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</row>
    <row r="163" ht="15.75" customHeight="1">
      <c r="A163" s="71">
        <f>SUM(A161, + 1)</f>
        <v>80</v>
      </c>
      <c r="B163" s="72"/>
      <c r="C163" s="80" t="str">
        <f>IFS(A163=1,"TP",A163&lt;8,"TS",A163&lt;48,"IUG",A163&lt;84,"TUG",A163&lt;97,"Interuptores",A163&lt;103,"TUE",A163&gt;102,"Fatal Error")</f>
        <v>TUG</v>
      </c>
      <c r="D163" s="72"/>
      <c r="E163" s="81">
        <v>2.0</v>
      </c>
      <c r="F163" s="72"/>
      <c r="G163" s="80" t="str">
        <f>IFS(C163="TP","4x25mm2+Pe",C163="TS Monofasico","2xYmm2+Pe",C163 ="TS Trifasico","3x6mm2+Pe",C163="IUG","2x1,5mm2+Pe",C163="TUG","2x2,5mm2+Pe",C163="Interruptor","2x1,5mm2",C163="TUE","2x4mm2+Pe")</f>
        <v>2x2,5mm2+Pe</v>
      </c>
      <c r="H163" s="72"/>
      <c r="I163" s="21"/>
      <c r="J163" s="21"/>
      <c r="K163" s="61"/>
      <c r="L163" s="61"/>
      <c r="M163" s="61"/>
      <c r="N163" s="61"/>
      <c r="O163" s="83" t="str">
        <f>IF($C163="TP",$E163*2,"--------------")</f>
        <v>--------------</v>
      </c>
      <c r="P163" s="68"/>
      <c r="Q163" s="83" t="str">
        <f>IF(C163="TS",E163*2,"--------------")</f>
        <v>--------------</v>
      </c>
      <c r="R163" s="68"/>
      <c r="S163" s="82" t="s">
        <v>93</v>
      </c>
      <c r="T163" s="68"/>
      <c r="U163" s="83" t="str">
        <f>IF($C163="TUE",$E163*2,"--------------")</f>
        <v>--------------</v>
      </c>
      <c r="V163" s="68"/>
      <c r="W163" s="83">
        <f>IF($C163="TUG",$E163*2,"--------------")</f>
        <v>4</v>
      </c>
      <c r="X163" s="68"/>
      <c r="Y163" s="83" t="str">
        <f>IF($C163="IUG",$E163*2,"--------------")</f>
        <v>--------------</v>
      </c>
      <c r="Z163" s="68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</row>
    <row r="164" ht="15.75" customHeight="1">
      <c r="A164" s="78"/>
      <c r="B164" s="15"/>
      <c r="C164" s="14"/>
      <c r="D164" s="15"/>
      <c r="E164" s="14"/>
      <c r="F164" s="15"/>
      <c r="G164" s="14"/>
      <c r="H164" s="15"/>
      <c r="I164" s="21"/>
      <c r="J164" s="21"/>
      <c r="K164" s="61"/>
      <c r="L164" s="61"/>
      <c r="M164" s="61"/>
      <c r="N164" s="61"/>
      <c r="O164" s="78"/>
      <c r="P164" s="15"/>
      <c r="Q164" s="78"/>
      <c r="R164" s="15"/>
      <c r="S164" s="78"/>
      <c r="T164" s="15"/>
      <c r="U164" s="78"/>
      <c r="V164" s="15"/>
      <c r="W164" s="78"/>
      <c r="X164" s="15"/>
      <c r="Y164" s="78"/>
      <c r="Z164" s="15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</row>
    <row r="165" ht="15.75" customHeight="1">
      <c r="A165" s="71">
        <f>SUM(A163, + 1)</f>
        <v>81</v>
      </c>
      <c r="B165" s="72"/>
      <c r="C165" s="80" t="str">
        <f>IFS(A165=1,"TP",A165&lt;8,"TS",A165&lt;48,"IUG",A165&lt;84,"TUG",A165&lt;97,"Interuptores",A165&lt;103,"TUE",A165&gt;102,"Fatal Error")</f>
        <v>TUG</v>
      </c>
      <c r="D165" s="72"/>
      <c r="E165" s="81">
        <v>1.0</v>
      </c>
      <c r="F165" s="72"/>
      <c r="G165" s="80" t="str">
        <f>IFS(C165="TP","4x25mm2+Pe",C165="TS Monofasico","2xYmm2+Pe",C165 ="TS Trifasico","3x6mm2+Pe",C165="IUG","2x1,5mm2+Pe",C165="TUG","2x2,5mm2+Pe",C165="Interruptor","2x1,5mm2",C165="TUE","2x4mm2+Pe")</f>
        <v>2x2,5mm2+Pe</v>
      </c>
      <c r="H165" s="72"/>
      <c r="I165" s="21"/>
      <c r="J165" s="21"/>
      <c r="K165" s="61"/>
      <c r="L165" s="61"/>
      <c r="M165" s="61"/>
      <c r="N165" s="61"/>
      <c r="O165" s="83" t="str">
        <f>IF($C165="TP",$E165*2,"--------------")</f>
        <v>--------------</v>
      </c>
      <c r="P165" s="68"/>
      <c r="Q165" s="83" t="str">
        <f>IF(C165="TS",E165*2,"--------------")</f>
        <v>--------------</v>
      </c>
      <c r="R165" s="68"/>
      <c r="S165" s="82" t="s">
        <v>93</v>
      </c>
      <c r="T165" s="68"/>
      <c r="U165" s="83" t="str">
        <f>IF($C165="TUE",$E165*2,"--------------")</f>
        <v>--------------</v>
      </c>
      <c r="V165" s="68"/>
      <c r="W165" s="83">
        <f>IF($C165="TUG",$E165*2,"--------------")</f>
        <v>2</v>
      </c>
      <c r="X165" s="68"/>
      <c r="Y165" s="83" t="str">
        <f>IF($C165="IUG",$E165*2,"--------------")</f>
        <v>--------------</v>
      </c>
      <c r="Z165" s="68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</row>
    <row r="166" ht="15.75" customHeight="1">
      <c r="A166" s="78"/>
      <c r="B166" s="15"/>
      <c r="C166" s="14"/>
      <c r="D166" s="15"/>
      <c r="E166" s="14"/>
      <c r="F166" s="15"/>
      <c r="G166" s="14"/>
      <c r="H166" s="15"/>
      <c r="I166" s="21"/>
      <c r="J166" s="21"/>
      <c r="K166" s="61"/>
      <c r="L166" s="61"/>
      <c r="M166" s="61"/>
      <c r="N166" s="61"/>
      <c r="O166" s="78"/>
      <c r="P166" s="15"/>
      <c r="Q166" s="78"/>
      <c r="R166" s="15"/>
      <c r="S166" s="78"/>
      <c r="T166" s="15"/>
      <c r="U166" s="78"/>
      <c r="V166" s="15"/>
      <c r="W166" s="78"/>
      <c r="X166" s="15"/>
      <c r="Y166" s="78"/>
      <c r="Z166" s="15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</row>
    <row r="167" ht="15.75" customHeight="1">
      <c r="A167" s="71">
        <f>SUM(A165, + 1)</f>
        <v>82</v>
      </c>
      <c r="B167" s="72"/>
      <c r="C167" s="80" t="str">
        <f>IFS(A167=1,"TP",A167&lt;8,"TS",A167&lt;48,"IUG",A167&lt;84,"TUG",A167&lt;97,"Interuptores",A167&lt;103,"TUE",A167&gt;102,"Fatal Error")</f>
        <v>TUG</v>
      </c>
      <c r="D167" s="72"/>
      <c r="E167" s="81">
        <v>2.0</v>
      </c>
      <c r="F167" s="72"/>
      <c r="G167" s="80" t="str">
        <f>IFS(C167="TP","4x25mm2+Pe",C167="TS Monofasico","2xYmm2+Pe",C167 ="TS Trifasico","3x6mm2+Pe",C167="IUG","2x1,5mm2+Pe",C167="TUG","2x2,5mm2+Pe",C167="Interruptor","2x1,5mm2",C167="TUE","2x4mm2+Pe")</f>
        <v>2x2,5mm2+Pe</v>
      </c>
      <c r="H167" s="72"/>
      <c r="I167" s="21"/>
      <c r="J167" s="21"/>
      <c r="K167" s="61"/>
      <c r="L167" s="61"/>
      <c r="M167" s="61"/>
      <c r="N167" s="61"/>
      <c r="O167" s="83" t="str">
        <f>IF($C167="TP",$E167*2,"--------------")</f>
        <v>--------------</v>
      </c>
      <c r="P167" s="68"/>
      <c r="Q167" s="83" t="str">
        <f>IF(C167="TS",E167*2,"--------------")</f>
        <v>--------------</v>
      </c>
      <c r="R167" s="68"/>
      <c r="S167" s="82" t="s">
        <v>93</v>
      </c>
      <c r="T167" s="68"/>
      <c r="U167" s="83" t="str">
        <f>IF($C167="TUE",$E167*2,"--------------")</f>
        <v>--------------</v>
      </c>
      <c r="V167" s="68"/>
      <c r="W167" s="83">
        <f>IF($C167="TUG",$E167*2,"--------------")</f>
        <v>4</v>
      </c>
      <c r="X167" s="68"/>
      <c r="Y167" s="83" t="str">
        <f>IF($C167="IUG",$E167*2,"--------------")</f>
        <v>--------------</v>
      </c>
      <c r="Z167" s="68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</row>
    <row r="168" ht="15.75" customHeight="1">
      <c r="A168" s="78"/>
      <c r="B168" s="15"/>
      <c r="C168" s="14"/>
      <c r="D168" s="15"/>
      <c r="E168" s="14"/>
      <c r="F168" s="15"/>
      <c r="G168" s="14"/>
      <c r="H168" s="15"/>
      <c r="I168" s="21"/>
      <c r="J168" s="21"/>
      <c r="K168" s="61"/>
      <c r="L168" s="61"/>
      <c r="M168" s="61"/>
      <c r="N168" s="61"/>
      <c r="O168" s="78"/>
      <c r="P168" s="15"/>
      <c r="Q168" s="78"/>
      <c r="R168" s="15"/>
      <c r="S168" s="78"/>
      <c r="T168" s="15"/>
      <c r="U168" s="78"/>
      <c r="V168" s="15"/>
      <c r="W168" s="78"/>
      <c r="X168" s="15"/>
      <c r="Y168" s="78"/>
      <c r="Z168" s="15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</row>
    <row r="169" ht="15.75" customHeight="1">
      <c r="A169" s="91">
        <f>SUM(A167, + 1)</f>
        <v>83</v>
      </c>
      <c r="B169" s="68"/>
      <c r="C169" s="80" t="str">
        <f>IFS(A169=1,"TP",A169&lt;8,"TS",A169&lt;48,"IUG",A169&lt;84,"TUG",A169&lt;97,"Interuptores",A169&lt;103,"TUE",A169&gt;102,"Fatal Error")</f>
        <v>TUG</v>
      </c>
      <c r="D169" s="72"/>
      <c r="E169" s="81">
        <v>1.0</v>
      </c>
      <c r="F169" s="72"/>
      <c r="G169" s="80" t="str">
        <f>IFS(C169="TP","4x25mm2+Pe",C169="TS Monofasico","2xYmm2+Pe",C169 ="TS Trifasico","3x6mm2+Pe",C169="IUG","2x1,5mm2+Pe",C169="TUG","2x2,5mm2+Pe",C169="Interruptor","2x1,5mm2",C169="TUE","2x4mm2+Pe")</f>
        <v>2x2,5mm2+Pe</v>
      </c>
      <c r="H169" s="72"/>
      <c r="I169" s="21"/>
      <c r="J169" s="21"/>
      <c r="K169" s="61"/>
      <c r="L169" s="61"/>
      <c r="M169" s="61"/>
      <c r="N169" s="61"/>
      <c r="O169" s="83" t="str">
        <f>IF($C169="TP",$E169*2,"--------------")</f>
        <v>--------------</v>
      </c>
      <c r="P169" s="68"/>
      <c r="Q169" s="83" t="str">
        <f>IF(C169="TS",E169*2,"--------------")</f>
        <v>--------------</v>
      </c>
      <c r="R169" s="68"/>
      <c r="S169" s="82" t="s">
        <v>93</v>
      </c>
      <c r="T169" s="68"/>
      <c r="U169" s="83" t="str">
        <f>IF($C169="TUE",$E169*2,"--------------")</f>
        <v>--------------</v>
      </c>
      <c r="V169" s="68"/>
      <c r="W169" s="83">
        <f>IF($C169="TUG",$E169*2,"--------------")</f>
        <v>2</v>
      </c>
      <c r="X169" s="68"/>
      <c r="Y169" s="83" t="str">
        <f>IF($C169="IUG",$E169*2,"--------------")</f>
        <v>--------------</v>
      </c>
      <c r="Z169" s="68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</row>
    <row r="170" ht="15.75" customHeight="1">
      <c r="A170" s="78"/>
      <c r="B170" s="15"/>
      <c r="C170" s="14"/>
      <c r="D170" s="15"/>
      <c r="E170" s="14"/>
      <c r="F170" s="15"/>
      <c r="G170" s="14"/>
      <c r="H170" s="15"/>
      <c r="I170" s="21"/>
      <c r="J170" s="21"/>
      <c r="K170" s="61"/>
      <c r="L170" s="61"/>
      <c r="M170" s="61"/>
      <c r="N170" s="61"/>
      <c r="O170" s="78"/>
      <c r="P170" s="15"/>
      <c r="Q170" s="78"/>
      <c r="R170" s="15"/>
      <c r="S170" s="78"/>
      <c r="T170" s="15"/>
      <c r="U170" s="78"/>
      <c r="V170" s="15"/>
      <c r="W170" s="78"/>
      <c r="X170" s="15"/>
      <c r="Y170" s="78"/>
      <c r="Z170" s="15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</row>
    <row r="171" ht="15.75" customHeight="1">
      <c r="A171" s="92">
        <f>SUM(A169, + 1)</f>
        <v>84</v>
      </c>
      <c r="B171" s="72"/>
      <c r="C171" s="80" t="str">
        <f>IFS(A171=1,"TP",A171&lt;8,"TS",A171&lt;48,"IUG",A171&lt;84,"TUG",A171&lt;97,"Interruptor",A171&lt;103,"TUE",A171&gt;102,"Fatal Error")</f>
        <v>Interruptor</v>
      </c>
      <c r="D171" s="72"/>
      <c r="E171" s="81">
        <v>2.0</v>
      </c>
      <c r="F171" s="72"/>
      <c r="G171" s="80" t="str">
        <f>IFS(C171="TP","4x25mm2+Pe",C171="TS Monofasico","2xYmm2+Pe",C171 ="TS Trifasico","3x6mm2+Pe",C171="IUG","2x1,5mm2+Pe",C171="TUG","2x2,5mm2+Pe",C171="Interruptor","2x1,5mm2",C171="TUE","2x4mm2+Pe")</f>
        <v>2x1,5mm2</v>
      </c>
      <c r="H171" s="72"/>
      <c r="I171" s="21"/>
      <c r="J171" s="21"/>
      <c r="K171" s="61"/>
      <c r="L171" s="61"/>
      <c r="M171" s="61"/>
      <c r="N171" s="61"/>
      <c r="O171" s="83" t="str">
        <f>IF($C171="TP",$E171*2,"--------------")</f>
        <v>--------------</v>
      </c>
      <c r="P171" s="68"/>
      <c r="Q171" s="83" t="str">
        <f>IF(C171="TS",E171*2,"--------------")</f>
        <v>--------------</v>
      </c>
      <c r="R171" s="68"/>
      <c r="S171" s="82" t="s">
        <v>93</v>
      </c>
      <c r="T171" s="68"/>
      <c r="U171" s="83" t="str">
        <f>IF($C171="TUE",$E171*2,"--------------")</f>
        <v>--------------</v>
      </c>
      <c r="V171" s="68"/>
      <c r="W171" s="83" t="str">
        <f>IF($C171="TUG",$E171*2,"--------------")</f>
        <v>--------------</v>
      </c>
      <c r="X171" s="68"/>
      <c r="Y171" s="83">
        <f>IF($C171="Interruptor",$E171*2,"--------------")</f>
        <v>4</v>
      </c>
      <c r="Z171" s="68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</row>
    <row r="172" ht="15.75" customHeight="1">
      <c r="A172" s="78"/>
      <c r="B172" s="15"/>
      <c r="C172" s="14"/>
      <c r="D172" s="15"/>
      <c r="E172" s="14"/>
      <c r="F172" s="15"/>
      <c r="G172" s="14"/>
      <c r="H172" s="15"/>
      <c r="I172" s="21"/>
      <c r="J172" s="21"/>
      <c r="K172" s="61"/>
      <c r="L172" s="61"/>
      <c r="M172" s="61"/>
      <c r="N172" s="61"/>
      <c r="O172" s="78"/>
      <c r="P172" s="15"/>
      <c r="Q172" s="78"/>
      <c r="R172" s="15"/>
      <c r="S172" s="78"/>
      <c r="T172" s="15"/>
      <c r="U172" s="78"/>
      <c r="V172" s="15"/>
      <c r="W172" s="78"/>
      <c r="X172" s="15"/>
      <c r="Y172" s="78"/>
      <c r="Z172" s="15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</row>
    <row r="173" ht="15.75" customHeight="1">
      <c r="A173" s="92">
        <f>SUM(A171, + 1)</f>
        <v>85</v>
      </c>
      <c r="B173" s="72"/>
      <c r="C173" s="80" t="str">
        <f>IFS(A173=1,"TP",A173&lt;8,"TS",A173&lt;48,"IUG",A173&lt;84,"TUG",A173&lt;97,"Interruptor",A173&lt;103,"TUE",A173&gt;102,"Fatal Error")</f>
        <v>Interruptor</v>
      </c>
      <c r="D173" s="72"/>
      <c r="E173" s="81">
        <v>4.0</v>
      </c>
      <c r="F173" s="72"/>
      <c r="G173" s="80" t="str">
        <f>IFS(C173="TP","4x25mm2+Pe",C173="TS Monofasico","2xYmm2+Pe",C173 ="TS Trifasico","3x6mm2+Pe",C173="IUG","2x1,5mm2+Pe",C173="TUG","2x2,5mm2+Pe",C173="Interruptor","2x1,5mm2",C173="TUE","2x4mm2+Pe")</f>
        <v>2x1,5mm2</v>
      </c>
      <c r="H173" s="72"/>
      <c r="I173" s="21"/>
      <c r="J173" s="21"/>
      <c r="K173" s="61"/>
      <c r="L173" s="61"/>
      <c r="M173" s="61"/>
      <c r="N173" s="61"/>
      <c r="O173" s="83" t="str">
        <f>IF($C173="TP",$E173*2,"--------------")</f>
        <v>--------------</v>
      </c>
      <c r="P173" s="68"/>
      <c r="Q173" s="83" t="str">
        <f>IF(C173="TS",E173*2,"--------------")</f>
        <v>--------------</v>
      </c>
      <c r="R173" s="68"/>
      <c r="S173" s="82" t="s">
        <v>93</v>
      </c>
      <c r="T173" s="68"/>
      <c r="U173" s="83" t="str">
        <f>IF($C173="TUE",$E173*2,"--------------")</f>
        <v>--------------</v>
      </c>
      <c r="V173" s="68"/>
      <c r="W173" s="83" t="str">
        <f>IF($C173="TUG",$E173*2,"--------------")</f>
        <v>--------------</v>
      </c>
      <c r="X173" s="68"/>
      <c r="Y173" s="83">
        <f>IF($C173="Interruptor",$E173*2,"--------------")</f>
        <v>8</v>
      </c>
      <c r="Z173" s="68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</row>
    <row r="174" ht="15.75" customHeight="1">
      <c r="A174" s="78"/>
      <c r="B174" s="15"/>
      <c r="C174" s="14"/>
      <c r="D174" s="15"/>
      <c r="E174" s="14"/>
      <c r="F174" s="15"/>
      <c r="G174" s="14"/>
      <c r="H174" s="15"/>
      <c r="I174" s="21"/>
      <c r="J174" s="21"/>
      <c r="K174" s="61"/>
      <c r="L174" s="61"/>
      <c r="M174" s="61"/>
      <c r="N174" s="61"/>
      <c r="O174" s="78"/>
      <c r="P174" s="15"/>
      <c r="Q174" s="78"/>
      <c r="R174" s="15"/>
      <c r="S174" s="78"/>
      <c r="T174" s="15"/>
      <c r="U174" s="78"/>
      <c r="V174" s="15"/>
      <c r="W174" s="78"/>
      <c r="X174" s="15"/>
      <c r="Y174" s="78"/>
      <c r="Z174" s="15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</row>
    <row r="175" ht="15.75" customHeight="1">
      <c r="A175" s="92">
        <f>SUM(A173, + 1)</f>
        <v>86</v>
      </c>
      <c r="B175" s="72"/>
      <c r="C175" s="80" t="str">
        <f>IFS(A175=1,"TP",A175&lt;8,"TS",A175&lt;48,"IUG",A175&lt;84,"TUG",A175&lt;97,"Interruptor",A175&lt;103,"TUE",A175&gt;102,"Fatal Error")</f>
        <v>Interruptor</v>
      </c>
      <c r="D175" s="72"/>
      <c r="E175" s="81">
        <v>4.0</v>
      </c>
      <c r="F175" s="72"/>
      <c r="G175" s="80" t="str">
        <f>IFS(C175="TP","4x25mm2+Pe",C175="TS Monofasico","2xYmm2+Pe",C175 ="TS Trifasico","3x6mm2+Pe",C175="IUG","2x1,5mm2+Pe",C175="TUG","2x2,5mm2+Pe",C175="Interruptor","2x1,5mm2",C175="TUE","2x4mm2+Pe")</f>
        <v>2x1,5mm2</v>
      </c>
      <c r="H175" s="72"/>
      <c r="I175" s="21"/>
      <c r="J175" s="21"/>
      <c r="K175" s="61"/>
      <c r="L175" s="61"/>
      <c r="M175" s="61"/>
      <c r="N175" s="61"/>
      <c r="O175" s="83" t="str">
        <f>IF($C175="TP",$E175*2,"--------------")</f>
        <v>--------------</v>
      </c>
      <c r="P175" s="68"/>
      <c r="Q175" s="83" t="str">
        <f>IF(C175="TS",E175*2,"--------------")</f>
        <v>--------------</v>
      </c>
      <c r="R175" s="68"/>
      <c r="S175" s="82" t="s">
        <v>93</v>
      </c>
      <c r="T175" s="68"/>
      <c r="U175" s="83" t="str">
        <f>IF($C175="TUE",$E175*2,"--------------")</f>
        <v>--------------</v>
      </c>
      <c r="V175" s="68"/>
      <c r="W175" s="83" t="str">
        <f>IF($C175="TUG",$E175*2,"--------------")</f>
        <v>--------------</v>
      </c>
      <c r="X175" s="68"/>
      <c r="Y175" s="83">
        <f>IF($C175="Interruptor",$E175*2,"--------------")</f>
        <v>8</v>
      </c>
      <c r="Z175" s="68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</row>
    <row r="176" ht="15.75" customHeight="1">
      <c r="A176" s="78"/>
      <c r="B176" s="15"/>
      <c r="C176" s="14"/>
      <c r="D176" s="15"/>
      <c r="E176" s="14"/>
      <c r="F176" s="15"/>
      <c r="G176" s="14"/>
      <c r="H176" s="15"/>
      <c r="I176" s="21"/>
      <c r="J176" s="21"/>
      <c r="K176" s="61"/>
      <c r="L176" s="61"/>
      <c r="M176" s="61"/>
      <c r="N176" s="61"/>
      <c r="O176" s="78"/>
      <c r="P176" s="15"/>
      <c r="Q176" s="78"/>
      <c r="R176" s="15"/>
      <c r="S176" s="78"/>
      <c r="T176" s="15"/>
      <c r="U176" s="78"/>
      <c r="V176" s="15"/>
      <c r="W176" s="78"/>
      <c r="X176" s="15"/>
      <c r="Y176" s="78"/>
      <c r="Z176" s="15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</row>
    <row r="177" ht="15.75" customHeight="1">
      <c r="A177" s="92">
        <f>SUM(A175, + 1)</f>
        <v>87</v>
      </c>
      <c r="B177" s="72"/>
      <c r="C177" s="80" t="str">
        <f>IFS(A177=1,"TP",A177&lt;8,"TS",A177&lt;48,"IUG",A177&lt;84,"TUG",A177&lt;97,"Interruptor",A177&lt;103,"TUE",A177&gt;102,"Fatal Error")</f>
        <v>Interruptor</v>
      </c>
      <c r="D177" s="72"/>
      <c r="E177" s="81">
        <v>4.0</v>
      </c>
      <c r="F177" s="72"/>
      <c r="G177" s="80" t="str">
        <f>IFS(C177="TP","4x25mm2+Pe",C177="TS Monofasico","2xYmm2+Pe",C177 ="TS Trifasico","3x6mm2+Pe",C177="IUG","2x1,5mm2+Pe",C177="TUG","2x2,5mm2+Pe",C177="Interruptor","2x1,5mm2",C177="TUE","2x4mm2+Pe")</f>
        <v>2x1,5mm2</v>
      </c>
      <c r="H177" s="72"/>
      <c r="I177" s="21"/>
      <c r="J177" s="21"/>
      <c r="K177" s="61"/>
      <c r="L177" s="61"/>
      <c r="M177" s="61"/>
      <c r="N177" s="61"/>
      <c r="O177" s="83" t="str">
        <f>IF($C177="TP",$E177*2,"--------------")</f>
        <v>--------------</v>
      </c>
      <c r="P177" s="68"/>
      <c r="Q177" s="83" t="str">
        <f>IF(C177="TS",E177*2,"--------------")</f>
        <v>--------------</v>
      </c>
      <c r="R177" s="68"/>
      <c r="S177" s="82" t="s">
        <v>93</v>
      </c>
      <c r="T177" s="68"/>
      <c r="U177" s="83" t="str">
        <f>IF($C177="TUE",$E177*2,"--------------")</f>
        <v>--------------</v>
      </c>
      <c r="V177" s="68"/>
      <c r="W177" s="83" t="str">
        <f>IF($C177="TUG",$E177*2,"--------------")</f>
        <v>--------------</v>
      </c>
      <c r="X177" s="68"/>
      <c r="Y177" s="83">
        <f>IF($C177="Interruptor",$E177*2,"--------------")</f>
        <v>8</v>
      </c>
      <c r="Z177" s="68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</row>
    <row r="178" ht="15.75" customHeight="1">
      <c r="A178" s="78"/>
      <c r="B178" s="15"/>
      <c r="C178" s="14"/>
      <c r="D178" s="15"/>
      <c r="E178" s="14"/>
      <c r="F178" s="15"/>
      <c r="G178" s="14"/>
      <c r="H178" s="15"/>
      <c r="I178" s="21"/>
      <c r="J178" s="21"/>
      <c r="K178" s="61"/>
      <c r="L178" s="61"/>
      <c r="M178" s="61"/>
      <c r="N178" s="61"/>
      <c r="O178" s="78"/>
      <c r="P178" s="15"/>
      <c r="Q178" s="78"/>
      <c r="R178" s="15"/>
      <c r="S178" s="78"/>
      <c r="T178" s="15"/>
      <c r="U178" s="78"/>
      <c r="V178" s="15"/>
      <c r="W178" s="78"/>
      <c r="X178" s="15"/>
      <c r="Y178" s="78"/>
      <c r="Z178" s="15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</row>
    <row r="179" ht="15.75" customHeight="1">
      <c r="A179" s="92">
        <f>SUM(A177, + 1)</f>
        <v>88</v>
      </c>
      <c r="B179" s="72"/>
      <c r="C179" s="80" t="str">
        <f>IFS(A179=1,"TP",A179&lt;8,"TS",A179&lt;48,"IUG",A179&lt;84,"TUG",A179&lt;97,"Interruptor",A179&lt;103,"TUE",A179&gt;102,"Fatal Error")</f>
        <v>Interruptor</v>
      </c>
      <c r="D179" s="72"/>
      <c r="E179" s="81">
        <v>3.0</v>
      </c>
      <c r="F179" s="72"/>
      <c r="G179" s="80" t="str">
        <f>IFS(C179="TP","4x25mm2+Pe",C179="TS Monofasico","2xYmm2+Pe",C179 ="TS Trifasico","3x6mm2+Pe",C179="IUG","2x1,5mm2+Pe",C179="TUG","2x2,5mm2+Pe",C179="Interruptor","2x1,5mm2",C179="TUE","2x4mm2+Pe")</f>
        <v>2x1,5mm2</v>
      </c>
      <c r="H179" s="72"/>
      <c r="I179" s="21"/>
      <c r="J179" s="21"/>
      <c r="K179" s="61"/>
      <c r="L179" s="61"/>
      <c r="M179" s="61"/>
      <c r="N179" s="61"/>
      <c r="O179" s="83" t="str">
        <f>IF($C179="TP",$E179*2,"--------------")</f>
        <v>--------------</v>
      </c>
      <c r="P179" s="68"/>
      <c r="Q179" s="83" t="str">
        <f>IF(C179="TS",E179*2,"--------------")</f>
        <v>--------------</v>
      </c>
      <c r="R179" s="68"/>
      <c r="S179" s="82" t="s">
        <v>93</v>
      </c>
      <c r="T179" s="68"/>
      <c r="U179" s="83" t="str">
        <f>IF($C179="TUE",$E179*2,"--------------")</f>
        <v>--------------</v>
      </c>
      <c r="V179" s="68"/>
      <c r="W179" s="83" t="str">
        <f>IF($C179="TUG",$E179*2,"--------------")</f>
        <v>--------------</v>
      </c>
      <c r="X179" s="68"/>
      <c r="Y179" s="83">
        <f>IF($C179="Interruptor",$E179*2,"--------------")</f>
        <v>6</v>
      </c>
      <c r="Z179" s="68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</row>
    <row r="180" ht="15.75" customHeight="1">
      <c r="A180" s="78"/>
      <c r="B180" s="15"/>
      <c r="C180" s="14"/>
      <c r="D180" s="15"/>
      <c r="E180" s="14"/>
      <c r="F180" s="15"/>
      <c r="G180" s="14"/>
      <c r="H180" s="15"/>
      <c r="I180" s="21"/>
      <c r="J180" s="21"/>
      <c r="K180" s="61"/>
      <c r="L180" s="61"/>
      <c r="M180" s="61"/>
      <c r="N180" s="61"/>
      <c r="O180" s="78"/>
      <c r="P180" s="15"/>
      <c r="Q180" s="78"/>
      <c r="R180" s="15"/>
      <c r="S180" s="78"/>
      <c r="T180" s="15"/>
      <c r="U180" s="78"/>
      <c r="V180" s="15"/>
      <c r="W180" s="78"/>
      <c r="X180" s="15"/>
      <c r="Y180" s="78"/>
      <c r="Z180" s="15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</row>
    <row r="181" ht="15.75" customHeight="1">
      <c r="A181" s="92">
        <f>SUM(A179, + 1)</f>
        <v>89</v>
      </c>
      <c r="B181" s="72"/>
      <c r="C181" s="80" t="str">
        <f>IFS(A181=1,"TP",A181&lt;8,"TS",A181&lt;48,"IUG",A181&lt;84,"TUG",A181&lt;97,"Interruptor",A181&lt;103,"TUE",A181&gt;102,"Fatal Error")</f>
        <v>Interruptor</v>
      </c>
      <c r="D181" s="72"/>
      <c r="E181" s="81">
        <v>3.0</v>
      </c>
      <c r="F181" s="72"/>
      <c r="G181" s="80" t="str">
        <f>IFS(C181="TP","4x25mm2+Pe",C181="TS Monofasico","2xYmm2+Pe",C181 ="TS Trifasico","3x6mm2+Pe",C181="IUG","2x1,5mm2+Pe",C181="TUG","2x2,5mm2+Pe",C181="Interruptor","2x1,5mm2",C181="TUE","2x4mm2+Pe")</f>
        <v>2x1,5mm2</v>
      </c>
      <c r="H181" s="72"/>
      <c r="I181" s="21"/>
      <c r="J181" s="21"/>
      <c r="K181" s="61"/>
      <c r="L181" s="61"/>
      <c r="M181" s="61"/>
      <c r="N181" s="61"/>
      <c r="O181" s="83" t="str">
        <f>IF($C181="TP",$E181*2,"--------------")</f>
        <v>--------------</v>
      </c>
      <c r="P181" s="68"/>
      <c r="Q181" s="83" t="str">
        <f>IF(C181="TS",E181*2,"--------------")</f>
        <v>--------------</v>
      </c>
      <c r="R181" s="68"/>
      <c r="S181" s="82" t="s">
        <v>93</v>
      </c>
      <c r="T181" s="68"/>
      <c r="U181" s="83" t="str">
        <f>IF($C181="TUE",$E181*2,"--------------")</f>
        <v>--------------</v>
      </c>
      <c r="V181" s="68"/>
      <c r="W181" s="83" t="str">
        <f>IF($C181="TUG",$E181*2,"--------------")</f>
        <v>--------------</v>
      </c>
      <c r="X181" s="68"/>
      <c r="Y181" s="83">
        <f>IF($C181="Interruptor",$E181*2,"--------------")</f>
        <v>6</v>
      </c>
      <c r="Z181" s="68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</row>
    <row r="182" ht="15.75" customHeight="1">
      <c r="A182" s="78"/>
      <c r="B182" s="15"/>
      <c r="C182" s="14"/>
      <c r="D182" s="15"/>
      <c r="E182" s="14"/>
      <c r="F182" s="15"/>
      <c r="G182" s="14"/>
      <c r="H182" s="15"/>
      <c r="I182" s="21"/>
      <c r="J182" s="21"/>
      <c r="K182" s="61"/>
      <c r="L182" s="61"/>
      <c r="M182" s="61"/>
      <c r="N182" s="61"/>
      <c r="O182" s="78"/>
      <c r="P182" s="15"/>
      <c r="Q182" s="78"/>
      <c r="R182" s="15"/>
      <c r="S182" s="78"/>
      <c r="T182" s="15"/>
      <c r="U182" s="78"/>
      <c r="V182" s="15"/>
      <c r="W182" s="78"/>
      <c r="X182" s="15"/>
      <c r="Y182" s="78"/>
      <c r="Z182" s="15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</row>
    <row r="183" ht="15.75" customHeight="1">
      <c r="A183" s="92">
        <f>SUM(A181, + 1)</f>
        <v>90</v>
      </c>
      <c r="B183" s="72"/>
      <c r="C183" s="80" t="str">
        <f>IFS(A183=1,"TP",A183&lt;8,"TS",A183&lt;48,"IUG",A183&lt;84,"TUG",A183&lt;97,"Interruptor",A183&lt;103,"TUE",A183&gt;102,"Fatal Error")</f>
        <v>Interruptor</v>
      </c>
      <c r="D183" s="72"/>
      <c r="E183" s="81">
        <v>5.0</v>
      </c>
      <c r="F183" s="72"/>
      <c r="G183" s="80" t="str">
        <f>IFS(C183="TP","4x25mm2+Pe",C183="TS Monofasico","2xYmm2+Pe",C183 ="TS Trifasico","3x6mm2+Pe",C183="IUG","2x1,5mm2+Pe",C183="TUG","2x2,5mm2+Pe",C183="Interruptor","2x1,5mm2",C183="TUE","2x4mm2+Pe")</f>
        <v>2x1,5mm2</v>
      </c>
      <c r="H183" s="72"/>
      <c r="I183" s="21"/>
      <c r="J183" s="21"/>
      <c r="K183" s="61"/>
      <c r="L183" s="61"/>
      <c r="M183" s="61"/>
      <c r="N183" s="61"/>
      <c r="O183" s="83" t="str">
        <f>IF($C183="TP",$E183*2,"--------------")</f>
        <v>--------------</v>
      </c>
      <c r="P183" s="68"/>
      <c r="Q183" s="83" t="str">
        <f>IF(C183="TS",E183*2,"--------------")</f>
        <v>--------------</v>
      </c>
      <c r="R183" s="68"/>
      <c r="S183" s="82" t="s">
        <v>93</v>
      </c>
      <c r="T183" s="68"/>
      <c r="U183" s="83" t="str">
        <f>IF($C183="TUE",$E183*2,"--------------")</f>
        <v>--------------</v>
      </c>
      <c r="V183" s="68"/>
      <c r="W183" s="83" t="str">
        <f>IF($C183="TUG",$E183*2,"--------------")</f>
        <v>--------------</v>
      </c>
      <c r="X183" s="68"/>
      <c r="Y183" s="83">
        <f>IF($C183="Interruptor",$E183*2,"--------------")</f>
        <v>10</v>
      </c>
      <c r="Z183" s="68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</row>
    <row r="184" ht="15.75" customHeight="1">
      <c r="A184" s="78"/>
      <c r="B184" s="15"/>
      <c r="C184" s="14"/>
      <c r="D184" s="15"/>
      <c r="E184" s="14"/>
      <c r="F184" s="15"/>
      <c r="G184" s="14"/>
      <c r="H184" s="15"/>
      <c r="I184" s="21"/>
      <c r="J184" s="21"/>
      <c r="K184" s="61"/>
      <c r="L184" s="61"/>
      <c r="M184" s="61"/>
      <c r="N184" s="61"/>
      <c r="O184" s="78"/>
      <c r="P184" s="15"/>
      <c r="Q184" s="78"/>
      <c r="R184" s="15"/>
      <c r="S184" s="78"/>
      <c r="T184" s="15"/>
      <c r="U184" s="78"/>
      <c r="V184" s="15"/>
      <c r="W184" s="78"/>
      <c r="X184" s="15"/>
      <c r="Y184" s="78"/>
      <c r="Z184" s="15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</row>
    <row r="185" ht="15.75" customHeight="1">
      <c r="A185" s="92">
        <f>SUM(A183, + 1)</f>
        <v>91</v>
      </c>
      <c r="B185" s="72"/>
      <c r="C185" s="80" t="str">
        <f>IFS(A185=1,"TP",A185&lt;8,"TS",A185&lt;48,"IUG",A185&lt;84,"TUG",A185&lt;97,"Interruptor",A185&lt;103,"TUE",A185&gt;102,"Fatal Error")</f>
        <v>Interruptor</v>
      </c>
      <c r="D185" s="72"/>
      <c r="E185" s="81">
        <v>5.0</v>
      </c>
      <c r="F185" s="72"/>
      <c r="G185" s="80" t="str">
        <f>IFS(C185="TP","4x25mm2+Pe",C185="TS Monofasico","2xYmm2+Pe",C185 ="TS Trifasico","3x6mm2+Pe",C185="IUG","2x1,5mm2+Pe",C185="TUG","2x2,5mm2+Pe",C185="Interruptor","2x1,5mm2",C185="TUE","2x4mm2+Pe")</f>
        <v>2x1,5mm2</v>
      </c>
      <c r="H185" s="72"/>
      <c r="I185" s="21"/>
      <c r="J185" s="21"/>
      <c r="K185" s="61"/>
      <c r="L185" s="61"/>
      <c r="M185" s="61"/>
      <c r="N185" s="61"/>
      <c r="O185" s="83" t="str">
        <f>IF($C185="TP",$E185*2,"--------------")</f>
        <v>--------------</v>
      </c>
      <c r="P185" s="68"/>
      <c r="Q185" s="83" t="str">
        <f>IF(C185="TS",E185*2,"--------------")</f>
        <v>--------------</v>
      </c>
      <c r="R185" s="68"/>
      <c r="S185" s="82" t="s">
        <v>93</v>
      </c>
      <c r="T185" s="68"/>
      <c r="U185" s="83" t="str">
        <f>IF($C185="TUE",$E185*2,"--------------")</f>
        <v>--------------</v>
      </c>
      <c r="V185" s="68"/>
      <c r="W185" s="83" t="str">
        <f>IF($C185="TUG",$E185*2,"--------------")</f>
        <v>--------------</v>
      </c>
      <c r="X185" s="68"/>
      <c r="Y185" s="83">
        <f>IF($C185="Interruptor",$E185*2,"--------------")</f>
        <v>10</v>
      </c>
      <c r="Z185" s="68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</row>
    <row r="186" ht="15.75" customHeight="1">
      <c r="A186" s="78"/>
      <c r="B186" s="15"/>
      <c r="C186" s="14"/>
      <c r="D186" s="15"/>
      <c r="E186" s="14"/>
      <c r="F186" s="15"/>
      <c r="G186" s="14"/>
      <c r="H186" s="15"/>
      <c r="I186" s="21"/>
      <c r="J186" s="21"/>
      <c r="K186" s="61"/>
      <c r="L186" s="61"/>
      <c r="M186" s="61"/>
      <c r="N186" s="61"/>
      <c r="O186" s="78"/>
      <c r="P186" s="15"/>
      <c r="Q186" s="78"/>
      <c r="R186" s="15"/>
      <c r="S186" s="78"/>
      <c r="T186" s="15"/>
      <c r="U186" s="78"/>
      <c r="V186" s="15"/>
      <c r="W186" s="78"/>
      <c r="X186" s="15"/>
      <c r="Y186" s="78"/>
      <c r="Z186" s="15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</row>
    <row r="187" ht="15.75" customHeight="1">
      <c r="A187" s="92">
        <f>SUM(A185, + 1)</f>
        <v>92</v>
      </c>
      <c r="B187" s="72"/>
      <c r="C187" s="80" t="str">
        <f>IFS(A187=1,"TP",A187&lt;8,"TS",A187&lt;48,"IUG",A187&lt;84,"TUG",A187&lt;97,"Interruptor",A187&lt;103,"TUE",A187&gt;102,"Fatal Error")</f>
        <v>Interruptor</v>
      </c>
      <c r="D187" s="72"/>
      <c r="E187" s="81">
        <v>4.0</v>
      </c>
      <c r="F187" s="72"/>
      <c r="G187" s="80" t="str">
        <f>IFS(C187="TP","4x25mm2+Pe",C187="TS Monofasico","2xYmm2+Pe",C187 ="TS Trifasico","3x6mm2+Pe",C187="IUG","2x1,5mm2+Pe",C187="TUG","2x2,5mm2+Pe",C187="Interruptor","2x1,5mm2",C187="TUE","2x4mm2+Pe")</f>
        <v>2x1,5mm2</v>
      </c>
      <c r="H187" s="72"/>
      <c r="I187" s="21"/>
      <c r="J187" s="21"/>
      <c r="K187" s="61"/>
      <c r="L187" s="61"/>
      <c r="M187" s="61"/>
      <c r="N187" s="61"/>
      <c r="O187" s="83" t="str">
        <f>IF($C187="TP",$E187*2,"--------------")</f>
        <v>--------------</v>
      </c>
      <c r="P187" s="68"/>
      <c r="Q187" s="83" t="str">
        <f>IF(C187="TS",E187*2,"--------------")</f>
        <v>--------------</v>
      </c>
      <c r="R187" s="68"/>
      <c r="S187" s="82" t="s">
        <v>93</v>
      </c>
      <c r="T187" s="68"/>
      <c r="U187" s="83" t="str">
        <f>IF($C187="TUE",$E187*2,"--------------")</f>
        <v>--------------</v>
      </c>
      <c r="V187" s="68"/>
      <c r="W187" s="83" t="str">
        <f>IF($C187="TUG",$E187*2,"--------------")</f>
        <v>--------------</v>
      </c>
      <c r="X187" s="68"/>
      <c r="Y187" s="83">
        <f>IF($C187="Interruptor",$E187*2,"--------------")</f>
        <v>8</v>
      </c>
      <c r="Z187" s="68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</row>
    <row r="188" ht="15.75" customHeight="1">
      <c r="A188" s="78"/>
      <c r="B188" s="15"/>
      <c r="C188" s="14"/>
      <c r="D188" s="15"/>
      <c r="E188" s="14"/>
      <c r="F188" s="15"/>
      <c r="G188" s="14"/>
      <c r="H188" s="15"/>
      <c r="I188" s="21"/>
      <c r="J188" s="21"/>
      <c r="K188" s="61"/>
      <c r="L188" s="61"/>
      <c r="M188" s="61"/>
      <c r="N188" s="61"/>
      <c r="O188" s="78"/>
      <c r="P188" s="15"/>
      <c r="Q188" s="78"/>
      <c r="R188" s="15"/>
      <c r="S188" s="78"/>
      <c r="T188" s="15"/>
      <c r="U188" s="78"/>
      <c r="V188" s="15"/>
      <c r="W188" s="78"/>
      <c r="X188" s="15"/>
      <c r="Y188" s="78"/>
      <c r="Z188" s="15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</row>
    <row r="189" ht="15.75" customHeight="1">
      <c r="A189" s="91">
        <f>SUM(A187, + 1)</f>
        <v>93</v>
      </c>
      <c r="B189" s="68"/>
      <c r="C189" s="80" t="str">
        <f>IFS(A189=1,"TP",A189&lt;8,"TS",A189&lt;48,"IUG",A189&lt;84,"TUG",A189&lt;97,"Interruptor",A189&lt;103,"TUE",A189&gt;102,"Fatal Error")</f>
        <v>Interruptor</v>
      </c>
      <c r="D189" s="72"/>
      <c r="E189" s="81">
        <v>4.0</v>
      </c>
      <c r="F189" s="72"/>
      <c r="G189" s="80" t="str">
        <f>IFS(C189="TP","4x25mm2+Pe",C189="TS Monofasico","2xYmm2+Pe",C189 ="TS Trifasico","3x6mm2+Pe",C189="IUG","2x1,5mm2+Pe",C189="TUG","2x2,5mm2+Pe",C189="Interruptor","2x1,5mm2",C189="TUE","2x4mm2+Pe")</f>
        <v>2x1,5mm2</v>
      </c>
      <c r="H189" s="72"/>
      <c r="I189" s="21"/>
      <c r="J189" s="21"/>
      <c r="K189" s="61"/>
      <c r="L189" s="61"/>
      <c r="M189" s="61"/>
      <c r="N189" s="61"/>
      <c r="O189" s="83" t="str">
        <f>IF($C189="TP",$E189*2,"--------------")</f>
        <v>--------------</v>
      </c>
      <c r="P189" s="68"/>
      <c r="Q189" s="83" t="str">
        <f>IF(C189="TS",E189*2,"--------------")</f>
        <v>--------------</v>
      </c>
      <c r="R189" s="68"/>
      <c r="S189" s="82" t="s">
        <v>93</v>
      </c>
      <c r="T189" s="68"/>
      <c r="U189" s="83" t="str">
        <f>IF($C189="TUE",$E189*2,"--------------")</f>
        <v>--------------</v>
      </c>
      <c r="V189" s="68"/>
      <c r="W189" s="83" t="str">
        <f>IF($C189="TUG",$E189*2,"--------------")</f>
        <v>--------------</v>
      </c>
      <c r="X189" s="68"/>
      <c r="Y189" s="83">
        <f>IF($C189="Interruptor",$E189*2,"--------------")</f>
        <v>8</v>
      </c>
      <c r="Z189" s="68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</row>
    <row r="190" ht="15.75" customHeight="1">
      <c r="A190" s="78"/>
      <c r="B190" s="15"/>
      <c r="C190" s="14"/>
      <c r="D190" s="15"/>
      <c r="E190" s="14"/>
      <c r="F190" s="15"/>
      <c r="G190" s="14"/>
      <c r="H190" s="15"/>
      <c r="I190" s="21"/>
      <c r="J190" s="21"/>
      <c r="K190" s="61"/>
      <c r="L190" s="61"/>
      <c r="M190" s="61"/>
      <c r="N190" s="61"/>
      <c r="O190" s="78"/>
      <c r="P190" s="15"/>
      <c r="Q190" s="78"/>
      <c r="R190" s="15"/>
      <c r="S190" s="78"/>
      <c r="T190" s="15"/>
      <c r="U190" s="78"/>
      <c r="V190" s="15"/>
      <c r="W190" s="78"/>
      <c r="X190" s="15"/>
      <c r="Y190" s="78"/>
      <c r="Z190" s="15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</row>
    <row r="191" ht="15.75" customHeight="1">
      <c r="A191" s="92">
        <f>SUM(A189, + 1)</f>
        <v>94</v>
      </c>
      <c r="B191" s="72"/>
      <c r="C191" s="80" t="str">
        <f>IFS(A191=1,"TP",A191&lt;8,"TS",A191&lt;48,"IUG",A191&lt;84,"TUG",A191&lt;97,"Interruptor",A191&lt;103,"TUE",A191&gt;102,"Fatal Error")</f>
        <v>Interruptor</v>
      </c>
      <c r="D191" s="72"/>
      <c r="E191" s="81">
        <v>4.0</v>
      </c>
      <c r="F191" s="72"/>
      <c r="G191" s="80" t="str">
        <f>IFS(C191="TP","4x25mm2+Pe",C191="TS Monofasico","2xYmm2+Pe",C191 ="TS Trifasico","3x6mm2+Pe",C191="IUG","2x1,5mm2+Pe",C191="TUG","2x2,5mm2+Pe",C191="Interruptor","2x1,5mm2",C191="TUE","2x4mm2+Pe")</f>
        <v>2x1,5mm2</v>
      </c>
      <c r="H191" s="72"/>
      <c r="I191" s="21"/>
      <c r="J191" s="21"/>
      <c r="K191" s="61"/>
      <c r="L191" s="61"/>
      <c r="M191" s="61"/>
      <c r="N191" s="61"/>
      <c r="O191" s="83" t="str">
        <f>IF($C191="TP",$E191*2,"--------------")</f>
        <v>--------------</v>
      </c>
      <c r="P191" s="68"/>
      <c r="Q191" s="83" t="str">
        <f>IF(C191="TS",E191*2,"--------------")</f>
        <v>--------------</v>
      </c>
      <c r="R191" s="68"/>
      <c r="S191" s="82" t="s">
        <v>93</v>
      </c>
      <c r="T191" s="68"/>
      <c r="U191" s="83" t="str">
        <f>IF($C191="TUE",$E191*2,"--------------")</f>
        <v>--------------</v>
      </c>
      <c r="V191" s="68"/>
      <c r="W191" s="83" t="str">
        <f>IF($C191="TUG",$E191*2,"--------------")</f>
        <v>--------------</v>
      </c>
      <c r="X191" s="68"/>
      <c r="Y191" s="83">
        <f>IF($C191="Interruptor",$E191*2,"--------------")</f>
        <v>8</v>
      </c>
      <c r="Z191" s="68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</row>
    <row r="192" ht="15.75" customHeight="1">
      <c r="A192" s="78"/>
      <c r="B192" s="15"/>
      <c r="C192" s="14"/>
      <c r="D192" s="15"/>
      <c r="E192" s="14"/>
      <c r="F192" s="15"/>
      <c r="G192" s="14"/>
      <c r="H192" s="15"/>
      <c r="I192" s="21"/>
      <c r="J192" s="21"/>
      <c r="K192" s="61"/>
      <c r="L192" s="61"/>
      <c r="M192" s="61"/>
      <c r="N192" s="61"/>
      <c r="O192" s="78"/>
      <c r="P192" s="15"/>
      <c r="Q192" s="78"/>
      <c r="R192" s="15"/>
      <c r="S192" s="78"/>
      <c r="T192" s="15"/>
      <c r="U192" s="78"/>
      <c r="V192" s="15"/>
      <c r="W192" s="78"/>
      <c r="X192" s="15"/>
      <c r="Y192" s="78"/>
      <c r="Z192" s="15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</row>
    <row r="193" ht="15.75" customHeight="1">
      <c r="A193" s="92">
        <f>SUM(A191, + 1)</f>
        <v>95</v>
      </c>
      <c r="B193" s="72"/>
      <c r="C193" s="80" t="str">
        <f>IFS(A193=1,"TP",A193&lt;8,"TS",A193&lt;48,"IUG",A193&lt;84,"TUG",A193&lt;97,"Interruptor",A193&lt;103,"TUE",A193&gt;102,"Fatal Error")</f>
        <v>Interruptor</v>
      </c>
      <c r="D193" s="72"/>
      <c r="E193" s="81">
        <v>5.0</v>
      </c>
      <c r="F193" s="72"/>
      <c r="G193" s="80" t="str">
        <f>IFS(C193="TP","4x25mm2+Pe",C193="TS Monofasico","2xYmm2+Pe",C193 ="TS Trifasico","3x6mm2+Pe",C193="IUG","2x1,5mm2+Pe",C193="TUG","2x2,5mm2+Pe",C193="Interruptor","2x1,5mm2",C193="TUE","2x4mm2+Pe")</f>
        <v>2x1,5mm2</v>
      </c>
      <c r="H193" s="72"/>
      <c r="I193" s="21"/>
      <c r="J193" s="21"/>
      <c r="K193" s="61"/>
      <c r="L193" s="61"/>
      <c r="M193" s="61"/>
      <c r="N193" s="61"/>
      <c r="O193" s="83" t="str">
        <f>IF($C193="TP",$E193*2,"--------------")</f>
        <v>--------------</v>
      </c>
      <c r="P193" s="68"/>
      <c r="Q193" s="83" t="str">
        <f>IF(C193="TS",E193*2,"--------------")</f>
        <v>--------------</v>
      </c>
      <c r="R193" s="68"/>
      <c r="S193" s="82" t="s">
        <v>93</v>
      </c>
      <c r="T193" s="68"/>
      <c r="U193" s="83" t="str">
        <f>IF($C193="TUE",$E193*2,"--------------")</f>
        <v>--------------</v>
      </c>
      <c r="V193" s="68"/>
      <c r="W193" s="83" t="str">
        <f>IF($C193="TUG",$E193*2,"--------------")</f>
        <v>--------------</v>
      </c>
      <c r="X193" s="68"/>
      <c r="Y193" s="83">
        <f>IF($C193="Interruptor",$E193*2,"--------------")</f>
        <v>10</v>
      </c>
      <c r="Z193" s="68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</row>
    <row r="194" ht="15.75" customHeight="1">
      <c r="A194" s="78"/>
      <c r="B194" s="15"/>
      <c r="C194" s="14"/>
      <c r="D194" s="15"/>
      <c r="E194" s="14"/>
      <c r="F194" s="15"/>
      <c r="G194" s="14"/>
      <c r="H194" s="15"/>
      <c r="I194" s="21"/>
      <c r="J194" s="21"/>
      <c r="K194" s="61"/>
      <c r="L194" s="61"/>
      <c r="M194" s="61"/>
      <c r="N194" s="61"/>
      <c r="O194" s="78"/>
      <c r="P194" s="15"/>
      <c r="Q194" s="78"/>
      <c r="R194" s="15"/>
      <c r="S194" s="78"/>
      <c r="T194" s="15"/>
      <c r="U194" s="78"/>
      <c r="V194" s="15"/>
      <c r="W194" s="78"/>
      <c r="X194" s="15"/>
      <c r="Y194" s="78"/>
      <c r="Z194" s="15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</row>
    <row r="195" ht="15.75" customHeight="1">
      <c r="A195" s="92">
        <f>SUM(A193, + 1)</f>
        <v>96</v>
      </c>
      <c r="B195" s="72"/>
      <c r="C195" s="80" t="str">
        <f>IFS(A195=1,"TP",A195&lt;8,"TS",A195&lt;48,"IUG",A195&lt;84,"TUG",A195&lt;97,"Interruptor",A195&lt;103,"TUE",A195&gt;102,"Fatal Error")</f>
        <v>Interruptor</v>
      </c>
      <c r="D195" s="72"/>
      <c r="E195" s="81">
        <v>5.0</v>
      </c>
      <c r="F195" s="72"/>
      <c r="G195" s="80" t="str">
        <f>IFS(C195="TP","4x25mm2+Pe",C195="TS Monofasico","2xYmm2+Pe",C195 ="TS Trifasico","3x6mm2+Pe",C195="IUG","2x1,5mm2+Pe",C195="TUG","2x2,5mm2+Pe",C195="Interruptor","2x1,5mm2",C195="TUE","2x4mm2+Pe")</f>
        <v>2x1,5mm2</v>
      </c>
      <c r="H195" s="72"/>
      <c r="I195" s="21"/>
      <c r="J195" s="21"/>
      <c r="K195" s="61"/>
      <c r="L195" s="61"/>
      <c r="M195" s="61"/>
      <c r="N195" s="61"/>
      <c r="O195" s="83" t="str">
        <f>IF($C195="TP",$E195*2,"--------------")</f>
        <v>--------------</v>
      </c>
      <c r="P195" s="68"/>
      <c r="Q195" s="83" t="str">
        <f>IF(C195="TS",E195*2,"--------------")</f>
        <v>--------------</v>
      </c>
      <c r="R195" s="68"/>
      <c r="S195" s="82" t="s">
        <v>93</v>
      </c>
      <c r="T195" s="68"/>
      <c r="U195" s="83" t="str">
        <f>IF($C195="TUE",$E195*2,"--------------")</f>
        <v>--------------</v>
      </c>
      <c r="V195" s="68"/>
      <c r="W195" s="83" t="str">
        <f>IF($C195="TUG",$E195*2,"--------------")</f>
        <v>--------------</v>
      </c>
      <c r="X195" s="68"/>
      <c r="Y195" s="83">
        <f>IF($C195="Interruptor",$E195*2,"--------------")</f>
        <v>10</v>
      </c>
      <c r="Z195" s="68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</row>
    <row r="196" ht="15.75" customHeight="1">
      <c r="A196" s="78"/>
      <c r="B196" s="15"/>
      <c r="C196" s="14"/>
      <c r="D196" s="15"/>
      <c r="E196" s="14"/>
      <c r="F196" s="15"/>
      <c r="G196" s="14"/>
      <c r="H196" s="15"/>
      <c r="I196" s="21"/>
      <c r="J196" s="21"/>
      <c r="K196" s="61"/>
      <c r="L196" s="61"/>
      <c r="M196" s="61"/>
      <c r="N196" s="61"/>
      <c r="O196" s="78"/>
      <c r="P196" s="15"/>
      <c r="Q196" s="78"/>
      <c r="R196" s="15"/>
      <c r="S196" s="78"/>
      <c r="T196" s="15"/>
      <c r="U196" s="78"/>
      <c r="V196" s="15"/>
      <c r="W196" s="78"/>
      <c r="X196" s="15"/>
      <c r="Y196" s="78"/>
      <c r="Z196" s="15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</row>
    <row r="197" ht="15.75" customHeight="1">
      <c r="A197" s="92">
        <f>SUM(A195, + 1)</f>
        <v>97</v>
      </c>
      <c r="B197" s="72"/>
      <c r="C197" s="80" t="str">
        <f>IFS(A197=1,"TP",A197&lt;8,"TS",A197&lt;48,"IUG",A197&lt;84,"TUG",A197&lt;97,"Interuptores",A197&lt;103,"TUE",A197&gt;102,"Fatal Error")</f>
        <v>TUE</v>
      </c>
      <c r="D197" s="72"/>
      <c r="E197" s="81">
        <v>4.0</v>
      </c>
      <c r="F197" s="72"/>
      <c r="G197" s="80" t="str">
        <f>IFS(C197="TP","4x25mm2+Pe",C197="TS Monofasico","2xYmm2+Pe",C197 ="TS Trifasico","3x6mm2+Pe",C197="IUG","2x1,5mm2+Pe",C197="TUG","2x2,5mm2+Pe",C197="Interruptor","2x1,5mm2",C197="TUE","2x4mm2+Pe")</f>
        <v>2x4mm2+Pe</v>
      </c>
      <c r="H197" s="72"/>
      <c r="I197" s="21"/>
      <c r="J197" s="21"/>
      <c r="K197" s="61"/>
      <c r="L197" s="61"/>
      <c r="M197" s="61"/>
      <c r="N197" s="61"/>
      <c r="O197" s="83" t="str">
        <f>IF($C197="TP",$E197*2,"--------------")</f>
        <v>--------------</v>
      </c>
      <c r="P197" s="68"/>
      <c r="Q197" s="83" t="str">
        <f>IF(C197="TS",E197*2,"--------------")</f>
        <v>--------------</v>
      </c>
      <c r="R197" s="68"/>
      <c r="S197" s="82" t="s">
        <v>93</v>
      </c>
      <c r="T197" s="68"/>
      <c r="U197" s="93">
        <f>IF($C197="TUE",$E197*3,"--------------")</f>
        <v>12</v>
      </c>
      <c r="V197" s="68"/>
      <c r="W197" s="83" t="str">
        <f>IF($C197="TUG",$E197*2,"--------------")</f>
        <v>--------------</v>
      </c>
      <c r="X197" s="68"/>
      <c r="Y197" s="83" t="str">
        <f>IF($C197="Interruptor",$E197*2,"--------------")</f>
        <v>--------------</v>
      </c>
      <c r="Z197" s="68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</row>
    <row r="198" ht="15.75" customHeight="1">
      <c r="A198" s="78"/>
      <c r="B198" s="15"/>
      <c r="C198" s="14"/>
      <c r="D198" s="15"/>
      <c r="E198" s="14"/>
      <c r="F198" s="15"/>
      <c r="G198" s="14"/>
      <c r="H198" s="15"/>
      <c r="I198" s="21"/>
      <c r="J198" s="21"/>
      <c r="K198" s="61"/>
      <c r="L198" s="61"/>
      <c r="M198" s="61"/>
      <c r="N198" s="61"/>
      <c r="O198" s="78"/>
      <c r="P198" s="15"/>
      <c r="Q198" s="78"/>
      <c r="R198" s="15"/>
      <c r="S198" s="78"/>
      <c r="T198" s="15"/>
      <c r="U198" s="78"/>
      <c r="V198" s="15"/>
      <c r="W198" s="78"/>
      <c r="X198" s="15"/>
      <c r="Y198" s="78"/>
      <c r="Z198" s="15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</row>
    <row r="199" ht="15.75" customHeight="1">
      <c r="A199" s="92">
        <f>SUM(A197, + 1)</f>
        <v>98</v>
      </c>
      <c r="B199" s="72"/>
      <c r="C199" s="80" t="str">
        <f>IFS(A199=1,"TP",A199&lt;8,"TS",A199&lt;48,"IUG",A199&lt;84,"TUG",A199&lt;97,"Interuptores",A199&lt;103,"TUE",A199&gt;102,"Fatal Error")</f>
        <v>TUE</v>
      </c>
      <c r="D199" s="72"/>
      <c r="E199" s="81">
        <v>1.0</v>
      </c>
      <c r="F199" s="72"/>
      <c r="G199" s="80" t="str">
        <f>IFS(C199="TP","4x25mm2+Pe",C199="TS Monofasico","2xYmm2+Pe",C199 ="TS Trifasico","3x6mm2+Pe",C199="IUG","2x1,5mm2+Pe",C199="TUG","2x2,5mm2+Pe",C199="Interruptor","2x1,5mm2",C199="TUE","2x4mm2+Pe")</f>
        <v>2x4mm2+Pe</v>
      </c>
      <c r="H199" s="72"/>
      <c r="I199" s="21"/>
      <c r="J199" s="21"/>
      <c r="K199" s="61"/>
      <c r="L199" s="61"/>
      <c r="M199" s="61"/>
      <c r="N199" s="61"/>
      <c r="O199" s="83" t="str">
        <f>IF($C199="TP",$E199*2,"--------------")</f>
        <v>--------------</v>
      </c>
      <c r="P199" s="68"/>
      <c r="Q199" s="83" t="str">
        <f>IF(C199="TS",E199*2,"--------------")</f>
        <v>--------------</v>
      </c>
      <c r="R199" s="68"/>
      <c r="S199" s="82" t="s">
        <v>93</v>
      </c>
      <c r="T199" s="68"/>
      <c r="U199" s="93">
        <f>IF($C199="TUE",$E199*3,"--------------")</f>
        <v>3</v>
      </c>
      <c r="V199" s="68"/>
      <c r="W199" s="83" t="str">
        <f>IF($C199="TUG",$E199*2,"--------------")</f>
        <v>--------------</v>
      </c>
      <c r="X199" s="68"/>
      <c r="Y199" s="83" t="str">
        <f>IF($C199="Interruptor",$E199*2,"--------------")</f>
        <v>--------------</v>
      </c>
      <c r="Z199" s="68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</row>
    <row r="200" ht="15.75" customHeight="1">
      <c r="A200" s="78"/>
      <c r="B200" s="15"/>
      <c r="C200" s="14"/>
      <c r="D200" s="15"/>
      <c r="E200" s="14"/>
      <c r="F200" s="15"/>
      <c r="G200" s="14"/>
      <c r="H200" s="15"/>
      <c r="I200" s="21"/>
      <c r="J200" s="21"/>
      <c r="K200" s="61"/>
      <c r="L200" s="61"/>
      <c r="M200" s="61"/>
      <c r="N200" s="61"/>
      <c r="O200" s="78"/>
      <c r="P200" s="15"/>
      <c r="Q200" s="78"/>
      <c r="R200" s="15"/>
      <c r="S200" s="78"/>
      <c r="T200" s="15"/>
      <c r="U200" s="78"/>
      <c r="V200" s="15"/>
      <c r="W200" s="78"/>
      <c r="X200" s="15"/>
      <c r="Y200" s="78"/>
      <c r="Z200" s="15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</row>
    <row r="201" ht="15.75" customHeight="1">
      <c r="A201" s="92">
        <f>SUM(A199, + 1)</f>
        <v>99</v>
      </c>
      <c r="B201" s="72"/>
      <c r="C201" s="80" t="str">
        <f>IFS(A201=1,"TP",A201&lt;8,"TS",A201&lt;48,"IUG",A201&lt;84,"TUG",A201&lt;97,"Interuptores",A201&lt;103,"TUE",A201&gt;102,"Fatal Error")</f>
        <v>TUE</v>
      </c>
      <c r="D201" s="72"/>
      <c r="E201" s="81">
        <v>4.0</v>
      </c>
      <c r="F201" s="72"/>
      <c r="G201" s="80" t="str">
        <f>IFS(C201="TP","4x25mm2+Pe",C201="TS Monofasico","2xYmm2+Pe",C201 ="TS Trifasico","3x6mm2+Pe",C201="IUG","2x1,5mm2+Pe",C201="TUG","2x2,5mm2+Pe",C201="Interruptor","2x1,5mm2",C201="TUE","2x4mm2+Pe")</f>
        <v>2x4mm2+Pe</v>
      </c>
      <c r="H201" s="72"/>
      <c r="I201" s="21"/>
      <c r="J201" s="21"/>
      <c r="K201" s="61"/>
      <c r="L201" s="61"/>
      <c r="M201" s="61"/>
      <c r="N201" s="61"/>
      <c r="O201" s="83" t="str">
        <f>IF($C201="TP",$E201*2,"--------------")</f>
        <v>--------------</v>
      </c>
      <c r="P201" s="68"/>
      <c r="Q201" s="83" t="str">
        <f>IF(C201="TS",E201*2,"--------------")</f>
        <v>--------------</v>
      </c>
      <c r="R201" s="68"/>
      <c r="S201" s="82" t="s">
        <v>93</v>
      </c>
      <c r="T201" s="68"/>
      <c r="U201" s="93">
        <f>IF($C201="TUE",$E201*3,"--------------")</f>
        <v>12</v>
      </c>
      <c r="V201" s="68"/>
      <c r="W201" s="83" t="str">
        <f>IF($C201="TUG",$E201*2,"--------------")</f>
        <v>--------------</v>
      </c>
      <c r="X201" s="68"/>
      <c r="Y201" s="83" t="str">
        <f>IF($C201="Interruptor",$E201*2,"--------------")</f>
        <v>--------------</v>
      </c>
      <c r="Z201" s="68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</row>
    <row r="202" ht="15.75" customHeight="1">
      <c r="A202" s="78"/>
      <c r="B202" s="15"/>
      <c r="C202" s="14"/>
      <c r="D202" s="15"/>
      <c r="E202" s="14"/>
      <c r="F202" s="15"/>
      <c r="G202" s="14"/>
      <c r="H202" s="15"/>
      <c r="I202" s="21"/>
      <c r="J202" s="21"/>
      <c r="K202" s="61"/>
      <c r="L202" s="61"/>
      <c r="M202" s="61"/>
      <c r="N202" s="61"/>
      <c r="O202" s="78"/>
      <c r="P202" s="15"/>
      <c r="Q202" s="78"/>
      <c r="R202" s="15"/>
      <c r="S202" s="78"/>
      <c r="T202" s="15"/>
      <c r="U202" s="78"/>
      <c r="V202" s="15"/>
      <c r="W202" s="78"/>
      <c r="X202" s="15"/>
      <c r="Y202" s="78"/>
      <c r="Z202" s="15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</row>
    <row r="203" ht="15.75" customHeight="1">
      <c r="A203" s="92">
        <f>SUM(A201, + 1)</f>
        <v>100</v>
      </c>
      <c r="B203" s="72"/>
      <c r="C203" s="80" t="str">
        <f>IFS(A203=1,"TP",A203&lt;8,"TS",A203&lt;48,"IUG",A203&lt;84,"TUG",A203&lt;97,"Interuptores",A203&lt;103,"TUE",A203&gt;102,"Fatal Error")</f>
        <v>TUE</v>
      </c>
      <c r="D203" s="72"/>
      <c r="E203" s="81">
        <v>4.0</v>
      </c>
      <c r="F203" s="72"/>
      <c r="G203" s="80" t="str">
        <f>IFS(C203="TP","4x25mm2+Pe",C203="TS Monofasico","2xYmm2+Pe",C203 ="TS Trifasico","3x6mm2+Pe",C203="IUG","2x1,5mm2+Pe",C203="TUG","2x2,5mm2+Pe",C203="Interruptor","2x1,5mm2",C203="TUE","2x4mm2+Pe")</f>
        <v>2x4mm2+Pe</v>
      </c>
      <c r="H203" s="72"/>
      <c r="I203" s="21"/>
      <c r="J203" s="21"/>
      <c r="K203" s="61"/>
      <c r="L203" s="61"/>
      <c r="M203" s="61"/>
      <c r="N203" s="61"/>
      <c r="O203" s="83" t="str">
        <f>IF($C203="TP",$E203*2,"--------------")</f>
        <v>--------------</v>
      </c>
      <c r="P203" s="68"/>
      <c r="Q203" s="83" t="str">
        <f>IF(C203="TS",E203*2,"--------------")</f>
        <v>--------------</v>
      </c>
      <c r="R203" s="68"/>
      <c r="S203" s="82" t="s">
        <v>93</v>
      </c>
      <c r="T203" s="68"/>
      <c r="U203" s="93">
        <f>IF($C203="TUE",$E203*3,"--------------")</f>
        <v>12</v>
      </c>
      <c r="V203" s="68"/>
      <c r="W203" s="83" t="str">
        <f>IF($C203="TUG",$E203*2,"--------------")</f>
        <v>--------------</v>
      </c>
      <c r="X203" s="68"/>
      <c r="Y203" s="83" t="str">
        <f>IF($C203="Interruptor",$E203*2,"--------------")</f>
        <v>--------------</v>
      </c>
      <c r="Z203" s="68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</row>
    <row r="204" ht="15.75" customHeight="1">
      <c r="A204" s="78"/>
      <c r="B204" s="15"/>
      <c r="C204" s="14"/>
      <c r="D204" s="15"/>
      <c r="E204" s="14"/>
      <c r="F204" s="15"/>
      <c r="G204" s="14"/>
      <c r="H204" s="15"/>
      <c r="I204" s="21"/>
      <c r="J204" s="21"/>
      <c r="K204" s="61"/>
      <c r="L204" s="61"/>
      <c r="M204" s="61"/>
      <c r="N204" s="61"/>
      <c r="O204" s="78"/>
      <c r="P204" s="15"/>
      <c r="Q204" s="78"/>
      <c r="R204" s="15"/>
      <c r="S204" s="78"/>
      <c r="T204" s="15"/>
      <c r="U204" s="78"/>
      <c r="V204" s="15"/>
      <c r="W204" s="78"/>
      <c r="X204" s="15"/>
      <c r="Y204" s="78"/>
      <c r="Z204" s="15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</row>
    <row r="205" ht="15.75" customHeight="1">
      <c r="A205" s="92">
        <f>SUM(A203, + 1)</f>
        <v>101</v>
      </c>
      <c r="B205" s="72"/>
      <c r="C205" s="80" t="str">
        <f>IFS(A205=1,"TP",A205&lt;8,"TS",A205&lt;48,"IUG",A205&lt;84,"TUG",A205&lt;97,"Interuptores",A205&lt;103,"TUE",A205&gt;102,"Fatal Error")</f>
        <v>TUE</v>
      </c>
      <c r="D205" s="72"/>
      <c r="E205" s="81">
        <v>2.0</v>
      </c>
      <c r="F205" s="72"/>
      <c r="G205" s="80" t="str">
        <f>IFS(C205="TP","4x25mm2+Pe",C205="TS Monofasico","2xYmm2+Pe",C205 ="TS Trifasico","3x6mm2+Pe",C205="IUG","2x1,5mm2+Pe",C205="TUG","2x2,5mm2+Pe",C205="Interruptor","2x1,5mm2",C205="TUE","2x4mm2+Pe")</f>
        <v>2x4mm2+Pe</v>
      </c>
      <c r="H205" s="72"/>
      <c r="I205" s="21"/>
      <c r="J205" s="21"/>
      <c r="K205" s="61"/>
      <c r="L205" s="61"/>
      <c r="M205" s="61"/>
      <c r="N205" s="61"/>
      <c r="O205" s="83" t="str">
        <f>IF($C205="TP",$E205*2,"--------------")</f>
        <v>--------------</v>
      </c>
      <c r="P205" s="68"/>
      <c r="Q205" s="83" t="str">
        <f>IF(C205="TS",E205*2,"--------------")</f>
        <v>--------------</v>
      </c>
      <c r="R205" s="68"/>
      <c r="S205" s="82" t="s">
        <v>93</v>
      </c>
      <c r="T205" s="68"/>
      <c r="U205" s="93">
        <f>IF($C205="TUE",$E205*3,"--------------")</f>
        <v>6</v>
      </c>
      <c r="V205" s="68"/>
      <c r="W205" s="83" t="str">
        <f>IF($C205="TUG",$E205*2,"--------------")</f>
        <v>--------------</v>
      </c>
      <c r="X205" s="68"/>
      <c r="Y205" s="83" t="str">
        <f>IF($C205="Interruptor",$E205*2,"--------------")</f>
        <v>--------------</v>
      </c>
      <c r="Z205" s="68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</row>
    <row r="206" ht="15.75" customHeight="1">
      <c r="A206" s="78"/>
      <c r="B206" s="15"/>
      <c r="C206" s="14"/>
      <c r="D206" s="15"/>
      <c r="E206" s="14"/>
      <c r="F206" s="15"/>
      <c r="G206" s="14"/>
      <c r="H206" s="15"/>
      <c r="I206" s="21"/>
      <c r="J206" s="21"/>
      <c r="K206" s="61"/>
      <c r="L206" s="61"/>
      <c r="M206" s="61"/>
      <c r="N206" s="61"/>
      <c r="O206" s="78"/>
      <c r="P206" s="15"/>
      <c r="Q206" s="78"/>
      <c r="R206" s="15"/>
      <c r="S206" s="78"/>
      <c r="T206" s="15"/>
      <c r="U206" s="78"/>
      <c r="V206" s="15"/>
      <c r="W206" s="78"/>
      <c r="X206" s="15"/>
      <c r="Y206" s="78"/>
      <c r="Z206" s="15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</row>
    <row r="207" ht="15.75" customHeight="1">
      <c r="A207" s="92">
        <f>SUM(A205, + 1)</f>
        <v>102</v>
      </c>
      <c r="B207" s="72"/>
      <c r="C207" s="80" t="str">
        <f>IFS(A207=1,"TP",A207&lt;8,"TS",A207&lt;48,"IUG",A207&lt;84,"TUG",A207&lt;97,"Interuptores",A207&lt;103,"TUE",A207&gt;102,"Fatal Error")</f>
        <v>TUE</v>
      </c>
      <c r="D207" s="72"/>
      <c r="E207" s="81">
        <v>4.5</v>
      </c>
      <c r="F207" s="72"/>
      <c r="G207" s="80" t="str">
        <f>IFS(C207="TP","4x25mm2+Pe",C207="TS Monofasico","2xYmm2+Pe",C207 ="TS Trifasico","3x6mm2+Pe",C207="IUG","2x1,5mm2+Pe",C207="TUG","2x2,5mm2+Pe",C207="Interruptor","2x1,5mm2",C207="TUE","2x4mm2+Pe")</f>
        <v>2x4mm2+Pe</v>
      </c>
      <c r="H207" s="72"/>
      <c r="I207" s="21"/>
      <c r="J207" s="21"/>
      <c r="K207" s="61"/>
      <c r="L207" s="61"/>
      <c r="M207" s="94" t="s">
        <v>46</v>
      </c>
      <c r="N207" s="72"/>
      <c r="O207" s="83">
        <f>SUM(O5:P206)</f>
        <v>204</v>
      </c>
      <c r="P207" s="68"/>
      <c r="Q207" s="83">
        <f>SUM(Q5:R206)</f>
        <v>46</v>
      </c>
      <c r="R207" s="68"/>
      <c r="S207" s="95">
        <f>SUM(S5:T206)</f>
        <v>108</v>
      </c>
      <c r="T207" s="68"/>
      <c r="U207" s="83">
        <f>SUM(U5:V206)</f>
        <v>79</v>
      </c>
      <c r="V207" s="68"/>
      <c r="W207" s="95">
        <f>SUM(W5:X206)</f>
        <v>216</v>
      </c>
      <c r="X207" s="68"/>
      <c r="Y207" s="95">
        <f>SUM(Y5:Z206)</f>
        <v>361</v>
      </c>
      <c r="Z207" s="68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</row>
    <row r="208" ht="15.75" customHeight="1">
      <c r="A208" s="78"/>
      <c r="B208" s="15"/>
      <c r="C208" s="14"/>
      <c r="D208" s="15"/>
      <c r="E208" s="14"/>
      <c r="F208" s="15"/>
      <c r="G208" s="14"/>
      <c r="H208" s="15"/>
      <c r="I208" s="21"/>
      <c r="J208" s="21"/>
      <c r="K208" s="61"/>
      <c r="L208" s="61"/>
      <c r="M208" s="14"/>
      <c r="N208" s="15"/>
      <c r="O208" s="78"/>
      <c r="P208" s="15"/>
      <c r="Q208" s="78"/>
      <c r="R208" s="15"/>
      <c r="S208" s="14"/>
      <c r="T208" s="15"/>
      <c r="U208" s="78"/>
      <c r="V208" s="15"/>
      <c r="W208" s="14"/>
      <c r="X208" s="15"/>
      <c r="Y208" s="14"/>
      <c r="Z208" s="15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</row>
    <row r="209" ht="15.75" customHeight="1"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</row>
    <row r="210" ht="15.75" customHeight="1"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</row>
    <row r="211" ht="15.75" customHeight="1"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</row>
    <row r="212" ht="15.75" customHeight="1"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</row>
    <row r="213" ht="15.75" customHeight="1"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</row>
    <row r="214" ht="15.75" customHeight="1"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</row>
    <row r="215" ht="15.75" customHeight="1"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</row>
    <row r="216" ht="15.75" customHeight="1"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</row>
    <row r="217" ht="15.75" customHeight="1"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</row>
    <row r="218" ht="15.75" customHeight="1"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</row>
    <row r="219" ht="15.75" customHeight="1"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</row>
    <row r="220" ht="15.75" customHeight="1"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</row>
    <row r="221" ht="15.75" customHeight="1"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</row>
    <row r="222" ht="15.75" customHeight="1"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</row>
    <row r="223" ht="15.75" customHeight="1"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</row>
    <row r="224" ht="15.75" customHeight="1"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</row>
    <row r="225" ht="15.75" customHeight="1"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</row>
    <row r="226" ht="15.75" customHeight="1"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</row>
    <row r="227" ht="15.75" customHeight="1"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</row>
    <row r="228" ht="15.75" customHeight="1"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</row>
    <row r="229" ht="15.75" customHeight="1"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</row>
    <row r="230" ht="15.75" customHeight="1"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</row>
    <row r="231" ht="15.75" customHeight="1"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</row>
    <row r="232" ht="15.75" customHeight="1"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</row>
    <row r="233" ht="15.75" customHeight="1"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</row>
    <row r="234" ht="15.75" customHeight="1"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</row>
    <row r="235" ht="15.75" customHeight="1"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</row>
    <row r="236" ht="15.75" customHeight="1"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</row>
    <row r="237" ht="15.75" customHeight="1"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</row>
    <row r="238" ht="15.75" customHeight="1"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</row>
    <row r="239" ht="15.75" customHeight="1"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</row>
    <row r="240" ht="15.75" customHeight="1"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</row>
    <row r="241" ht="15.75" customHeight="1"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</row>
    <row r="242" ht="15.75" customHeight="1"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</row>
    <row r="243" ht="15.75" customHeight="1"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</row>
    <row r="244" ht="15.75" customHeight="1"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</row>
    <row r="245" ht="15.75" customHeight="1"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</row>
    <row r="246" ht="15.75" customHeight="1"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</row>
    <row r="247" ht="15.75" customHeight="1"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</row>
    <row r="248" ht="15.75" customHeight="1"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</row>
    <row r="249" ht="15.75" customHeight="1"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</row>
    <row r="250" ht="15.75" customHeight="1"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</row>
    <row r="251" ht="15.75" customHeight="1"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</row>
    <row r="252" ht="15.75" customHeight="1"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</row>
    <row r="253" ht="15.75" customHeight="1"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</row>
    <row r="254" ht="15.75" customHeight="1"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</row>
    <row r="255" ht="15.75" customHeight="1"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</row>
    <row r="256" ht="15.75" customHeight="1"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</row>
    <row r="257" ht="15.75" customHeight="1"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</row>
    <row r="258" ht="15.75" customHeight="1"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</row>
    <row r="259" ht="15.75" customHeight="1"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</row>
    <row r="260" ht="15.75" customHeight="1"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</row>
    <row r="261" ht="15.75" customHeight="1"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</row>
    <row r="262" ht="15.75" customHeight="1"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</row>
    <row r="263" ht="15.75" customHeight="1"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</row>
    <row r="264" ht="15.75" customHeight="1"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</row>
    <row r="265" ht="15.75" customHeight="1"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</row>
    <row r="266" ht="15.75" customHeight="1"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</row>
    <row r="267" ht="15.75" customHeight="1"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</row>
    <row r="268" ht="15.75" customHeight="1"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</row>
    <row r="269" ht="15.75" customHeight="1"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</row>
    <row r="270" ht="15.75" customHeight="1"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</row>
    <row r="271" ht="15.75" customHeight="1"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</row>
    <row r="272" ht="15.75" customHeight="1"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</row>
    <row r="273" ht="15.75" customHeight="1"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</row>
    <row r="274" ht="15.75" customHeight="1"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</row>
    <row r="275" ht="15.75" customHeight="1"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</row>
    <row r="276" ht="15.75" customHeight="1"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</row>
    <row r="277" ht="15.75" customHeight="1"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</row>
    <row r="278" ht="15.75" customHeight="1"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</row>
    <row r="279" ht="15.75" customHeight="1"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</row>
    <row r="280" ht="15.75" customHeight="1"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</row>
    <row r="281" ht="15.75" customHeight="1"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</row>
    <row r="282" ht="15.75" customHeight="1"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</row>
    <row r="283" ht="15.75" customHeight="1"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</row>
    <row r="284" ht="15.75" customHeight="1"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</row>
    <row r="285" ht="15.75" customHeight="1"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</row>
    <row r="286" ht="15.75" customHeight="1"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</row>
    <row r="287" ht="15.75" customHeight="1"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</row>
    <row r="288" ht="15.75" customHeight="1"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</row>
    <row r="289" ht="15.75" customHeight="1"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</row>
    <row r="290" ht="15.75" customHeight="1"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</row>
    <row r="291" ht="15.75" customHeight="1"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</row>
    <row r="292" ht="15.75" customHeight="1"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</row>
    <row r="293" ht="15.75" customHeight="1"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</row>
    <row r="294" ht="15.75" customHeight="1"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</row>
    <row r="295" ht="15.75" customHeight="1"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</row>
    <row r="296" ht="15.75" customHeight="1"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</row>
    <row r="297" ht="15.75" customHeight="1"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</row>
    <row r="298" ht="15.75" customHeight="1"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</row>
    <row r="299" ht="15.75" customHeight="1"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</row>
    <row r="300" ht="15.75" customHeight="1"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</row>
    <row r="301" ht="15.75" customHeight="1"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</row>
    <row r="302" ht="15.75" customHeight="1"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</row>
    <row r="303" ht="15.75" customHeight="1"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</row>
    <row r="304" ht="15.75" customHeight="1"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</row>
    <row r="305" ht="15.75" customHeight="1"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</row>
    <row r="306" ht="15.75" customHeight="1"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</row>
    <row r="307" ht="15.75" customHeight="1"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</row>
    <row r="308" ht="15.75" customHeight="1"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</row>
    <row r="309" ht="15.75" customHeight="1"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</row>
    <row r="310" ht="15.75" customHeight="1"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</row>
    <row r="311" ht="15.75" customHeight="1"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</row>
    <row r="312" ht="15.75" customHeight="1"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</row>
    <row r="313" ht="15.75" customHeight="1"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</row>
    <row r="314" ht="15.75" customHeight="1"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</row>
    <row r="315" ht="15.75" customHeight="1"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</row>
    <row r="316" ht="15.75" customHeight="1"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</row>
    <row r="317" ht="15.75" customHeight="1"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</row>
    <row r="318" ht="15.75" customHeight="1"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</row>
    <row r="319" ht="15.75" customHeight="1"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</row>
    <row r="320" ht="15.75" customHeight="1"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</row>
    <row r="321" ht="15.75" customHeight="1"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</row>
    <row r="322" ht="15.75" customHeight="1"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</row>
    <row r="323" ht="15.75" customHeight="1"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</row>
    <row r="324" ht="15.75" customHeight="1"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</row>
    <row r="325" ht="15.75" customHeight="1"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</row>
    <row r="326" ht="15.75" customHeight="1"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</row>
    <row r="327" ht="15.75" customHeight="1"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</row>
    <row r="328" ht="15.75" customHeight="1"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</row>
    <row r="329" ht="15.75" customHeight="1"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</row>
    <row r="330" ht="15.75" customHeight="1"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</row>
    <row r="331" ht="15.75" customHeight="1"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</row>
    <row r="332" ht="15.75" customHeight="1"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</row>
    <row r="333" ht="15.75" customHeight="1"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</row>
    <row r="334" ht="15.75" customHeight="1"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</row>
    <row r="335" ht="15.75" customHeight="1"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</row>
    <row r="336" ht="15.75" customHeight="1"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</row>
    <row r="337" ht="15.75" customHeight="1"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</row>
    <row r="338" ht="15.75" customHeight="1"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</row>
    <row r="339" ht="15.75" customHeight="1"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</row>
    <row r="340" ht="15.75" customHeight="1"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</row>
    <row r="341" ht="15.75" customHeight="1"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</row>
    <row r="342" ht="15.75" customHeight="1"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</row>
    <row r="343" ht="15.75" customHeight="1"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</row>
    <row r="344" ht="15.75" customHeight="1"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</row>
    <row r="345" ht="15.75" customHeight="1"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</row>
    <row r="346" ht="15.75" customHeight="1"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</row>
    <row r="347" ht="15.75" customHeight="1"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</row>
    <row r="348" ht="15.75" customHeight="1"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</row>
    <row r="349" ht="15.75" customHeight="1"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87">
    <mergeCell ref="U61:V62"/>
    <mergeCell ref="U63:V64"/>
    <mergeCell ref="U65:V66"/>
    <mergeCell ref="W53:X54"/>
    <mergeCell ref="W55:X56"/>
    <mergeCell ref="U57:V58"/>
    <mergeCell ref="W57:X58"/>
    <mergeCell ref="U59:V60"/>
    <mergeCell ref="W59:X60"/>
    <mergeCell ref="W61:X62"/>
    <mergeCell ref="W63:X64"/>
    <mergeCell ref="W65:X66"/>
    <mergeCell ref="U39:V40"/>
    <mergeCell ref="W39:X40"/>
    <mergeCell ref="U41:V42"/>
    <mergeCell ref="W41:X42"/>
    <mergeCell ref="U43:V44"/>
    <mergeCell ref="W43:X44"/>
    <mergeCell ref="S39:T40"/>
    <mergeCell ref="S41:T42"/>
    <mergeCell ref="S43:T44"/>
    <mergeCell ref="S45:T46"/>
    <mergeCell ref="S47:T48"/>
    <mergeCell ref="S49:T50"/>
    <mergeCell ref="S51:T52"/>
    <mergeCell ref="S53:T54"/>
    <mergeCell ref="S55:T56"/>
    <mergeCell ref="S57:T58"/>
    <mergeCell ref="S59:T60"/>
    <mergeCell ref="S61:T62"/>
    <mergeCell ref="S63:T64"/>
    <mergeCell ref="S65:T66"/>
    <mergeCell ref="S67:T68"/>
    <mergeCell ref="S69:T70"/>
    <mergeCell ref="S71:T72"/>
    <mergeCell ref="S73:T74"/>
    <mergeCell ref="S75:T76"/>
    <mergeCell ref="S77:T78"/>
    <mergeCell ref="S79:T80"/>
    <mergeCell ref="S81:T82"/>
    <mergeCell ref="S97:T98"/>
    <mergeCell ref="S99:T100"/>
    <mergeCell ref="S101:T102"/>
    <mergeCell ref="S103:T104"/>
    <mergeCell ref="S105:T106"/>
    <mergeCell ref="S107:T108"/>
    <mergeCell ref="S109:T110"/>
    <mergeCell ref="S83:T84"/>
    <mergeCell ref="S85:T86"/>
    <mergeCell ref="S87:T88"/>
    <mergeCell ref="S89:T90"/>
    <mergeCell ref="S91:T92"/>
    <mergeCell ref="S93:T94"/>
    <mergeCell ref="S95:T96"/>
    <mergeCell ref="U85:V86"/>
    <mergeCell ref="U87:V88"/>
    <mergeCell ref="U79:V80"/>
    <mergeCell ref="W79:X80"/>
    <mergeCell ref="U81:V82"/>
    <mergeCell ref="W81:X82"/>
    <mergeCell ref="U83:V84"/>
    <mergeCell ref="W83:X84"/>
    <mergeCell ref="W85:X86"/>
    <mergeCell ref="W87:X88"/>
    <mergeCell ref="Y91:Z92"/>
    <mergeCell ref="W91:X92"/>
    <mergeCell ref="Y83:Z84"/>
    <mergeCell ref="Y85:Z86"/>
    <mergeCell ref="Y87:Z88"/>
    <mergeCell ref="U89:V90"/>
    <mergeCell ref="Y89:Z90"/>
    <mergeCell ref="W89:X90"/>
    <mergeCell ref="U91:V92"/>
    <mergeCell ref="Y97:Z98"/>
    <mergeCell ref="W97:X98"/>
    <mergeCell ref="U93:V94"/>
    <mergeCell ref="Y93:Z94"/>
    <mergeCell ref="W93:X94"/>
    <mergeCell ref="U95:V96"/>
    <mergeCell ref="Y95:Z96"/>
    <mergeCell ref="W95:X96"/>
    <mergeCell ref="U97:V98"/>
    <mergeCell ref="Y103:Z104"/>
    <mergeCell ref="W103:X104"/>
    <mergeCell ref="U99:V100"/>
    <mergeCell ref="Y99:Z100"/>
    <mergeCell ref="W99:X100"/>
    <mergeCell ref="U101:V102"/>
    <mergeCell ref="Y101:Z102"/>
    <mergeCell ref="W101:X102"/>
    <mergeCell ref="U103:V104"/>
    <mergeCell ref="A17:B18"/>
    <mergeCell ref="C17:D18"/>
    <mergeCell ref="E17:F18"/>
    <mergeCell ref="G17:H18"/>
    <mergeCell ref="O17:P18"/>
    <mergeCell ref="Q17:R18"/>
    <mergeCell ref="U17:V18"/>
    <mergeCell ref="S17:T18"/>
    <mergeCell ref="Y23:Z24"/>
    <mergeCell ref="Y25:Z26"/>
    <mergeCell ref="Y17:Z18"/>
    <mergeCell ref="W17:X18"/>
    <mergeCell ref="Y19:Z20"/>
    <mergeCell ref="W19:X20"/>
    <mergeCell ref="Y21:Z22"/>
    <mergeCell ref="W21:X22"/>
    <mergeCell ref="W23:X24"/>
    <mergeCell ref="S29:T30"/>
    <mergeCell ref="S31:T32"/>
    <mergeCell ref="S33:T34"/>
    <mergeCell ref="S35:T36"/>
    <mergeCell ref="S37:T38"/>
    <mergeCell ref="U19:V20"/>
    <mergeCell ref="U21:V22"/>
    <mergeCell ref="S19:T20"/>
    <mergeCell ref="S21:T22"/>
    <mergeCell ref="S23:T24"/>
    <mergeCell ref="S25:T26"/>
    <mergeCell ref="S27:T28"/>
    <mergeCell ref="Y121:Z122"/>
    <mergeCell ref="Y123:Z124"/>
    <mergeCell ref="Y125:Z126"/>
    <mergeCell ref="Y127:Z128"/>
    <mergeCell ref="Y129:Z130"/>
    <mergeCell ref="Y131:Z132"/>
    <mergeCell ref="Y133:Z134"/>
    <mergeCell ref="Y171:Z172"/>
    <mergeCell ref="Y169:Z170"/>
    <mergeCell ref="Y159:Z160"/>
    <mergeCell ref="Y157:Z158"/>
    <mergeCell ref="Y155:Z156"/>
    <mergeCell ref="Y161:Z162"/>
    <mergeCell ref="Y167:Z168"/>
    <mergeCell ref="Y173:Z174"/>
    <mergeCell ref="Y135:Z136"/>
    <mergeCell ref="Y137:Z138"/>
    <mergeCell ref="Y139:Z140"/>
    <mergeCell ref="Y141:Z142"/>
    <mergeCell ref="Y143:Z144"/>
    <mergeCell ref="Y145:Z146"/>
    <mergeCell ref="Y147:Z148"/>
    <mergeCell ref="Y33:Z34"/>
    <mergeCell ref="Y35:Z36"/>
    <mergeCell ref="Y37:Z38"/>
    <mergeCell ref="Y39:Z40"/>
    <mergeCell ref="Y41:Z42"/>
    <mergeCell ref="Y43:Z44"/>
    <mergeCell ref="Y45:Z46"/>
    <mergeCell ref="Y47:Z48"/>
    <mergeCell ref="Y49:Z50"/>
    <mergeCell ref="Y51:Z52"/>
    <mergeCell ref="Y53:Z54"/>
    <mergeCell ref="Y55:Z56"/>
    <mergeCell ref="Y57:Z58"/>
    <mergeCell ref="Y59:Z60"/>
    <mergeCell ref="Y61:Z62"/>
    <mergeCell ref="Y63:Z64"/>
    <mergeCell ref="Y65:Z66"/>
    <mergeCell ref="Y111:Z112"/>
    <mergeCell ref="W111:X112"/>
    <mergeCell ref="Y113:Z114"/>
    <mergeCell ref="W113:X114"/>
    <mergeCell ref="Y115:Z116"/>
    <mergeCell ref="W115:X116"/>
    <mergeCell ref="Y117:Z118"/>
    <mergeCell ref="W117:X118"/>
    <mergeCell ref="Y119:Z120"/>
    <mergeCell ref="W119:X120"/>
    <mergeCell ref="W121:X122"/>
    <mergeCell ref="W123:X124"/>
    <mergeCell ref="W125:X126"/>
    <mergeCell ref="W127:X128"/>
    <mergeCell ref="W129:X130"/>
    <mergeCell ref="W131:X132"/>
    <mergeCell ref="W133:X134"/>
    <mergeCell ref="W135:X136"/>
    <mergeCell ref="Y151:Z152"/>
    <mergeCell ref="Y153:Z154"/>
    <mergeCell ref="W137:X138"/>
    <mergeCell ref="W139:X140"/>
    <mergeCell ref="W141:X142"/>
    <mergeCell ref="W143:X144"/>
    <mergeCell ref="W145:X146"/>
    <mergeCell ref="W147:X148"/>
    <mergeCell ref="W151:X152"/>
    <mergeCell ref="U13:V14"/>
    <mergeCell ref="U15:V16"/>
    <mergeCell ref="S13:T14"/>
    <mergeCell ref="S15:T16"/>
    <mergeCell ref="A13:B14"/>
    <mergeCell ref="C13:D14"/>
    <mergeCell ref="E13:F14"/>
    <mergeCell ref="G13:H14"/>
    <mergeCell ref="O13:P14"/>
    <mergeCell ref="Q13:R14"/>
    <mergeCell ref="U27:V28"/>
    <mergeCell ref="A207:B208"/>
    <mergeCell ref="C207:D208"/>
    <mergeCell ref="E207:F208"/>
    <mergeCell ref="G207:H208"/>
    <mergeCell ref="M207:N208"/>
    <mergeCell ref="O207:P208"/>
    <mergeCell ref="Q207:R208"/>
    <mergeCell ref="S207:T208"/>
    <mergeCell ref="U159:V160"/>
    <mergeCell ref="Y149:Z150"/>
    <mergeCell ref="W149:X150"/>
    <mergeCell ref="S149:T150"/>
    <mergeCell ref="S151:T152"/>
    <mergeCell ref="S153:T154"/>
    <mergeCell ref="S155:T156"/>
    <mergeCell ref="S157:T158"/>
    <mergeCell ref="S159:T160"/>
    <mergeCell ref="S161:T162"/>
    <mergeCell ref="S163:T164"/>
    <mergeCell ref="S165:T166"/>
    <mergeCell ref="S167:T168"/>
    <mergeCell ref="S169:T170"/>
    <mergeCell ref="S199:T200"/>
    <mergeCell ref="S201:T202"/>
    <mergeCell ref="S203:T204"/>
    <mergeCell ref="S205:T206"/>
    <mergeCell ref="S185:T186"/>
    <mergeCell ref="S187:T188"/>
    <mergeCell ref="S189:T190"/>
    <mergeCell ref="S191:T192"/>
    <mergeCell ref="S193:T194"/>
    <mergeCell ref="S195:T196"/>
    <mergeCell ref="S197:T198"/>
    <mergeCell ref="S171:T172"/>
    <mergeCell ref="S173:T174"/>
    <mergeCell ref="S175:T176"/>
    <mergeCell ref="S177:T178"/>
    <mergeCell ref="S179:T180"/>
    <mergeCell ref="S181:T182"/>
    <mergeCell ref="S183:T184"/>
    <mergeCell ref="Y175:Z176"/>
    <mergeCell ref="Y177:Z178"/>
    <mergeCell ref="Y179:Z180"/>
    <mergeCell ref="Y181:Z182"/>
    <mergeCell ref="Y183:Z184"/>
    <mergeCell ref="Y185:Z186"/>
    <mergeCell ref="Y187:Z188"/>
    <mergeCell ref="Y203:Z204"/>
    <mergeCell ref="Y205:Z206"/>
    <mergeCell ref="Y189:Z190"/>
    <mergeCell ref="Y191:Z192"/>
    <mergeCell ref="Y193:Z194"/>
    <mergeCell ref="Y195:Z196"/>
    <mergeCell ref="Y197:Z198"/>
    <mergeCell ref="Y199:Z200"/>
    <mergeCell ref="Y201:Z202"/>
    <mergeCell ref="U23:V24"/>
    <mergeCell ref="U25:V26"/>
    <mergeCell ref="W25:X26"/>
    <mergeCell ref="Y13:Z14"/>
    <mergeCell ref="W13:X14"/>
    <mergeCell ref="Y15:Z16"/>
    <mergeCell ref="W15:X16"/>
    <mergeCell ref="Y69:Z70"/>
    <mergeCell ref="Y71:Z72"/>
    <mergeCell ref="Y73:Z74"/>
    <mergeCell ref="Y75:Z76"/>
    <mergeCell ref="Y77:Z78"/>
    <mergeCell ref="Y79:Z80"/>
    <mergeCell ref="Y81:Z82"/>
    <mergeCell ref="U71:V72"/>
    <mergeCell ref="U73:V74"/>
    <mergeCell ref="W73:X74"/>
    <mergeCell ref="U75:V76"/>
    <mergeCell ref="W75:X76"/>
    <mergeCell ref="U77:V78"/>
    <mergeCell ref="W77:X78"/>
    <mergeCell ref="U119:V120"/>
    <mergeCell ref="U117:V118"/>
    <mergeCell ref="S111:T112"/>
    <mergeCell ref="S113:T114"/>
    <mergeCell ref="S115:T116"/>
    <mergeCell ref="S117:T118"/>
    <mergeCell ref="S119:T120"/>
    <mergeCell ref="S135:T136"/>
    <mergeCell ref="S137:T138"/>
    <mergeCell ref="S139:T140"/>
    <mergeCell ref="S141:T142"/>
    <mergeCell ref="S143:T144"/>
    <mergeCell ref="S145:T146"/>
    <mergeCell ref="S147:T148"/>
    <mergeCell ref="S121:T122"/>
    <mergeCell ref="S123:T124"/>
    <mergeCell ref="S125:T126"/>
    <mergeCell ref="S127:T128"/>
    <mergeCell ref="S129:T130"/>
    <mergeCell ref="S131:T132"/>
    <mergeCell ref="S133:T134"/>
    <mergeCell ref="U31:V32"/>
    <mergeCell ref="U67:V68"/>
    <mergeCell ref="Y67:Z68"/>
    <mergeCell ref="W67:X68"/>
    <mergeCell ref="U69:V70"/>
    <mergeCell ref="W69:X70"/>
    <mergeCell ref="W71:X72"/>
    <mergeCell ref="Y27:Z28"/>
    <mergeCell ref="W27:X28"/>
    <mergeCell ref="U29:V30"/>
    <mergeCell ref="Y29:Z30"/>
    <mergeCell ref="W29:X30"/>
    <mergeCell ref="Y31:Z32"/>
    <mergeCell ref="W31:X32"/>
    <mergeCell ref="U203:V204"/>
    <mergeCell ref="U201:V202"/>
    <mergeCell ref="U205:V206"/>
    <mergeCell ref="U199:V200"/>
    <mergeCell ref="U197:V198"/>
    <mergeCell ref="U195:V196"/>
    <mergeCell ref="U193:V194"/>
    <mergeCell ref="U191:V192"/>
    <mergeCell ref="U207:V208"/>
    <mergeCell ref="W205:X206"/>
    <mergeCell ref="Y207:Z208"/>
    <mergeCell ref="W207:X208"/>
    <mergeCell ref="U185:V186"/>
    <mergeCell ref="U187:V188"/>
    <mergeCell ref="U189:V190"/>
    <mergeCell ref="W181:X182"/>
    <mergeCell ref="W177:X178"/>
    <mergeCell ref="Y165:Z166"/>
    <mergeCell ref="W165:X166"/>
    <mergeCell ref="Y163:Z164"/>
    <mergeCell ref="W163:X164"/>
    <mergeCell ref="W185:X186"/>
    <mergeCell ref="W183:X184"/>
    <mergeCell ref="W193:X194"/>
    <mergeCell ref="W191:X192"/>
    <mergeCell ref="W189:X190"/>
    <mergeCell ref="W187:X188"/>
    <mergeCell ref="W203:X204"/>
    <mergeCell ref="W199:X200"/>
    <mergeCell ref="W195:X196"/>
    <mergeCell ref="W197:X198"/>
    <mergeCell ref="W201:X202"/>
    <mergeCell ref="W175:X176"/>
    <mergeCell ref="U163:V164"/>
    <mergeCell ref="U161:V162"/>
    <mergeCell ref="U183:V184"/>
    <mergeCell ref="U181:V182"/>
    <mergeCell ref="U179:V180"/>
    <mergeCell ref="U177:V178"/>
    <mergeCell ref="U175:V176"/>
    <mergeCell ref="U173:V174"/>
    <mergeCell ref="W179:X180"/>
    <mergeCell ref="U141:V142"/>
    <mergeCell ref="U139:V140"/>
    <mergeCell ref="U157:V158"/>
    <mergeCell ref="U155:V156"/>
    <mergeCell ref="U153:V154"/>
    <mergeCell ref="U151:V152"/>
    <mergeCell ref="U147:V148"/>
    <mergeCell ref="U145:V146"/>
    <mergeCell ref="U143:V144"/>
    <mergeCell ref="U149:V150"/>
    <mergeCell ref="Y109:Z110"/>
    <mergeCell ref="W109:X110"/>
    <mergeCell ref="U105:V106"/>
    <mergeCell ref="Y105:Z106"/>
    <mergeCell ref="W105:X106"/>
    <mergeCell ref="U107:V108"/>
    <mergeCell ref="Y107:Z108"/>
    <mergeCell ref="W107:X108"/>
    <mergeCell ref="U109:V110"/>
    <mergeCell ref="W153:X154"/>
    <mergeCell ref="W173:X174"/>
    <mergeCell ref="W171:X172"/>
    <mergeCell ref="W159:X160"/>
    <mergeCell ref="W157:X158"/>
    <mergeCell ref="W161:X162"/>
    <mergeCell ref="W155:X156"/>
    <mergeCell ref="U129:V130"/>
    <mergeCell ref="U127:V128"/>
    <mergeCell ref="U125:V126"/>
    <mergeCell ref="U123:V124"/>
    <mergeCell ref="W169:X170"/>
    <mergeCell ref="W167:X168"/>
    <mergeCell ref="U171:V172"/>
    <mergeCell ref="U169:V170"/>
    <mergeCell ref="U167:V168"/>
    <mergeCell ref="U115:V116"/>
    <mergeCell ref="U113:V114"/>
    <mergeCell ref="U131:V132"/>
    <mergeCell ref="U137:V138"/>
    <mergeCell ref="U135:V136"/>
    <mergeCell ref="U133:V134"/>
    <mergeCell ref="U121:V122"/>
    <mergeCell ref="U165:V166"/>
    <mergeCell ref="U111:V112"/>
    <mergeCell ref="A197:B198"/>
    <mergeCell ref="C197:D198"/>
    <mergeCell ref="E197:F198"/>
    <mergeCell ref="G197:H198"/>
    <mergeCell ref="O197:P198"/>
    <mergeCell ref="Q197:R198"/>
    <mergeCell ref="A203:B204"/>
    <mergeCell ref="C203:D204"/>
    <mergeCell ref="E203:F204"/>
    <mergeCell ref="G203:H204"/>
    <mergeCell ref="O203:P204"/>
    <mergeCell ref="Q203:R204"/>
    <mergeCell ref="A201:B202"/>
    <mergeCell ref="C201:D202"/>
    <mergeCell ref="E201:F202"/>
    <mergeCell ref="G201:H202"/>
    <mergeCell ref="O201:P202"/>
    <mergeCell ref="Q201:R202"/>
    <mergeCell ref="U35:V36"/>
    <mergeCell ref="U37:V38"/>
    <mergeCell ref="U33:V34"/>
    <mergeCell ref="W33:X34"/>
    <mergeCell ref="W35:X36"/>
    <mergeCell ref="W37:X38"/>
    <mergeCell ref="U51:V52"/>
    <mergeCell ref="U53:V54"/>
    <mergeCell ref="U55:V56"/>
    <mergeCell ref="U45:V46"/>
    <mergeCell ref="W45:X46"/>
    <mergeCell ref="U47:V48"/>
    <mergeCell ref="W47:X48"/>
    <mergeCell ref="U49:V50"/>
    <mergeCell ref="W49:X50"/>
    <mergeCell ref="W51:X52"/>
    <mergeCell ref="A195:B196"/>
    <mergeCell ref="C195:D196"/>
    <mergeCell ref="E195:F196"/>
    <mergeCell ref="G195:H196"/>
    <mergeCell ref="O195:P196"/>
    <mergeCell ref="Q195:R196"/>
    <mergeCell ref="A181:B182"/>
    <mergeCell ref="C181:D182"/>
    <mergeCell ref="E181:F182"/>
    <mergeCell ref="G181:H182"/>
    <mergeCell ref="O181:P182"/>
    <mergeCell ref="Q181:R182"/>
    <mergeCell ref="A183:B184"/>
    <mergeCell ref="C183:D184"/>
    <mergeCell ref="E183:F184"/>
    <mergeCell ref="G183:H184"/>
    <mergeCell ref="O183:P184"/>
    <mergeCell ref="Q183:R184"/>
    <mergeCell ref="A185:B186"/>
    <mergeCell ref="C185:D186"/>
    <mergeCell ref="E185:F186"/>
    <mergeCell ref="G185:H186"/>
    <mergeCell ref="O185:P186"/>
    <mergeCell ref="Q185:R186"/>
    <mergeCell ref="A187:B188"/>
    <mergeCell ref="C187:D188"/>
    <mergeCell ref="E187:F188"/>
    <mergeCell ref="G187:H188"/>
    <mergeCell ref="O187:P188"/>
    <mergeCell ref="Q187:R188"/>
    <mergeCell ref="A189:B190"/>
    <mergeCell ref="C189:D190"/>
    <mergeCell ref="E189:F190"/>
    <mergeCell ref="G189:H190"/>
    <mergeCell ref="O189:P190"/>
    <mergeCell ref="Q189:R190"/>
    <mergeCell ref="A193:B194"/>
    <mergeCell ref="C193:D194"/>
    <mergeCell ref="E193:F194"/>
    <mergeCell ref="G193:H194"/>
    <mergeCell ref="O193:P194"/>
    <mergeCell ref="Q193:R194"/>
    <mergeCell ref="A199:B200"/>
    <mergeCell ref="C199:D200"/>
    <mergeCell ref="E199:F200"/>
    <mergeCell ref="G199:H200"/>
    <mergeCell ref="O199:P200"/>
    <mergeCell ref="Q199:R200"/>
    <mergeCell ref="A191:B192"/>
    <mergeCell ref="C191:D192"/>
    <mergeCell ref="E191:F192"/>
    <mergeCell ref="G191:H192"/>
    <mergeCell ref="O191:P192"/>
    <mergeCell ref="Q191:R192"/>
    <mergeCell ref="A205:B206"/>
    <mergeCell ref="C205:D206"/>
    <mergeCell ref="E205:F206"/>
    <mergeCell ref="G205:H206"/>
    <mergeCell ref="O205:P206"/>
    <mergeCell ref="Q205:R206"/>
    <mergeCell ref="A19:B20"/>
    <mergeCell ref="C19:D20"/>
    <mergeCell ref="E19:F20"/>
    <mergeCell ref="G19:H20"/>
    <mergeCell ref="O19:P20"/>
    <mergeCell ref="Q19:R20"/>
    <mergeCell ref="AH5:AH6"/>
    <mergeCell ref="AG5:AG6"/>
    <mergeCell ref="AI5:AI6"/>
    <mergeCell ref="AT7:AT8"/>
    <mergeCell ref="AU7:AU8"/>
    <mergeCell ref="AP7:AP8"/>
    <mergeCell ref="AQ7:AQ8"/>
    <mergeCell ref="AR7:AR8"/>
    <mergeCell ref="AS7:AS8"/>
    <mergeCell ref="AV7:AV8"/>
    <mergeCell ref="AG7:AG8"/>
    <mergeCell ref="AJ7:AJ8"/>
    <mergeCell ref="AI7:AI8"/>
    <mergeCell ref="AH7:AH8"/>
    <mergeCell ref="AK7:AK8"/>
    <mergeCell ref="AO5:AO6"/>
    <mergeCell ref="AO7:AO8"/>
    <mergeCell ref="AW5:AX6"/>
    <mergeCell ref="AW7:AX8"/>
    <mergeCell ref="AV5:AV6"/>
    <mergeCell ref="AN5:AN6"/>
    <mergeCell ref="AM5:AM6"/>
    <mergeCell ref="AM7:AM8"/>
    <mergeCell ref="AL5:AL6"/>
    <mergeCell ref="AL7:AL8"/>
    <mergeCell ref="AN7:AN8"/>
    <mergeCell ref="AJ5:AJ6"/>
    <mergeCell ref="AK5:AK6"/>
    <mergeCell ref="AP5:AP6"/>
    <mergeCell ref="AQ5:AQ6"/>
    <mergeCell ref="AR5:AR6"/>
    <mergeCell ref="AT5:AT6"/>
    <mergeCell ref="AS5:AS6"/>
    <mergeCell ref="AU5:AU6"/>
    <mergeCell ref="A1:J2"/>
    <mergeCell ref="M1:N2"/>
    <mergeCell ref="A3:B4"/>
    <mergeCell ref="C3:D4"/>
    <mergeCell ref="E3:F4"/>
    <mergeCell ref="G3:H4"/>
    <mergeCell ref="O3:P4"/>
    <mergeCell ref="A5:B6"/>
    <mergeCell ref="C5:D6"/>
    <mergeCell ref="E5:F6"/>
    <mergeCell ref="G5:H6"/>
    <mergeCell ref="O5:P6"/>
    <mergeCell ref="Q5:R6"/>
    <mergeCell ref="S5:T6"/>
    <mergeCell ref="AC5:AC6"/>
    <mergeCell ref="AD5:AD6"/>
    <mergeCell ref="U5:V6"/>
    <mergeCell ref="Y5:Z6"/>
    <mergeCell ref="W5:X6"/>
    <mergeCell ref="AE5:AE6"/>
    <mergeCell ref="AF5:AF6"/>
    <mergeCell ref="Q3:R4"/>
    <mergeCell ref="U3:V4"/>
    <mergeCell ref="Y3:Z4"/>
    <mergeCell ref="W3:X4"/>
    <mergeCell ref="S3:T4"/>
    <mergeCell ref="AC3:AF4"/>
    <mergeCell ref="AG3:AH4"/>
    <mergeCell ref="AI3:AK4"/>
    <mergeCell ref="BA5:BB6"/>
    <mergeCell ref="BA7:BB8"/>
    <mergeCell ref="AL3:AM4"/>
    <mergeCell ref="AN3:AQ4"/>
    <mergeCell ref="AR3:AU4"/>
    <mergeCell ref="AY7:AZ8"/>
    <mergeCell ref="AY5:AZ6"/>
    <mergeCell ref="AV3:AV4"/>
    <mergeCell ref="AW3:BB4"/>
    <mergeCell ref="A21:B22"/>
    <mergeCell ref="C21:D22"/>
    <mergeCell ref="E21:F22"/>
    <mergeCell ref="G21:H22"/>
    <mergeCell ref="O21:P22"/>
    <mergeCell ref="Q21:R22"/>
    <mergeCell ref="A23:B24"/>
    <mergeCell ref="C23:D24"/>
    <mergeCell ref="E23:F24"/>
    <mergeCell ref="G23:H24"/>
    <mergeCell ref="O23:P24"/>
    <mergeCell ref="Q23:R24"/>
    <mergeCell ref="A7:B8"/>
    <mergeCell ref="C7:D8"/>
    <mergeCell ref="E7:F8"/>
    <mergeCell ref="G7:H8"/>
    <mergeCell ref="O7:P8"/>
    <mergeCell ref="Q7:R8"/>
    <mergeCell ref="S7:T8"/>
    <mergeCell ref="Y11:Z12"/>
    <mergeCell ref="Y9:Z10"/>
    <mergeCell ref="AF7:AF8"/>
    <mergeCell ref="W11:X12"/>
    <mergeCell ref="U11:V12"/>
    <mergeCell ref="A11:B12"/>
    <mergeCell ref="C11:D12"/>
    <mergeCell ref="E11:F12"/>
    <mergeCell ref="G11:H12"/>
    <mergeCell ref="O11:P12"/>
    <mergeCell ref="Q11:R12"/>
    <mergeCell ref="S11:T12"/>
    <mergeCell ref="W9:X10"/>
    <mergeCell ref="U9:V10"/>
    <mergeCell ref="A9:B10"/>
    <mergeCell ref="C9:D10"/>
    <mergeCell ref="E9:F10"/>
    <mergeCell ref="G9:H10"/>
    <mergeCell ref="O9:P10"/>
    <mergeCell ref="Q9:R10"/>
    <mergeCell ref="S9:T10"/>
    <mergeCell ref="AC7:AC8"/>
    <mergeCell ref="AD7:AD8"/>
    <mergeCell ref="U7:V8"/>
    <mergeCell ref="Y7:Z8"/>
    <mergeCell ref="W7:X8"/>
    <mergeCell ref="AE7:AE8"/>
    <mergeCell ref="A25:B26"/>
    <mergeCell ref="C25:D26"/>
    <mergeCell ref="E25:F26"/>
    <mergeCell ref="G25:H26"/>
    <mergeCell ref="O25:P26"/>
    <mergeCell ref="Q25:R26"/>
    <mergeCell ref="A167:B168"/>
    <mergeCell ref="C167:D168"/>
    <mergeCell ref="E167:F168"/>
    <mergeCell ref="G167:H168"/>
    <mergeCell ref="O167:P168"/>
    <mergeCell ref="Q167:R168"/>
    <mergeCell ref="A169:B170"/>
    <mergeCell ref="C169:D170"/>
    <mergeCell ref="E169:F170"/>
    <mergeCell ref="G169:H170"/>
    <mergeCell ref="O169:P170"/>
    <mergeCell ref="Q169:R170"/>
    <mergeCell ref="A171:B172"/>
    <mergeCell ref="C171:D172"/>
    <mergeCell ref="E171:F172"/>
    <mergeCell ref="G171:H172"/>
    <mergeCell ref="O171:P172"/>
    <mergeCell ref="Q171:R172"/>
    <mergeCell ref="A173:B174"/>
    <mergeCell ref="C173:D174"/>
    <mergeCell ref="E173:F174"/>
    <mergeCell ref="G173:H174"/>
    <mergeCell ref="O173:P174"/>
    <mergeCell ref="Q173:R174"/>
    <mergeCell ref="A177:B178"/>
    <mergeCell ref="C177:D178"/>
    <mergeCell ref="E177:F178"/>
    <mergeCell ref="G177:H178"/>
    <mergeCell ref="O177:P178"/>
    <mergeCell ref="Q177:R178"/>
    <mergeCell ref="A175:B176"/>
    <mergeCell ref="C175:D176"/>
    <mergeCell ref="E175:F176"/>
    <mergeCell ref="G175:H176"/>
    <mergeCell ref="O175:P176"/>
    <mergeCell ref="Q175:R176"/>
    <mergeCell ref="A83:B84"/>
    <mergeCell ref="C83:D84"/>
    <mergeCell ref="E83:F84"/>
    <mergeCell ref="G83:H84"/>
    <mergeCell ref="O83:P84"/>
    <mergeCell ref="Q83:R84"/>
    <mergeCell ref="A85:B86"/>
    <mergeCell ref="C85:D86"/>
    <mergeCell ref="E85:F86"/>
    <mergeCell ref="G85:H86"/>
    <mergeCell ref="O85:P86"/>
    <mergeCell ref="Q85:R86"/>
    <mergeCell ref="A87:B88"/>
    <mergeCell ref="C87:D88"/>
    <mergeCell ref="E87:F88"/>
    <mergeCell ref="G87:H88"/>
    <mergeCell ref="O87:P88"/>
    <mergeCell ref="Q87:R88"/>
    <mergeCell ref="A89:B90"/>
    <mergeCell ref="C89:D90"/>
    <mergeCell ref="E89:F90"/>
    <mergeCell ref="G89:H90"/>
    <mergeCell ref="O89:P90"/>
    <mergeCell ref="Q89:R90"/>
    <mergeCell ref="A91:B92"/>
    <mergeCell ref="C91:D92"/>
    <mergeCell ref="E91:F92"/>
    <mergeCell ref="G91:H92"/>
    <mergeCell ref="O91:P92"/>
    <mergeCell ref="Q91:R92"/>
    <mergeCell ref="A93:B94"/>
    <mergeCell ref="C93:D94"/>
    <mergeCell ref="E93:F94"/>
    <mergeCell ref="G93:H94"/>
    <mergeCell ref="O93:P94"/>
    <mergeCell ref="Q93:R94"/>
    <mergeCell ref="A95:B96"/>
    <mergeCell ref="C95:D96"/>
    <mergeCell ref="E95:F96"/>
    <mergeCell ref="G95:H96"/>
    <mergeCell ref="O95:P96"/>
    <mergeCell ref="Q95:R96"/>
    <mergeCell ref="A97:B98"/>
    <mergeCell ref="C97:D98"/>
    <mergeCell ref="E97:F98"/>
    <mergeCell ref="G97:H98"/>
    <mergeCell ref="O97:P98"/>
    <mergeCell ref="Q97:R98"/>
    <mergeCell ref="A99:B100"/>
    <mergeCell ref="C99:D100"/>
    <mergeCell ref="E99:F100"/>
    <mergeCell ref="G99:H100"/>
    <mergeCell ref="O99:P100"/>
    <mergeCell ref="Q99:R100"/>
    <mergeCell ref="A101:B102"/>
    <mergeCell ref="C101:D102"/>
    <mergeCell ref="E101:F102"/>
    <mergeCell ref="G101:H102"/>
    <mergeCell ref="O101:P102"/>
    <mergeCell ref="Q101:R102"/>
    <mergeCell ref="A103:B104"/>
    <mergeCell ref="C103:D104"/>
    <mergeCell ref="E103:F104"/>
    <mergeCell ref="G103:H104"/>
    <mergeCell ref="O103:P104"/>
    <mergeCell ref="Q103:R104"/>
    <mergeCell ref="A105:B106"/>
    <mergeCell ref="C105:D106"/>
    <mergeCell ref="E105:F106"/>
    <mergeCell ref="G105:H106"/>
    <mergeCell ref="O105:P106"/>
    <mergeCell ref="Q105:R106"/>
    <mergeCell ref="A107:B108"/>
    <mergeCell ref="C107:D108"/>
    <mergeCell ref="E107:F108"/>
    <mergeCell ref="G107:H108"/>
    <mergeCell ref="O107:P108"/>
    <mergeCell ref="Q107:R108"/>
    <mergeCell ref="A109:B110"/>
    <mergeCell ref="C109:D110"/>
    <mergeCell ref="E109:F110"/>
    <mergeCell ref="G109:H110"/>
    <mergeCell ref="O109:P110"/>
    <mergeCell ref="Q109:R110"/>
    <mergeCell ref="A111:B112"/>
    <mergeCell ref="C111:D112"/>
    <mergeCell ref="E111:F112"/>
    <mergeCell ref="G111:H112"/>
    <mergeCell ref="O111:P112"/>
    <mergeCell ref="Q111:R112"/>
    <mergeCell ref="A113:B114"/>
    <mergeCell ref="C113:D114"/>
    <mergeCell ref="E113:F114"/>
    <mergeCell ref="G113:H114"/>
    <mergeCell ref="O113:P114"/>
    <mergeCell ref="Q113:R114"/>
    <mergeCell ref="A115:B116"/>
    <mergeCell ref="C115:D116"/>
    <mergeCell ref="E115:F116"/>
    <mergeCell ref="G115:H116"/>
    <mergeCell ref="O115:P116"/>
    <mergeCell ref="Q115:R116"/>
    <mergeCell ref="A117:B118"/>
    <mergeCell ref="C117:D118"/>
    <mergeCell ref="E117:F118"/>
    <mergeCell ref="G117:H118"/>
    <mergeCell ref="O117:P118"/>
    <mergeCell ref="Q117:R118"/>
    <mergeCell ref="A119:B120"/>
    <mergeCell ref="C119:D120"/>
    <mergeCell ref="E119:F120"/>
    <mergeCell ref="G119:H120"/>
    <mergeCell ref="O119:P120"/>
    <mergeCell ref="Q119:R120"/>
    <mergeCell ref="A121:B122"/>
    <mergeCell ref="C121:D122"/>
    <mergeCell ref="E121:F122"/>
    <mergeCell ref="G121:H122"/>
    <mergeCell ref="O121:P122"/>
    <mergeCell ref="Q121:R122"/>
    <mergeCell ref="A123:B124"/>
    <mergeCell ref="C123:D124"/>
    <mergeCell ref="E123:F124"/>
    <mergeCell ref="G123:H124"/>
    <mergeCell ref="O123:P124"/>
    <mergeCell ref="Q123:R124"/>
    <mergeCell ref="A125:B126"/>
    <mergeCell ref="C125:D126"/>
    <mergeCell ref="E125:F126"/>
    <mergeCell ref="G125:H126"/>
    <mergeCell ref="O125:P126"/>
    <mergeCell ref="Q125:R126"/>
    <mergeCell ref="A127:B128"/>
    <mergeCell ref="C127:D128"/>
    <mergeCell ref="E127:F128"/>
    <mergeCell ref="G127:H128"/>
    <mergeCell ref="O127:P128"/>
    <mergeCell ref="Q127:R128"/>
    <mergeCell ref="A129:B130"/>
    <mergeCell ref="C129:D130"/>
    <mergeCell ref="E129:F130"/>
    <mergeCell ref="G129:H130"/>
    <mergeCell ref="O129:P130"/>
    <mergeCell ref="Q129:R130"/>
    <mergeCell ref="A131:B132"/>
    <mergeCell ref="C131:D132"/>
    <mergeCell ref="E131:F132"/>
    <mergeCell ref="G131:H132"/>
    <mergeCell ref="O131:P132"/>
    <mergeCell ref="Q131:R132"/>
    <mergeCell ref="A133:B134"/>
    <mergeCell ref="C133:D134"/>
    <mergeCell ref="E133:F134"/>
    <mergeCell ref="G133:H134"/>
    <mergeCell ref="O133:P134"/>
    <mergeCell ref="Q133:R134"/>
    <mergeCell ref="A135:B136"/>
    <mergeCell ref="C135:D136"/>
    <mergeCell ref="E135:F136"/>
    <mergeCell ref="G135:H136"/>
    <mergeCell ref="O135:P136"/>
    <mergeCell ref="Q135:R136"/>
    <mergeCell ref="A137:B138"/>
    <mergeCell ref="C137:D138"/>
    <mergeCell ref="E137:F138"/>
    <mergeCell ref="G137:H138"/>
    <mergeCell ref="O137:P138"/>
    <mergeCell ref="Q137:R138"/>
    <mergeCell ref="A139:B140"/>
    <mergeCell ref="C139:D140"/>
    <mergeCell ref="E139:F140"/>
    <mergeCell ref="G139:H140"/>
    <mergeCell ref="O139:P140"/>
    <mergeCell ref="Q139:R140"/>
    <mergeCell ref="A141:B142"/>
    <mergeCell ref="C141:D142"/>
    <mergeCell ref="E141:F142"/>
    <mergeCell ref="G141:H142"/>
    <mergeCell ref="O141:P142"/>
    <mergeCell ref="Q141:R142"/>
    <mergeCell ref="A143:B144"/>
    <mergeCell ref="C143:D144"/>
    <mergeCell ref="E143:F144"/>
    <mergeCell ref="G143:H144"/>
    <mergeCell ref="O143:P144"/>
    <mergeCell ref="Q143:R144"/>
    <mergeCell ref="A145:B146"/>
    <mergeCell ref="C145:D146"/>
    <mergeCell ref="E145:F146"/>
    <mergeCell ref="G145:H146"/>
    <mergeCell ref="O145:P146"/>
    <mergeCell ref="Q145:R146"/>
    <mergeCell ref="A147:B148"/>
    <mergeCell ref="C147:D148"/>
    <mergeCell ref="E147:F148"/>
    <mergeCell ref="G147:H148"/>
    <mergeCell ref="O147:P148"/>
    <mergeCell ref="Q147:R148"/>
    <mergeCell ref="A151:B152"/>
    <mergeCell ref="C151:D152"/>
    <mergeCell ref="E151:F152"/>
    <mergeCell ref="G151:H152"/>
    <mergeCell ref="O151:P152"/>
    <mergeCell ref="Q151:R152"/>
    <mergeCell ref="A149:B150"/>
    <mergeCell ref="C149:D150"/>
    <mergeCell ref="E149:F150"/>
    <mergeCell ref="G149:H150"/>
    <mergeCell ref="O149:P150"/>
    <mergeCell ref="Q149:R150"/>
    <mergeCell ref="A153:B154"/>
    <mergeCell ref="C153:D154"/>
    <mergeCell ref="E153:F154"/>
    <mergeCell ref="G153:H154"/>
    <mergeCell ref="O153:P154"/>
    <mergeCell ref="Q153:R154"/>
    <mergeCell ref="A155:B156"/>
    <mergeCell ref="C155:D156"/>
    <mergeCell ref="E155:F156"/>
    <mergeCell ref="G155:H156"/>
    <mergeCell ref="O155:P156"/>
    <mergeCell ref="Q155:R156"/>
    <mergeCell ref="A157:B158"/>
    <mergeCell ref="C157:D158"/>
    <mergeCell ref="E157:F158"/>
    <mergeCell ref="G157:H158"/>
    <mergeCell ref="O157:P158"/>
    <mergeCell ref="Q157:R158"/>
    <mergeCell ref="A159:B160"/>
    <mergeCell ref="C159:D160"/>
    <mergeCell ref="E159:F160"/>
    <mergeCell ref="G159:H160"/>
    <mergeCell ref="O159:P160"/>
    <mergeCell ref="Q159:R160"/>
    <mergeCell ref="A161:B162"/>
    <mergeCell ref="C161:D162"/>
    <mergeCell ref="E161:F162"/>
    <mergeCell ref="G161:H162"/>
    <mergeCell ref="O161:P162"/>
    <mergeCell ref="Q161:R162"/>
    <mergeCell ref="A163:B164"/>
    <mergeCell ref="C163:D164"/>
    <mergeCell ref="E163:F164"/>
    <mergeCell ref="G163:H164"/>
    <mergeCell ref="O163:P164"/>
    <mergeCell ref="Q163:R164"/>
    <mergeCell ref="A165:B166"/>
    <mergeCell ref="C165:D166"/>
    <mergeCell ref="E165:F166"/>
    <mergeCell ref="G165:H166"/>
    <mergeCell ref="O165:P166"/>
    <mergeCell ref="Q165:R166"/>
    <mergeCell ref="A179:B180"/>
    <mergeCell ref="C179:D180"/>
    <mergeCell ref="E179:F180"/>
    <mergeCell ref="G179:H180"/>
    <mergeCell ref="O179:P180"/>
    <mergeCell ref="Q179:R180"/>
    <mergeCell ref="A15:B16"/>
    <mergeCell ref="C15:D16"/>
    <mergeCell ref="E15:F16"/>
    <mergeCell ref="G15:H16"/>
    <mergeCell ref="O15:P16"/>
    <mergeCell ref="Q15:R16"/>
    <mergeCell ref="A41:B42"/>
    <mergeCell ref="C41:D42"/>
    <mergeCell ref="E41:F42"/>
    <mergeCell ref="G41:H42"/>
    <mergeCell ref="O41:P42"/>
    <mergeCell ref="Q41:R42"/>
    <mergeCell ref="A43:B44"/>
    <mergeCell ref="C43:D44"/>
    <mergeCell ref="E43:F44"/>
    <mergeCell ref="G43:H44"/>
    <mergeCell ref="O43:P44"/>
    <mergeCell ref="Q43:R44"/>
    <mergeCell ref="A45:B46"/>
    <mergeCell ref="C45:D46"/>
    <mergeCell ref="E45:F46"/>
    <mergeCell ref="G45:H46"/>
    <mergeCell ref="O45:P46"/>
    <mergeCell ref="Q45:R46"/>
    <mergeCell ref="A47:B48"/>
    <mergeCell ref="C47:D48"/>
    <mergeCell ref="E47:F48"/>
    <mergeCell ref="G47:H48"/>
    <mergeCell ref="O47:P48"/>
    <mergeCell ref="Q47:R48"/>
    <mergeCell ref="A49:B50"/>
    <mergeCell ref="C49:D50"/>
    <mergeCell ref="E49:F50"/>
    <mergeCell ref="G49:H50"/>
    <mergeCell ref="O49:P50"/>
    <mergeCell ref="Q49:R50"/>
    <mergeCell ref="A51:B52"/>
    <mergeCell ref="C51:D52"/>
    <mergeCell ref="E51:F52"/>
    <mergeCell ref="G51:H52"/>
    <mergeCell ref="O51:P52"/>
    <mergeCell ref="Q51:R52"/>
    <mergeCell ref="A53:B54"/>
    <mergeCell ref="C53:D54"/>
    <mergeCell ref="E53:F54"/>
    <mergeCell ref="G53:H54"/>
    <mergeCell ref="O53:P54"/>
    <mergeCell ref="Q53:R54"/>
    <mergeCell ref="A55:B56"/>
    <mergeCell ref="C55:D56"/>
    <mergeCell ref="E55:F56"/>
    <mergeCell ref="G55:H56"/>
    <mergeCell ref="O55:P56"/>
    <mergeCell ref="Q55:R56"/>
    <mergeCell ref="A57:B58"/>
    <mergeCell ref="C57:D58"/>
    <mergeCell ref="E57:F58"/>
    <mergeCell ref="G57:H58"/>
    <mergeCell ref="O57:P58"/>
    <mergeCell ref="Q57:R58"/>
    <mergeCell ref="A59:B60"/>
    <mergeCell ref="C59:D60"/>
    <mergeCell ref="E59:F60"/>
    <mergeCell ref="G59:H60"/>
    <mergeCell ref="O59:P60"/>
    <mergeCell ref="Q59:R60"/>
    <mergeCell ref="A61:B62"/>
    <mergeCell ref="C61:D62"/>
    <mergeCell ref="E61:F62"/>
    <mergeCell ref="G61:H62"/>
    <mergeCell ref="O61:P62"/>
    <mergeCell ref="Q61:R62"/>
    <mergeCell ref="A63:B64"/>
    <mergeCell ref="C63:D64"/>
    <mergeCell ref="E63:F64"/>
    <mergeCell ref="G63:H64"/>
    <mergeCell ref="O63:P64"/>
    <mergeCell ref="Q63:R64"/>
    <mergeCell ref="A65:B66"/>
    <mergeCell ref="C65:D66"/>
    <mergeCell ref="E65:F66"/>
    <mergeCell ref="G65:H66"/>
    <mergeCell ref="O65:P66"/>
    <mergeCell ref="Q65:R66"/>
    <mergeCell ref="A67:B68"/>
    <mergeCell ref="C67:D68"/>
    <mergeCell ref="E67:F68"/>
    <mergeCell ref="G67:H68"/>
    <mergeCell ref="O67:P68"/>
    <mergeCell ref="Q67:R68"/>
    <mergeCell ref="A69:B70"/>
    <mergeCell ref="C69:D70"/>
    <mergeCell ref="E69:F70"/>
    <mergeCell ref="G69:H70"/>
    <mergeCell ref="O69:P70"/>
    <mergeCell ref="Q69:R70"/>
    <mergeCell ref="A71:B72"/>
    <mergeCell ref="C71:D72"/>
    <mergeCell ref="E71:F72"/>
    <mergeCell ref="G71:H72"/>
    <mergeCell ref="O71:P72"/>
    <mergeCell ref="Q71:R72"/>
    <mergeCell ref="A73:B74"/>
    <mergeCell ref="C73:D74"/>
    <mergeCell ref="E73:F74"/>
    <mergeCell ref="G73:H74"/>
    <mergeCell ref="O73:P74"/>
    <mergeCell ref="Q73:R74"/>
    <mergeCell ref="A75:B76"/>
    <mergeCell ref="C75:D76"/>
    <mergeCell ref="E75:F76"/>
    <mergeCell ref="G75:H76"/>
    <mergeCell ref="O75:P76"/>
    <mergeCell ref="Q75:R76"/>
    <mergeCell ref="A77:B78"/>
    <mergeCell ref="C77:D78"/>
    <mergeCell ref="E77:F78"/>
    <mergeCell ref="G77:H78"/>
    <mergeCell ref="O77:P78"/>
    <mergeCell ref="Q77:R78"/>
    <mergeCell ref="A79:B80"/>
    <mergeCell ref="C79:D80"/>
    <mergeCell ref="E79:F80"/>
    <mergeCell ref="G79:H80"/>
    <mergeCell ref="O79:P80"/>
    <mergeCell ref="Q79:R80"/>
    <mergeCell ref="A81:B82"/>
    <mergeCell ref="C81:D82"/>
    <mergeCell ref="E81:F82"/>
    <mergeCell ref="G81:H82"/>
    <mergeCell ref="O81:P82"/>
    <mergeCell ref="Q81:R82"/>
    <mergeCell ref="A27:B28"/>
    <mergeCell ref="C27:D28"/>
    <mergeCell ref="E27:F28"/>
    <mergeCell ref="G27:H28"/>
    <mergeCell ref="O27:P28"/>
    <mergeCell ref="Q27:R28"/>
    <mergeCell ref="A29:B30"/>
    <mergeCell ref="C29:D30"/>
    <mergeCell ref="E29:F30"/>
    <mergeCell ref="G29:H30"/>
    <mergeCell ref="O29:P30"/>
    <mergeCell ref="Q29:R30"/>
    <mergeCell ref="A31:B32"/>
    <mergeCell ref="C31:D32"/>
    <mergeCell ref="E31:F32"/>
    <mergeCell ref="G31:H32"/>
    <mergeCell ref="O31:P32"/>
    <mergeCell ref="Q31:R32"/>
    <mergeCell ref="A33:B34"/>
    <mergeCell ref="C33:D34"/>
    <mergeCell ref="E33:F34"/>
    <mergeCell ref="G33:H34"/>
    <mergeCell ref="O33:P34"/>
    <mergeCell ref="Q33:R34"/>
    <mergeCell ref="A35:B36"/>
    <mergeCell ref="C35:D36"/>
    <mergeCell ref="E35:F36"/>
    <mergeCell ref="G35:H36"/>
    <mergeCell ref="O35:P36"/>
    <mergeCell ref="Q35:R36"/>
    <mergeCell ref="A37:B38"/>
    <mergeCell ref="C37:D38"/>
    <mergeCell ref="E37:F38"/>
    <mergeCell ref="G37:H38"/>
    <mergeCell ref="O37:P38"/>
    <mergeCell ref="Q37:R38"/>
    <mergeCell ref="A39:B40"/>
    <mergeCell ref="C39:D40"/>
    <mergeCell ref="E39:F40"/>
    <mergeCell ref="G39:H40"/>
    <mergeCell ref="O39:P40"/>
    <mergeCell ref="Q39:R4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min="2" max="6" width="12.63"/>
  </cols>
  <sheetData>
    <row r="1" ht="15.75" customHeight="1">
      <c r="A1" s="97" t="s">
        <v>94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/>
      <c r="AC1" s="4"/>
      <c r="AD1" s="4"/>
    </row>
    <row r="2" ht="15.75" customHeight="1">
      <c r="A2" s="45" t="s">
        <v>95</v>
      </c>
      <c r="B2" s="98" t="str">
        <f>Potencia!B2</f>
        <v>IUG 1 </v>
      </c>
      <c r="C2" s="98" t="str">
        <f>Potencia!C2</f>
        <v>IUG 2</v>
      </c>
      <c r="D2" s="98" t="str">
        <f>Potencia!D2</f>
        <v>IUG 3</v>
      </c>
      <c r="E2" s="98" t="str">
        <f>Potencia!E2</f>
        <v>IUG 4</v>
      </c>
      <c r="F2" s="98" t="str">
        <f>Potencia!F2</f>
        <v>IUG 5</v>
      </c>
      <c r="G2" s="98" t="str">
        <f>Potencia!G2</f>
        <v>IUG 6</v>
      </c>
      <c r="H2" s="98" t="str">
        <f>Potencia!H2</f>
        <v>IUE 1</v>
      </c>
      <c r="I2" s="98" t="str">
        <f>Potencia!I2</f>
        <v>TUG 1</v>
      </c>
      <c r="J2" s="98" t="str">
        <f>Potencia!J2</f>
        <v>TUG 2</v>
      </c>
      <c r="K2" s="98" t="str">
        <f>Potencia!K2</f>
        <v>TUG 3</v>
      </c>
      <c r="L2" s="98" t="str">
        <f>Potencia!L2</f>
        <v>TUG 4</v>
      </c>
      <c r="M2" s="98" t="str">
        <f>Potencia!M2</f>
        <v>TUG 5</v>
      </c>
      <c r="N2" s="98" t="str">
        <f>Potencia!N2</f>
        <v>TUG 6</v>
      </c>
      <c r="O2" s="98" t="str">
        <f>Potencia!O2</f>
        <v>TUG 7</v>
      </c>
      <c r="P2" s="98" t="str">
        <f>Potencia!P2</f>
        <v>TUE 1</v>
      </c>
      <c r="Q2" s="98" t="str">
        <f>Potencia!Q2</f>
        <v>TUE 2</v>
      </c>
      <c r="R2" s="98" t="str">
        <f>Potencia!R2</f>
        <v>TUE 3</v>
      </c>
      <c r="S2" s="98" t="str">
        <f>Potencia!S2</f>
        <v>TUE 4</v>
      </c>
      <c r="T2" s="98" t="str">
        <f>Potencia!T2</f>
        <v>TUE 5</v>
      </c>
      <c r="U2" s="98" t="str">
        <f>Potencia!U2</f>
        <v>TUE 6</v>
      </c>
      <c r="V2" s="98" t="str">
        <f>Potencia!V2</f>
        <v>TS 1</v>
      </c>
      <c r="W2" s="98" t="str">
        <f>Potencia!W2</f>
        <v>TS2</v>
      </c>
      <c r="X2" s="98" t="str">
        <f>Potencia!X2</f>
        <v>TS3</v>
      </c>
      <c r="Y2" s="98" t="str">
        <f>Potencia!Y2</f>
        <v>TS4</v>
      </c>
      <c r="Z2" s="98" t="str">
        <f>Potencia!Z2</f>
        <v>TS 5</v>
      </c>
      <c r="AA2" s="98" t="str">
        <f>Potencia!AA2</f>
        <v>TS6</v>
      </c>
      <c r="AB2" s="98" t="str">
        <f>Potencia!AB2</f>
        <v>TP 1</v>
      </c>
      <c r="AC2" s="4"/>
      <c r="AD2" s="4"/>
    </row>
    <row r="3" ht="15.75" customHeight="1">
      <c r="A3" s="45" t="s">
        <v>60</v>
      </c>
      <c r="B3" s="99">
        <f>Potencia!B4</f>
        <v>3.15</v>
      </c>
      <c r="C3" s="99">
        <f>Potencia!C4</f>
        <v>3.15</v>
      </c>
      <c r="D3" s="99">
        <f>Potencia!D4</f>
        <v>0.72</v>
      </c>
      <c r="E3" s="99">
        <f>Potencia!E4</f>
        <v>1.44</v>
      </c>
      <c r="F3" s="99">
        <f>Potencia!F4</f>
        <v>1.26</v>
      </c>
      <c r="G3" s="99">
        <f>Potencia!G4</f>
        <v>1.26</v>
      </c>
      <c r="H3" s="100" t="s">
        <v>96</v>
      </c>
      <c r="I3" s="99">
        <f>Potencia!I4</f>
        <v>10</v>
      </c>
      <c r="J3" s="99">
        <f>Potencia!J4</f>
        <v>10</v>
      </c>
      <c r="K3" s="99">
        <f>Potencia!K4</f>
        <v>10</v>
      </c>
      <c r="L3" s="99">
        <f>Potencia!L4</f>
        <v>10</v>
      </c>
      <c r="M3" s="99">
        <f>Potencia!M4</f>
        <v>10</v>
      </c>
      <c r="N3" s="99">
        <f>Potencia!N4</f>
        <v>10</v>
      </c>
      <c r="O3" s="99">
        <f>Potencia!O4</f>
        <v>10</v>
      </c>
      <c r="P3" s="99">
        <f>Potencia!P4</f>
        <v>15</v>
      </c>
      <c r="Q3" s="99">
        <f>Potencia!Q4</f>
        <v>15</v>
      </c>
      <c r="R3" s="99">
        <f>Potencia!R4</f>
        <v>15</v>
      </c>
      <c r="S3" s="99">
        <f>Potencia!S4</f>
        <v>15</v>
      </c>
      <c r="T3" s="99">
        <f>Potencia!T4</f>
        <v>15</v>
      </c>
      <c r="U3" s="99">
        <f>Potencia!U4</f>
        <v>15</v>
      </c>
      <c r="V3" s="99">
        <f>Potencia!V4</f>
        <v>26.3</v>
      </c>
      <c r="W3" s="99">
        <f>Potencia!W4</f>
        <v>21.44</v>
      </c>
      <c r="X3" s="99">
        <f>Potencia!X4</f>
        <v>22.52</v>
      </c>
      <c r="Y3" s="99">
        <f>Potencia!Y4</f>
        <v>10.72</v>
      </c>
      <c r="Z3" s="99">
        <f>Potencia!Z4</f>
        <v>45</v>
      </c>
      <c r="AA3" s="99">
        <f>Potencia!AA4</f>
        <v>45</v>
      </c>
      <c r="AB3" s="99">
        <f>Potencia!AB4</f>
        <v>170.98</v>
      </c>
      <c r="AC3" s="4"/>
      <c r="AD3" s="4"/>
    </row>
    <row r="4" ht="15.75" customHeight="1">
      <c r="A4" s="45" t="s">
        <v>97</v>
      </c>
      <c r="B4" s="101">
        <v>6.0</v>
      </c>
      <c r="C4" s="101">
        <v>6.0</v>
      </c>
      <c r="D4" s="101">
        <v>6.0</v>
      </c>
      <c r="E4" s="102">
        <v>6.0</v>
      </c>
      <c r="F4" s="102">
        <v>6.0</v>
      </c>
      <c r="G4" s="102">
        <v>6.0</v>
      </c>
      <c r="H4" s="102" t="s">
        <v>96</v>
      </c>
      <c r="I4" s="102">
        <v>16.0</v>
      </c>
      <c r="J4" s="102">
        <v>16.0</v>
      </c>
      <c r="K4" s="102">
        <v>16.0</v>
      </c>
      <c r="L4" s="102">
        <v>16.0</v>
      </c>
      <c r="M4" s="102">
        <v>16.0</v>
      </c>
      <c r="N4" s="102">
        <v>16.0</v>
      </c>
      <c r="O4" s="102">
        <v>16.0</v>
      </c>
      <c r="P4" s="102">
        <v>16.0</v>
      </c>
      <c r="Q4" s="102">
        <v>16.0</v>
      </c>
      <c r="R4" s="102">
        <v>16.0</v>
      </c>
      <c r="S4" s="102">
        <v>16.0</v>
      </c>
      <c r="T4" s="102">
        <v>16.0</v>
      </c>
      <c r="U4" s="102">
        <v>16.0</v>
      </c>
      <c r="V4" s="102">
        <v>32.0</v>
      </c>
      <c r="W4" s="102">
        <v>25.0</v>
      </c>
      <c r="X4" s="102">
        <v>25.0</v>
      </c>
      <c r="Y4" s="102">
        <v>16.0</v>
      </c>
      <c r="Z4" s="102">
        <v>50.0</v>
      </c>
      <c r="AA4" s="102">
        <v>50.0</v>
      </c>
      <c r="AB4" s="102">
        <v>200.0</v>
      </c>
      <c r="AC4" s="4"/>
      <c r="AD4" s="4"/>
    </row>
    <row r="5" ht="15.75" customHeight="1">
      <c r="A5" s="45" t="s">
        <v>98</v>
      </c>
      <c r="B5" s="101">
        <v>10.0</v>
      </c>
      <c r="C5" s="101">
        <v>10.0</v>
      </c>
      <c r="D5" s="101">
        <v>10.0</v>
      </c>
      <c r="E5" s="102">
        <v>10.0</v>
      </c>
      <c r="F5" s="102">
        <v>10.0</v>
      </c>
      <c r="G5" s="102">
        <v>10.0</v>
      </c>
      <c r="H5" s="102" t="s">
        <v>96</v>
      </c>
      <c r="I5" s="102">
        <v>20.0</v>
      </c>
      <c r="J5" s="102">
        <v>20.0</v>
      </c>
      <c r="K5" s="102">
        <v>20.0</v>
      </c>
      <c r="L5" s="102">
        <v>20.0</v>
      </c>
      <c r="M5" s="102">
        <v>20.0</v>
      </c>
      <c r="N5" s="102">
        <v>20.0</v>
      </c>
      <c r="O5" s="102">
        <v>20.0</v>
      </c>
      <c r="P5" s="102">
        <v>20.0</v>
      </c>
      <c r="Q5" s="102">
        <v>20.0</v>
      </c>
      <c r="R5" s="102">
        <v>20.0</v>
      </c>
      <c r="S5" s="102">
        <v>20.0</v>
      </c>
      <c r="T5" s="102">
        <v>20.0</v>
      </c>
      <c r="U5" s="102">
        <v>20.0</v>
      </c>
      <c r="V5" s="102">
        <v>40.0</v>
      </c>
      <c r="W5" s="102">
        <v>32.0</v>
      </c>
      <c r="X5" s="102">
        <v>32.0</v>
      </c>
      <c r="Y5" s="102">
        <v>20.0</v>
      </c>
      <c r="Z5" s="102">
        <v>63.0</v>
      </c>
      <c r="AA5" s="102">
        <v>63.0</v>
      </c>
      <c r="AB5" s="102">
        <v>250.0</v>
      </c>
      <c r="AC5" s="4"/>
      <c r="AD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98" t="s">
        <v>72</v>
      </c>
      <c r="L6" s="98" t="s">
        <v>72</v>
      </c>
      <c r="M6" s="98" t="s">
        <v>72</v>
      </c>
      <c r="N6" s="98" t="s">
        <v>72</v>
      </c>
      <c r="O6" s="98" t="s">
        <v>72</v>
      </c>
      <c r="P6" s="100" t="s">
        <v>71</v>
      </c>
      <c r="Q6" s="100" t="s">
        <v>71</v>
      </c>
      <c r="R6" s="100" t="s">
        <v>71</v>
      </c>
      <c r="S6" s="100" t="s">
        <v>71</v>
      </c>
      <c r="T6" s="100" t="s">
        <v>71</v>
      </c>
      <c r="U6" s="100" t="s">
        <v>71</v>
      </c>
      <c r="V6" s="100" t="s">
        <v>68</v>
      </c>
      <c r="W6" s="100" t="s">
        <v>71</v>
      </c>
      <c r="X6" s="100" t="s">
        <v>69</v>
      </c>
      <c r="Y6" s="100" t="s">
        <v>71</v>
      </c>
      <c r="Z6" s="100" t="s">
        <v>70</v>
      </c>
      <c r="AA6" s="100" t="s">
        <v>70</v>
      </c>
      <c r="AB6" s="100" t="s">
        <v>68</v>
      </c>
      <c r="AC6" s="4"/>
      <c r="AD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98" t="s">
        <v>72</v>
      </c>
      <c r="L7" s="98" t="s">
        <v>72</v>
      </c>
      <c r="M7" s="98" t="s">
        <v>72</v>
      </c>
      <c r="N7" s="98" t="s">
        <v>72</v>
      </c>
      <c r="O7" s="98" t="s">
        <v>72</v>
      </c>
      <c r="P7" s="103" t="s">
        <v>72</v>
      </c>
      <c r="Q7" s="103" t="s">
        <v>72</v>
      </c>
      <c r="R7" s="98" t="s">
        <v>72</v>
      </c>
      <c r="S7" s="98" t="s">
        <v>72</v>
      </c>
      <c r="T7" s="98" t="s">
        <v>72</v>
      </c>
      <c r="U7" s="98" t="s">
        <v>72</v>
      </c>
      <c r="V7" s="98" t="s">
        <v>72</v>
      </c>
      <c r="W7" s="98" t="s">
        <v>72</v>
      </c>
      <c r="X7" s="98" t="s">
        <v>72</v>
      </c>
      <c r="Y7" s="98" t="s">
        <v>72</v>
      </c>
      <c r="Z7" s="98" t="s">
        <v>72</v>
      </c>
      <c r="AA7" s="98" t="s">
        <v>72</v>
      </c>
      <c r="AB7" s="98" t="s">
        <v>72</v>
      </c>
      <c r="AC7" s="4"/>
      <c r="AD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</sheetData>
  <mergeCells count="1">
    <mergeCell ref="A1:A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23.88"/>
    <col customWidth="1" min="3" max="3" width="30.88"/>
    <col customWidth="1" min="4" max="4" width="46.75"/>
  </cols>
  <sheetData>
    <row r="1">
      <c r="A1" s="104" t="s">
        <v>99</v>
      </c>
      <c r="B1" s="104" t="s">
        <v>100</v>
      </c>
      <c r="C1" s="104" t="s">
        <v>101</v>
      </c>
      <c r="D1" s="104" t="s">
        <v>102</v>
      </c>
      <c r="E1" s="44"/>
      <c r="F1" s="44"/>
      <c r="G1" s="44"/>
      <c r="H1" s="44"/>
      <c r="I1" s="44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>
      <c r="A2" s="106" t="s">
        <v>103</v>
      </c>
      <c r="B2" s="106">
        <v>4.0</v>
      </c>
      <c r="C2" s="106" t="s">
        <v>104</v>
      </c>
      <c r="D2" s="106">
        <v>955.0</v>
      </c>
      <c r="E2" s="44"/>
      <c r="F2" s="44"/>
      <c r="G2" s="44"/>
      <c r="H2" s="44"/>
      <c r="I2" s="44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>
      <c r="A3" s="106" t="s">
        <v>105</v>
      </c>
      <c r="B3" s="106">
        <v>5.0</v>
      </c>
      <c r="C3" s="106" t="s">
        <v>106</v>
      </c>
      <c r="D3" s="106" t="s">
        <v>107</v>
      </c>
      <c r="E3" s="44"/>
      <c r="F3" s="44"/>
      <c r="G3" s="44"/>
      <c r="H3" s="44"/>
      <c r="I3" s="44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>
      <c r="A4" s="106" t="s">
        <v>108</v>
      </c>
      <c r="B4" s="106">
        <v>3.0</v>
      </c>
      <c r="C4" s="106" t="s">
        <v>106</v>
      </c>
      <c r="D4" s="106" t="s">
        <v>107</v>
      </c>
      <c r="E4" s="44"/>
      <c r="F4" s="44"/>
      <c r="G4" s="44"/>
      <c r="H4" s="44"/>
      <c r="I4" s="44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>
      <c r="A5" s="106" t="s">
        <v>109</v>
      </c>
      <c r="B5" s="106">
        <v>4.0</v>
      </c>
      <c r="C5" s="106" t="s">
        <v>106</v>
      </c>
      <c r="D5" s="106" t="s">
        <v>107</v>
      </c>
      <c r="E5" s="44"/>
      <c r="F5" s="44"/>
      <c r="G5" s="44"/>
      <c r="H5" s="44"/>
      <c r="I5" s="44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>
      <c r="A6" s="106" t="s">
        <v>110</v>
      </c>
      <c r="B6" s="106">
        <v>4.0</v>
      </c>
      <c r="C6" s="106" t="s">
        <v>106</v>
      </c>
      <c r="D6" s="106" t="s">
        <v>111</v>
      </c>
      <c r="E6" s="44"/>
      <c r="F6" s="44"/>
      <c r="G6" s="44"/>
      <c r="H6" s="44"/>
      <c r="I6" s="44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>
      <c r="A7" s="106" t="s">
        <v>112</v>
      </c>
      <c r="B7" s="106">
        <v>36.0</v>
      </c>
      <c r="C7" s="106" t="s">
        <v>113</v>
      </c>
      <c r="D7" s="106">
        <v>6904.0</v>
      </c>
      <c r="E7" s="44"/>
      <c r="F7" s="44"/>
      <c r="G7" s="44"/>
      <c r="H7" s="44"/>
      <c r="I7" s="44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>
      <c r="A8" s="106" t="s">
        <v>114</v>
      </c>
      <c r="B8" s="106">
        <v>6.0</v>
      </c>
      <c r="C8" s="106" t="s">
        <v>113</v>
      </c>
      <c r="D8" s="106" t="s">
        <v>115</v>
      </c>
      <c r="E8" s="44"/>
      <c r="F8" s="44"/>
      <c r="G8" s="44"/>
      <c r="H8" s="44"/>
      <c r="I8" s="44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>
      <c r="A9" s="106" t="s">
        <v>116</v>
      </c>
      <c r="B9" s="106">
        <v>3.0</v>
      </c>
      <c r="C9" s="106" t="s">
        <v>117</v>
      </c>
      <c r="D9" s="106" t="s">
        <v>118</v>
      </c>
      <c r="E9" s="44"/>
      <c r="F9" s="44"/>
      <c r="G9" s="44"/>
      <c r="H9" s="44"/>
      <c r="I9" s="44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>
      <c r="A10" s="106" t="s">
        <v>119</v>
      </c>
      <c r="B10" s="106">
        <v>1.0</v>
      </c>
      <c r="C10" s="106" t="s">
        <v>106</v>
      </c>
      <c r="D10" s="106" t="s">
        <v>111</v>
      </c>
      <c r="E10" s="44"/>
      <c r="F10" s="44"/>
      <c r="G10" s="44"/>
      <c r="H10" s="44"/>
      <c r="I10" s="44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>
      <c r="A11" s="107" t="s">
        <v>120</v>
      </c>
      <c r="B11" s="106">
        <v>1.0</v>
      </c>
      <c r="C11" s="106" t="s">
        <v>121</v>
      </c>
      <c r="D11" s="106" t="s">
        <v>122</v>
      </c>
      <c r="E11" s="44"/>
      <c r="F11" s="44"/>
      <c r="G11" s="44"/>
      <c r="H11" s="44"/>
      <c r="I11" s="44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>
      <c r="A12" s="107" t="s">
        <v>123</v>
      </c>
      <c r="B12" s="107">
        <v>1.0</v>
      </c>
      <c r="C12" s="107" t="s">
        <v>121</v>
      </c>
      <c r="D12" s="107" t="s">
        <v>122</v>
      </c>
      <c r="E12" s="44"/>
      <c r="F12" s="44"/>
      <c r="G12" s="44"/>
      <c r="H12" s="44"/>
      <c r="I12" s="44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>
      <c r="A13" s="107" t="s">
        <v>124</v>
      </c>
      <c r="B13" s="107">
        <v>1.0</v>
      </c>
      <c r="C13" s="107" t="s">
        <v>121</v>
      </c>
      <c r="D13" s="107" t="s">
        <v>122</v>
      </c>
      <c r="E13" s="44"/>
      <c r="F13" s="44"/>
      <c r="G13" s="44"/>
      <c r="H13" s="44"/>
      <c r="I13" s="44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>
      <c r="A14" s="107" t="s">
        <v>125</v>
      </c>
      <c r="B14" s="106">
        <v>1.0</v>
      </c>
      <c r="C14" s="106" t="s">
        <v>121</v>
      </c>
      <c r="D14" s="106" t="s">
        <v>122</v>
      </c>
      <c r="E14" s="44"/>
      <c r="F14" s="44"/>
      <c r="G14" s="44"/>
      <c r="H14" s="44"/>
      <c r="I14" s="44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>
      <c r="A15" s="107" t="s">
        <v>126</v>
      </c>
      <c r="B15" s="107">
        <v>1.0</v>
      </c>
      <c r="C15" s="106" t="s">
        <v>121</v>
      </c>
      <c r="D15" s="106" t="s">
        <v>122</v>
      </c>
      <c r="E15" s="44"/>
      <c r="F15" s="44"/>
      <c r="G15" s="44"/>
      <c r="H15" s="44"/>
      <c r="I15" s="44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>
      <c r="A16" s="107" t="s">
        <v>127</v>
      </c>
      <c r="B16" s="107">
        <v>1.0</v>
      </c>
      <c r="C16" s="107" t="s">
        <v>121</v>
      </c>
      <c r="D16" s="107" t="s">
        <v>122</v>
      </c>
      <c r="E16" s="44"/>
      <c r="F16" s="44"/>
      <c r="G16" s="44"/>
      <c r="H16" s="44"/>
      <c r="I16" s="44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>
      <c r="A17" s="107" t="s">
        <v>128</v>
      </c>
      <c r="B17" s="107">
        <v>1.0</v>
      </c>
      <c r="C17" s="107" t="s">
        <v>121</v>
      </c>
      <c r="D17" s="107" t="s">
        <v>122</v>
      </c>
      <c r="E17" s="44"/>
      <c r="F17" s="44"/>
      <c r="G17" s="44"/>
      <c r="H17" s="44"/>
      <c r="I17" s="44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>
      <c r="A18" s="107" t="s">
        <v>129</v>
      </c>
      <c r="B18" s="106">
        <v>1.0</v>
      </c>
      <c r="C18" s="106" t="s">
        <v>121</v>
      </c>
      <c r="D18" s="106" t="s">
        <v>122</v>
      </c>
      <c r="E18" s="44"/>
      <c r="F18" s="44"/>
      <c r="G18" s="44"/>
      <c r="H18" s="44"/>
      <c r="I18" s="44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>
      <c r="A19" s="107" t="s">
        <v>130</v>
      </c>
      <c r="B19" s="106">
        <v>1.0</v>
      </c>
      <c r="C19" s="106" t="s">
        <v>121</v>
      </c>
      <c r="D19" s="106" t="s">
        <v>122</v>
      </c>
      <c r="E19" s="44"/>
      <c r="F19" s="44"/>
      <c r="G19" s="44"/>
      <c r="H19" s="44"/>
      <c r="I19" s="44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>
      <c r="A20" s="107" t="s">
        <v>131</v>
      </c>
      <c r="B20" s="106">
        <v>1.0</v>
      </c>
      <c r="C20" s="106" t="s">
        <v>132</v>
      </c>
      <c r="D20" s="106" t="s">
        <v>133</v>
      </c>
      <c r="E20" s="44"/>
      <c r="F20" s="44"/>
      <c r="G20" s="44"/>
      <c r="H20" s="44"/>
      <c r="I20" s="44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>
      <c r="A21" s="107" t="s">
        <v>134</v>
      </c>
      <c r="B21" s="107">
        <v>1.0</v>
      </c>
      <c r="C21" s="107" t="s">
        <v>121</v>
      </c>
      <c r="D21" s="107" t="s">
        <v>122</v>
      </c>
      <c r="E21" s="44"/>
      <c r="F21" s="44"/>
      <c r="G21" s="44"/>
      <c r="H21" s="44"/>
      <c r="I21" s="44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>
      <c r="A22" s="107" t="s">
        <v>135</v>
      </c>
      <c r="B22" s="107">
        <v>1.0</v>
      </c>
      <c r="C22" s="107" t="s">
        <v>121</v>
      </c>
      <c r="D22" s="107" t="s">
        <v>122</v>
      </c>
      <c r="E22" s="44"/>
      <c r="F22" s="44"/>
      <c r="G22" s="44"/>
      <c r="H22" s="44"/>
      <c r="I22" s="44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>
      <c r="A23" s="107" t="s">
        <v>136</v>
      </c>
      <c r="B23" s="107">
        <v>1.0</v>
      </c>
      <c r="C23" s="107" t="s">
        <v>132</v>
      </c>
      <c r="D23" s="107" t="s">
        <v>122</v>
      </c>
      <c r="E23" s="44"/>
      <c r="F23" s="44"/>
      <c r="G23" s="44"/>
      <c r="H23" s="44"/>
      <c r="I23" s="44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>
      <c r="A24" s="107" t="s">
        <v>137</v>
      </c>
      <c r="B24" s="107">
        <v>1.0</v>
      </c>
      <c r="C24" s="107" t="s">
        <v>121</v>
      </c>
      <c r="D24" s="107" t="s">
        <v>122</v>
      </c>
      <c r="E24" s="44"/>
      <c r="F24" s="44"/>
      <c r="G24" s="44"/>
      <c r="H24" s="44"/>
      <c r="I24" s="44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>
      <c r="A25" s="107" t="s">
        <v>138</v>
      </c>
      <c r="B25" s="107">
        <v>1.0</v>
      </c>
      <c r="C25" s="107" t="s">
        <v>121</v>
      </c>
      <c r="D25" s="107" t="s">
        <v>122</v>
      </c>
      <c r="E25" s="44"/>
      <c r="F25" s="44"/>
      <c r="G25" s="44"/>
      <c r="H25" s="44"/>
      <c r="I25" s="44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>
      <c r="A26" s="107" t="s">
        <v>139</v>
      </c>
      <c r="B26" s="107">
        <v>1.0</v>
      </c>
      <c r="C26" s="107" t="s">
        <v>121</v>
      </c>
      <c r="D26" s="107" t="s">
        <v>122</v>
      </c>
      <c r="E26" s="44"/>
      <c r="F26" s="44"/>
      <c r="G26" s="44"/>
      <c r="H26" s="44"/>
      <c r="I26" s="44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>
      <c r="A27" s="107" t="s">
        <v>140</v>
      </c>
      <c r="B27" s="107">
        <v>1.0</v>
      </c>
      <c r="C27" s="107" t="s">
        <v>121</v>
      </c>
      <c r="D27" s="107" t="s">
        <v>122</v>
      </c>
      <c r="E27" s="44"/>
      <c r="F27" s="44"/>
      <c r="G27" s="44"/>
      <c r="H27" s="44"/>
      <c r="I27" s="44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>
      <c r="A28" s="107" t="s">
        <v>141</v>
      </c>
      <c r="B28" s="107">
        <v>1.0</v>
      </c>
      <c r="C28" s="107" t="s">
        <v>132</v>
      </c>
      <c r="D28" s="107" t="s">
        <v>122</v>
      </c>
      <c r="E28" s="44"/>
      <c r="F28" s="44"/>
      <c r="G28" s="44"/>
      <c r="H28" s="44"/>
      <c r="I28" s="44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>
      <c r="A29" s="107" t="s">
        <v>142</v>
      </c>
      <c r="B29" s="107">
        <v>1.0</v>
      </c>
      <c r="C29" s="107" t="s">
        <v>132</v>
      </c>
      <c r="D29" s="107" t="s">
        <v>122</v>
      </c>
      <c r="E29" s="44"/>
      <c r="F29" s="44"/>
      <c r="G29" s="44"/>
      <c r="H29" s="44"/>
      <c r="I29" s="44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>
      <c r="A30" s="107" t="s">
        <v>143</v>
      </c>
      <c r="B30" s="107">
        <v>1.0</v>
      </c>
      <c r="C30" s="107" t="s">
        <v>121</v>
      </c>
      <c r="D30" s="107" t="s">
        <v>122</v>
      </c>
      <c r="E30" s="44"/>
      <c r="F30" s="44"/>
      <c r="G30" s="44"/>
      <c r="H30" s="44"/>
      <c r="I30" s="44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>
      <c r="A31" s="107" t="s">
        <v>144</v>
      </c>
      <c r="B31" s="107">
        <v>1.0</v>
      </c>
      <c r="C31" s="107" t="s">
        <v>121</v>
      </c>
      <c r="D31" s="107" t="s">
        <v>122</v>
      </c>
      <c r="E31" s="44"/>
      <c r="F31" s="44"/>
      <c r="G31" s="44"/>
      <c r="H31" s="44"/>
      <c r="I31" s="44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>
      <c r="A32" s="107" t="s">
        <v>145</v>
      </c>
      <c r="B32" s="107">
        <v>1.0</v>
      </c>
      <c r="C32" s="107" t="s">
        <v>121</v>
      </c>
      <c r="D32" s="107" t="s">
        <v>133</v>
      </c>
      <c r="E32" s="44"/>
      <c r="F32" s="44"/>
      <c r="G32" s="44"/>
      <c r="H32" s="44"/>
      <c r="I32" s="44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>
      <c r="A33" s="108"/>
      <c r="B33" s="108"/>
      <c r="C33" s="109"/>
      <c r="D33" s="108"/>
      <c r="E33" s="44"/>
      <c r="F33" s="44"/>
      <c r="G33" s="44"/>
      <c r="H33" s="44"/>
      <c r="I33" s="44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>
      <c r="A34" s="108"/>
      <c r="B34" s="108"/>
      <c r="C34" s="108"/>
      <c r="D34" s="108"/>
      <c r="E34" s="44"/>
      <c r="F34" s="44"/>
      <c r="G34" s="44"/>
      <c r="H34" s="44"/>
      <c r="I34" s="44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>
      <c r="A35" s="108"/>
      <c r="B35" s="108"/>
      <c r="C35" s="108"/>
      <c r="D35" s="108"/>
      <c r="E35" s="44"/>
      <c r="F35" s="44"/>
      <c r="G35" s="44"/>
      <c r="H35" s="44"/>
      <c r="I35" s="44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>
      <c r="A36" s="108"/>
      <c r="B36" s="108"/>
      <c r="C36" s="108"/>
      <c r="D36" s="108"/>
      <c r="E36" s="44"/>
      <c r="F36" s="44"/>
      <c r="G36" s="44"/>
      <c r="H36" s="44"/>
      <c r="I36" s="44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>
      <c r="A37" s="108"/>
      <c r="B37" s="108"/>
      <c r="C37" s="108"/>
      <c r="D37" s="108"/>
      <c r="E37" s="44"/>
      <c r="F37" s="44"/>
      <c r="G37" s="44"/>
      <c r="H37" s="44"/>
      <c r="I37" s="44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>
      <c r="A38" s="108"/>
      <c r="B38" s="108"/>
      <c r="C38" s="108"/>
      <c r="D38" s="108"/>
      <c r="E38" s="44"/>
      <c r="F38" s="44"/>
      <c r="G38" s="44"/>
      <c r="H38" s="44"/>
      <c r="I38" s="44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>
      <c r="A39" s="108"/>
      <c r="B39" s="108"/>
      <c r="C39" s="108"/>
      <c r="D39" s="108"/>
      <c r="E39" s="44"/>
      <c r="F39" s="44"/>
      <c r="G39" s="44"/>
      <c r="H39" s="44"/>
      <c r="I39" s="44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>
      <c r="A40" s="108"/>
      <c r="B40" s="108"/>
      <c r="C40" s="108"/>
      <c r="D40" s="108"/>
      <c r="E40" s="44"/>
      <c r="F40" s="44"/>
      <c r="G40" s="44"/>
      <c r="H40" s="44"/>
      <c r="I40" s="44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>
      <c r="A41" s="108"/>
      <c r="B41" s="108"/>
      <c r="C41" s="108"/>
      <c r="D41" s="108"/>
      <c r="E41" s="44"/>
      <c r="F41" s="44"/>
      <c r="G41" s="44"/>
      <c r="H41" s="44"/>
      <c r="I41" s="44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  <row r="997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</row>
    <row r="998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</row>
    <row r="999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</row>
    <row r="1000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</row>
    <row r="100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</row>
    <row r="1002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</row>
    <row r="1003">
      <c r="A1003" s="105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</row>
    <row r="1004">
      <c r="A1004" s="105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</row>
    <row r="1005">
      <c r="A1005" s="105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</row>
    <row r="1006">
      <c r="A1006" s="105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</row>
    <row r="1007">
      <c r="A1007" s="105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>
      <c r="A1008" s="105"/>
      <c r="B1008" s="105"/>
      <c r="C1008" s="105"/>
      <c r="D1008" s="105"/>
      <c r="E1008" s="105"/>
      <c r="F1008" s="105"/>
      <c r="G1008" s="105"/>
      <c r="H1008" s="105"/>
      <c r="I1008" s="105"/>
      <c r="J1008" s="105"/>
      <c r="K1008" s="105"/>
      <c r="L1008" s="105"/>
      <c r="M1008" s="105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</row>
    <row r="1009">
      <c r="A1009" s="105"/>
      <c r="B1009" s="105"/>
      <c r="C1009" s="105"/>
      <c r="D1009" s="105"/>
      <c r="E1009" s="105"/>
      <c r="F1009" s="105"/>
      <c r="G1009" s="105"/>
      <c r="H1009" s="105"/>
      <c r="I1009" s="105"/>
      <c r="J1009" s="105"/>
      <c r="K1009" s="105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</row>
    <row r="1010">
      <c r="A1010" s="105"/>
      <c r="B1010" s="105"/>
      <c r="C1010" s="105"/>
      <c r="D1010" s="105"/>
      <c r="E1010" s="105"/>
      <c r="F1010" s="105"/>
      <c r="G1010" s="105"/>
      <c r="H1010" s="105"/>
      <c r="I1010" s="105"/>
      <c r="J1010" s="105"/>
      <c r="K1010" s="105"/>
      <c r="L1010" s="105"/>
      <c r="M1010" s="105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</row>
  </sheetData>
  <drawing r:id="rId1"/>
</worksheet>
</file>