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Event 1" sheetId="4" r:id="rId7"/>
    <sheet state="visible" name="Event 2" sheetId="5" r:id="rId8"/>
    <sheet state="visible" name="Event 3" sheetId="6" r:id="rId9"/>
    <sheet state="visible" name="Event 4" sheetId="7" r:id="rId10"/>
    <sheet state="visible" name="Event 5" sheetId="8" r:id="rId11"/>
    <sheet state="visible" name="Event 6" sheetId="9" r:id="rId12"/>
    <sheet state="visible" name="Event 7" sheetId="10" r:id="rId13"/>
    <sheet state="visible" name="Event8" sheetId="11" r:id="rId14"/>
    <sheet state="visible" name="Event 9" sheetId="12" r:id="rId15"/>
    <sheet state="visible" name="Event 10" sheetId="13" r:id="rId16"/>
    <sheet state="visible" name="Event 11" sheetId="14" r:id="rId17"/>
    <sheet state="visible" name="Sheet1" sheetId="15" r:id="rId18"/>
  </sheets>
  <definedNames>
    <definedName localSheetId="3" name="solver_adj">'Event 1'!$G$2:$G$36,'Event 1'!$H$2:$H$36</definedName>
    <definedName localSheetId="3" name="solver_cvg">0.0001</definedName>
    <definedName localSheetId="12" name="solver_cvg">0.0001</definedName>
    <definedName localSheetId="1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1" name="solver_cvg">0.0001</definedName>
    <definedName localSheetId="10" name="solver_cvg">0.0001</definedName>
    <definedName localSheetId="3" name="solver_drv">1</definedName>
    <definedName localSheetId="12" name="solver_drv">1</definedName>
    <definedName localSheetId="1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1" name="solver_drv">1</definedName>
    <definedName localSheetId="10" name="solver_drv">1</definedName>
    <definedName localSheetId="3" name="solver_eng">2</definedName>
    <definedName localSheetId="12" name="solver_eng">2</definedName>
    <definedName localSheetId="1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1" name="solver_eng">2</definedName>
    <definedName localSheetId="10" name="solver_eng">2</definedName>
    <definedName localSheetId="3" name="solver_est">1</definedName>
    <definedName localSheetId="12" name="solver_est">1</definedName>
    <definedName localSheetId="1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1" name="solver_est">1</definedName>
    <definedName localSheetId="10" name="solver_est">1</definedName>
    <definedName localSheetId="3" name="solver_itr">2147483647</definedName>
    <definedName localSheetId="12" name="solver_itr">2147483647</definedName>
    <definedName localSheetId="1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1" name="solver_itr">2147483647</definedName>
    <definedName localSheetId="10" name="solver_itr">2147483647</definedName>
    <definedName localSheetId="3" name="solver_mip">2147483647</definedName>
    <definedName localSheetId="12" name="solver_mip">2147483647</definedName>
    <definedName localSheetId="1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1" name="solver_mip">2147483647</definedName>
    <definedName localSheetId="10" name="solver_mip">2147483647</definedName>
    <definedName localSheetId="3" name="solver_mni">30</definedName>
    <definedName localSheetId="12" name="solver_mni">30</definedName>
    <definedName localSheetId="1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1" name="solver_mni">30</definedName>
    <definedName localSheetId="10" name="solver_mni">30</definedName>
    <definedName localSheetId="3" name="solver_mrt">0.075</definedName>
    <definedName localSheetId="12" name="solver_mrt">0.075</definedName>
    <definedName localSheetId="1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1" name="solver_mrt">0.075</definedName>
    <definedName localSheetId="10" name="solver_mrt">0.075</definedName>
    <definedName localSheetId="3" name="solver_msl">2</definedName>
    <definedName localSheetId="12" name="solver_msl">2</definedName>
    <definedName localSheetId="1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1" name="solver_msl">2</definedName>
    <definedName localSheetId="10" name="solver_msl">2</definedName>
    <definedName localSheetId="3" name="solver_neg">1</definedName>
    <definedName localSheetId="12" name="solver_neg">1</definedName>
    <definedName localSheetId="1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1" name="solver_neg">1</definedName>
    <definedName localSheetId="10" name="solver_neg">1</definedName>
    <definedName localSheetId="3" name="solver_nod">2147483647</definedName>
    <definedName localSheetId="12" name="solver_nod">2147483647</definedName>
    <definedName localSheetId="1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1" name="solver_nod">2147483647</definedName>
    <definedName localSheetId="10" name="solver_nod">2147483647</definedName>
    <definedName localSheetId="3" name="solver_num">9</definedName>
    <definedName localSheetId="12" name="solver_num">8</definedName>
    <definedName localSheetId="13" name="solver_num">8</definedName>
    <definedName localSheetId="4" name="solver_num">8</definedName>
    <definedName localSheetId="5" name="solver_num">8</definedName>
    <definedName localSheetId="6" name="solver_num">8</definedName>
    <definedName localSheetId="7" name="solver_num">9</definedName>
    <definedName localSheetId="8" name="solver_num">8</definedName>
    <definedName localSheetId="9" name="solver_num">8</definedName>
    <definedName localSheetId="11" name="solver_num">8</definedName>
    <definedName localSheetId="10" name="solver_num">4</definedName>
    <definedName localSheetId="3" name="solver_nwt">1</definedName>
    <definedName localSheetId="12" name="solver_nwt">1</definedName>
    <definedName localSheetId="1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1" name="solver_nwt">1</definedName>
    <definedName localSheetId="10" name="solver_nwt">1</definedName>
    <definedName localSheetId="3" name="solver_pre">0.000001</definedName>
    <definedName localSheetId="12" name="solver_pre">0.000001</definedName>
    <definedName localSheetId="1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1" name="solver_pre">0.000001</definedName>
    <definedName localSheetId="10" name="solver_pre">0.000001</definedName>
    <definedName localSheetId="3" name="solver_rbv">1</definedName>
    <definedName localSheetId="12" name="solver_rbv">1</definedName>
    <definedName localSheetId="1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1" name="solver_rbv">1</definedName>
    <definedName localSheetId="10" name="solver_rbv">1</definedName>
    <definedName localSheetId="3" name="solver_rel1">5</definedName>
    <definedName localSheetId="12" name="solver_rel1">5</definedName>
    <definedName localSheetId="13" name="solver_rel1">5</definedName>
    <definedName localSheetId="4" name="solver_rel1">5</definedName>
    <definedName localSheetId="5" name="solver_rel1">5</definedName>
    <definedName localSheetId="6" name="solver_rel1">1</definedName>
    <definedName localSheetId="7" name="solver_rel1">5</definedName>
    <definedName localSheetId="8" name="solver_rel1">5</definedName>
    <definedName localSheetId="9" name="solver_rel1">5</definedName>
    <definedName localSheetId="11" name="solver_rel1">5</definedName>
    <definedName localSheetId="10" name="solver_rel1">5</definedName>
    <definedName localSheetId="3" name="solver_rel10">1</definedName>
    <definedName localSheetId="12" name="solver_rel10">1</definedName>
    <definedName localSheetId="13" name="solver_rel10">1</definedName>
    <definedName localSheetId="4" name="solver_rel10">1</definedName>
    <definedName localSheetId="5" name="solver_rel10">1</definedName>
    <definedName localSheetId="6" name="solver_rel10">1</definedName>
    <definedName localSheetId="7" name="solver_rel10">1</definedName>
    <definedName localSheetId="8" name="solver_rel10">1</definedName>
    <definedName localSheetId="9" name="solver_rel10">1</definedName>
    <definedName localSheetId="11" name="solver_rel10">1</definedName>
    <definedName localSheetId="3" name="solver_rel11">1</definedName>
    <definedName localSheetId="12" name="solver_rel11">1</definedName>
    <definedName localSheetId="13" name="solver_rel11">1</definedName>
    <definedName localSheetId="4" name="solver_rel11">1</definedName>
    <definedName localSheetId="5" name="solver_rel11">1</definedName>
    <definedName localSheetId="6" name="solver_rel11">1</definedName>
    <definedName localSheetId="7" name="solver_rel11">1</definedName>
    <definedName localSheetId="8" name="solver_rel11">1</definedName>
    <definedName localSheetId="9" name="solver_rel11">1</definedName>
    <definedName localSheetId="11" name="solver_rel11">1</definedName>
    <definedName localSheetId="3" name="solver_rel2">1</definedName>
    <definedName localSheetId="12" name="solver_rel2">1</definedName>
    <definedName localSheetId="1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1" name="solver_rel2">1</definedName>
    <definedName localSheetId="10" name="solver_rel2">1</definedName>
    <definedName localSheetId="3" name="solver_rel3">5</definedName>
    <definedName localSheetId="12" name="solver_rel3">2</definedName>
    <definedName localSheetId="13" name="solver_rel3">2</definedName>
    <definedName localSheetId="4" name="solver_rel3">2</definedName>
    <definedName localSheetId="5" name="solver_rel3">2</definedName>
    <definedName localSheetId="6" name="solver_rel3">1</definedName>
    <definedName localSheetId="7" name="solver_rel3">5</definedName>
    <definedName localSheetId="8" name="solver_rel3">2</definedName>
    <definedName localSheetId="9" name="solver_rel3">2</definedName>
    <definedName localSheetId="11" name="solver_rel3">2</definedName>
    <definedName localSheetId="10" name="solver_rel3">3</definedName>
    <definedName localSheetId="3" name="solver_rel4">2</definedName>
    <definedName localSheetId="12" name="solver_rel4">2</definedName>
    <definedName localSheetId="13" name="solver_rel4">2</definedName>
    <definedName localSheetId="4" name="solver_rel4">2</definedName>
    <definedName localSheetId="5" name="solver_rel4">2</definedName>
    <definedName localSheetId="6" name="solver_rel4">5</definedName>
    <definedName localSheetId="7" name="solver_rel4">2</definedName>
    <definedName localSheetId="8" name="solver_rel4">2</definedName>
    <definedName localSheetId="9" name="solver_rel4">2</definedName>
    <definedName localSheetId="11" name="solver_rel4">2</definedName>
    <definedName localSheetId="10" name="solver_rel4">2</definedName>
    <definedName localSheetId="3" name="solver_rel5">2</definedName>
    <definedName localSheetId="12" name="solver_rel5">2</definedName>
    <definedName localSheetId="13" name="solver_rel5">2</definedName>
    <definedName localSheetId="4" name="solver_rel5">2</definedName>
    <definedName localSheetId="5" name="solver_rel5">2</definedName>
    <definedName localSheetId="6" name="solver_rel5">2</definedName>
    <definedName localSheetId="7" name="solver_rel5">2</definedName>
    <definedName localSheetId="8" name="solver_rel5">2</definedName>
    <definedName localSheetId="9" name="solver_rel5">2</definedName>
    <definedName localSheetId="11" name="solver_rel5">2</definedName>
    <definedName localSheetId="10" name="solver_rel5">2</definedName>
    <definedName localSheetId="3" name="solver_rel6">2</definedName>
    <definedName localSheetId="12" name="solver_rel6">2</definedName>
    <definedName localSheetId="13" name="solver_rel6">2</definedName>
    <definedName localSheetId="4" name="solver_rel6">2</definedName>
    <definedName localSheetId="5" name="solver_rel6">2</definedName>
    <definedName localSheetId="6" name="solver_rel6">2</definedName>
    <definedName localSheetId="7" name="solver_rel6">2</definedName>
    <definedName localSheetId="8" name="solver_rel6">2</definedName>
    <definedName localSheetId="9" name="solver_rel6">2</definedName>
    <definedName localSheetId="11" name="solver_rel6">2</definedName>
    <definedName localSheetId="10" name="solver_rel6">2</definedName>
    <definedName localSheetId="3" name="solver_rel7">2</definedName>
    <definedName localSheetId="12" name="solver_rel7">1</definedName>
    <definedName localSheetId="13" name="solver_rel7">1</definedName>
    <definedName localSheetId="4" name="solver_rel7">1</definedName>
    <definedName localSheetId="5" name="solver_rel7">1</definedName>
    <definedName localSheetId="6" name="solver_rel7">2</definedName>
    <definedName localSheetId="7" name="solver_rel7">2</definedName>
    <definedName localSheetId="8" name="solver_rel7">1</definedName>
    <definedName localSheetId="9" name="solver_rel7">1</definedName>
    <definedName localSheetId="11" name="solver_rel7">1</definedName>
    <definedName localSheetId="10" name="solver_rel7">2</definedName>
    <definedName localSheetId="3" name="solver_rel8">1</definedName>
    <definedName localSheetId="12" name="solver_rel8">1</definedName>
    <definedName localSheetId="13" name="solver_rel8">1</definedName>
    <definedName localSheetId="4" name="solver_rel8">1</definedName>
    <definedName localSheetId="5" name="solver_rel8">1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11" name="solver_rel8">1</definedName>
    <definedName localSheetId="10" name="solver_rel8">2</definedName>
    <definedName localSheetId="3" name="solver_rel9">1</definedName>
    <definedName localSheetId="12" name="solver_rel9">1</definedName>
    <definedName localSheetId="13" name="solver_rel9">1</definedName>
    <definedName localSheetId="4" name="solver_rel9">1</definedName>
    <definedName localSheetId="5" name="solver_rel9">1</definedName>
    <definedName localSheetId="6" name="solver_rel9">1</definedName>
    <definedName localSheetId="7" name="solver_rel9">1</definedName>
    <definedName localSheetId="8" name="solver_rel9">1</definedName>
    <definedName localSheetId="9" name="solver_rel9">1</definedName>
    <definedName localSheetId="11" name="solver_rel9">1</definedName>
    <definedName localSheetId="10" name="solver_rel9">2</definedName>
    <definedName localSheetId="3" name="solver_rhs1">"binary"</definedName>
    <definedName localSheetId="12" name="solver_rhs1">"binary"</definedName>
    <definedName localSheetId="13" name="solver_rhs1">"binary"</definedName>
    <definedName localSheetId="4" name="solver_rhs1">"binary"</definedName>
    <definedName localSheetId="5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1" name="solver_rhs1">"binary"</definedName>
    <definedName localSheetId="10" name="solver_rhs1">"binary"</definedName>
    <definedName localSheetId="3" name="solver_rhs3">"binary"</definedName>
    <definedName localSheetId="7" name="solver_rhs3">"binary"</definedName>
    <definedName localSheetId="6" name="solver_rhs4">"binary"</definedName>
    <definedName localSheetId="3" name="solver_rlx">2</definedName>
    <definedName localSheetId="12" name="solver_rlx">2</definedName>
    <definedName localSheetId="1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1" name="solver_rlx">2</definedName>
    <definedName localSheetId="10" name="solver_rlx">2</definedName>
    <definedName localSheetId="3" name="solver_rsd">0</definedName>
    <definedName localSheetId="12" name="solver_rsd">0</definedName>
    <definedName localSheetId="1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1" name="solver_rsd">0</definedName>
    <definedName localSheetId="10" name="solver_rsd">0</definedName>
    <definedName localSheetId="3" name="solver_scl">1</definedName>
    <definedName localSheetId="12" name="solver_scl">1</definedName>
    <definedName localSheetId="1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1" name="solver_scl">1</definedName>
    <definedName localSheetId="10" name="solver_scl">1</definedName>
    <definedName localSheetId="3" name="solver_sho">2</definedName>
    <definedName localSheetId="12" name="solver_sho">2</definedName>
    <definedName localSheetId="1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1" name="solver_sho">2</definedName>
    <definedName localSheetId="10" name="solver_sho">2</definedName>
    <definedName localSheetId="3" name="solver_ssz">100</definedName>
    <definedName localSheetId="12" name="solver_ssz">100</definedName>
    <definedName localSheetId="1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1" name="solver_ssz">100</definedName>
    <definedName localSheetId="10" name="solver_ssz">100</definedName>
    <definedName localSheetId="3" name="solver_tim">2147483647</definedName>
    <definedName localSheetId="12" name="solver_tim">2147483647</definedName>
    <definedName localSheetId="1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1" name="solver_tim">2147483647</definedName>
    <definedName localSheetId="10" name="solver_tim">2147483647</definedName>
    <definedName localSheetId="3" name="solver_tol">0.01</definedName>
    <definedName localSheetId="12" name="solver_tol">0.01</definedName>
    <definedName localSheetId="1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1" name="solver_tol">0.01</definedName>
    <definedName localSheetId="10" name="solver_tol">0.01</definedName>
    <definedName localSheetId="3" name="solver_typ">1</definedName>
    <definedName localSheetId="12" name="solver_typ">1</definedName>
    <definedName localSheetId="1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1" name="solver_typ">1</definedName>
    <definedName localSheetId="10" name="solver_typ">1</definedName>
    <definedName localSheetId="3" name="solver_val">0</definedName>
    <definedName localSheetId="12" name="solver_val">0</definedName>
    <definedName localSheetId="1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1" name="solver_val">0</definedName>
    <definedName localSheetId="10" name="solver_val">0</definedName>
    <definedName localSheetId="3" name="solver_ver">3</definedName>
    <definedName localSheetId="12" name="solver_ver">3</definedName>
    <definedName localSheetId="1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1" name="solver_ver">3</definedName>
    <definedName localSheetId="10" name="solver_ver">3</definedName>
    <definedName localSheetId="9" name="solver_rhs9">'Event 7'!$K$4</definedName>
    <definedName localSheetId="4" name="solver_opt">'Event 2'!$K$2</definedName>
    <definedName localSheetId="9" name="solver_rhs11">'Event 7'!$K$6</definedName>
    <definedName localSheetId="3" name="solver_opt">'Event 1'!$K$2</definedName>
    <definedName localSheetId="11" name="solver_lhs7">'Event 9'!$M$3</definedName>
    <definedName localSheetId="12" name="solver_lhs3">'Event 10'!$K$10</definedName>
    <definedName localSheetId="10" name="solver_rhs8">Event8!$O$8</definedName>
    <definedName localSheetId="4" name="solver_lhs6">'Event 2'!$K$9</definedName>
    <definedName localSheetId="9" name="solver_lhs5">'Event 7'!$K$8</definedName>
    <definedName localSheetId="11" name="solver_rhs5">'Event 9'!$M$8</definedName>
    <definedName localSheetId="12" name="solver_lhs5">'Event 10'!$K$8</definedName>
    <definedName localSheetId="12" name="solver_lhs7">'Event 10'!$M$3</definedName>
    <definedName localSheetId="6" name="solver_lhs8">'Event 4'!$K$9</definedName>
    <definedName localSheetId="6" name="solver_rhs10">'Event 4'!$K$6</definedName>
    <definedName localSheetId="12" name="solver_rhs6">'Event 10'!$M$9</definedName>
    <definedName localSheetId="4" name="solver_rhs3">'Event 2'!$M$10</definedName>
    <definedName localSheetId="7" name="solver_rhs11">'Event 5'!$K$6</definedName>
    <definedName localSheetId="9" name="solver_lhs3">'Event 7'!$K$10</definedName>
    <definedName localSheetId="10" name="solver_lhs9">Event8!$M$8</definedName>
    <definedName localSheetId="11" name="solver_opt">'Event 9'!$K$2</definedName>
    <definedName localSheetId="13" name="solver_rhs7">'Event 11'!$K$3</definedName>
    <definedName localSheetId="13" name="solver_lhs4">'Event 11'!$K$7</definedName>
    <definedName localSheetId="6" name="solver_rhs2">'Event 4'!$K$5</definedName>
    <definedName localSheetId="11" name="solver_lhs4">'Event 9'!$K$7</definedName>
    <definedName localSheetId="3" name="solver_lhs11">'Event 1'!$M$6</definedName>
    <definedName localSheetId="11" name="solver_rhs6">'Event 9'!$M$9</definedName>
    <definedName localSheetId="4" name="solver_lhs8">'Event 2'!$M$4</definedName>
    <definedName localSheetId="12" name="solver_rhs11">'Event 10'!$K$6</definedName>
    <definedName localSheetId="10" name="solver_rhs2">Event8!$G$2:$G$37</definedName>
    <definedName localSheetId="4" name="solver_lhs11">'Event 2'!$M$6</definedName>
    <definedName localSheetId="13" name="solver_lhs10">'Event 11'!$M$5</definedName>
    <definedName localSheetId="3" name="solver_rhs8">'Event 1'!$K$3</definedName>
    <definedName localSheetId="7" name="solver_lhs4">'Event 5'!$K$10</definedName>
    <definedName localSheetId="7" name="solver_lhs3">'Event 5'!$H$2:$H$34</definedName>
    <definedName localSheetId="9" name="solver_lhs8">'Event 7'!$M$4</definedName>
    <definedName localSheetId="13" name="solver_lhs11">'Event 11'!$M$6</definedName>
    <definedName localSheetId="8" name="solver_rhs2">'Event 6'!$G$2:$G$38</definedName>
    <definedName localSheetId="7" name="solver_lhs11">'Event 5'!$M$6</definedName>
    <definedName localSheetId="7" name="solver_lhs8">'Event 5'!$M$3</definedName>
    <definedName localSheetId="12" name="solver_lhs1">'Event 10'!$G$2:$H$36</definedName>
    <definedName localSheetId="7" name="solver_rhs10">'Event 5'!$K$5</definedName>
    <definedName localSheetId="12" name="solver_opt">'Event 10'!$K$2</definedName>
    <definedName localSheetId="3" name="solver_lhs3">'Event 1'!$H$2:$H$36</definedName>
    <definedName localSheetId="12" name="solver_rhs3">'Event 10'!$M$10</definedName>
    <definedName localSheetId="5" name="solver_opt">'Event 3'!$K$2</definedName>
    <definedName localSheetId="5" name="solver_lhs4">'Event 3'!$K$7</definedName>
    <definedName localSheetId="10" name="solver_lhs7">Event8!$M$8</definedName>
    <definedName localSheetId="13" name="solver_rhs4">'Event 11'!$M$7</definedName>
    <definedName localSheetId="4" name="solver_lhs5">'Event 2'!$K$8</definedName>
    <definedName localSheetId="8" name="solver_lhs6">'Event 6'!$K$9</definedName>
    <definedName localSheetId="11" name="solver_rhs8">'Event 9'!$K$4</definedName>
    <definedName localSheetId="8" name="solver_lhs2">'Event 6'!$H$2:$H$38</definedName>
    <definedName localSheetId="6" name="solver_rhs7">'Event 4'!$M$8</definedName>
    <definedName localSheetId="12" name="solver_rhs2">'Event 10'!$G$2:$G$36</definedName>
    <definedName localSheetId="10" name="solver_lhs5">Event8!$M$8</definedName>
    <definedName localSheetId="13" name="solver_rhs5">'Event 11'!$M$8</definedName>
    <definedName localSheetId="10" name="solver_lhs2">Event8!$H$2:$H$37</definedName>
    <definedName localSheetId="4" name="solver_rhs8">'Event 2'!$K$4</definedName>
    <definedName localSheetId="10" name="solver_rhs9">Event8!$O$8</definedName>
    <definedName localSheetId="11" name="solver_rhs11">'Event 9'!$K$6</definedName>
    <definedName localSheetId="4" name="solver_adj">'Event 2'!$G$2:$H$38</definedName>
    <definedName localSheetId="3" name="solver_rhs9">'Event 1'!$K$4</definedName>
    <definedName localSheetId="13" name="solver_rhs3">'Event 11'!$M$10</definedName>
    <definedName localSheetId="11" name="solver_lhs8">'Event 9'!$M$4</definedName>
    <definedName localSheetId="8" name="solver_lhs7">'Event 6'!$M$3</definedName>
    <definedName localSheetId="12" name="solver_rhs9">'Event 10'!$K$4</definedName>
    <definedName localSheetId="5" name="solver_adj">'Event 3'!$G$2:$H$37</definedName>
    <definedName localSheetId="6" name="solver_rhs5">'Event 4'!$M$10</definedName>
    <definedName localSheetId="3" name="solver_lhs8">'Event 1'!$M$3</definedName>
    <definedName localSheetId="8" name="solver_lhs9">'Event 6'!$M$4</definedName>
    <definedName localSheetId="12" name="solver_rhs5">'Event 10'!$M$8</definedName>
    <definedName localSheetId="6" name="solver_opt">'Event 4'!$K$3</definedName>
    <definedName localSheetId="11" name="solver_lhs5">'Event 9'!$K$8</definedName>
    <definedName localSheetId="9" name="solver_rhs6">'Event 7'!$M$9</definedName>
    <definedName localSheetId="8" name="solver_lhs1">'Event 6'!$G$2:$H$38</definedName>
    <definedName localSheetId="8" name="solver_rhs11">'Event 6'!$K$6</definedName>
    <definedName localSheetId="5" name="solver_rhs3">'Event 3'!$M$10</definedName>
    <definedName localSheetId="3" name="solver_rhs6">'Event 1'!$M$8</definedName>
    <definedName localSheetId="8" name="solver_rhs7">'Event 6'!$K$3</definedName>
    <definedName localSheetId="11" name="solver_lhs3">'Event 9'!$K$10</definedName>
    <definedName localSheetId="10" name="solver_lhs8">Event8!$M$8</definedName>
    <definedName localSheetId="7" name="solver_rhs4">'Event 5'!$M$10</definedName>
    <definedName localSheetId="3" name="solver_lhs2">'Event 1'!$H$2:$H$36</definedName>
    <definedName localSheetId="4" name="solver_rhs2">'Event 2'!$G$2:$G$38</definedName>
    <definedName localSheetId="7" name="solver_rhs2">'Event 5'!$G$2:$G$34</definedName>
    <definedName localSheetId="9" name="solver_rhs10">'Event 7'!$K$5</definedName>
    <definedName localSheetId="9" name="solver_lhs9">'Event 7'!$M$4</definedName>
    <definedName localSheetId="12" name="solver_lhs2">'Event 10'!$H$2:$H$36</definedName>
    <definedName localSheetId="13" name="solver_lhs9">'Event 11'!$M$4</definedName>
    <definedName localSheetId="12" name="solver_lhs10">'Event 10'!$M$5</definedName>
    <definedName localSheetId="5" name="solver_lhs5">'Event 3'!$K$8</definedName>
    <definedName localSheetId="13" name="solver_opt">'Event 11'!$K$2</definedName>
    <definedName localSheetId="3" name="solver_rhs2">'Event 1'!$G$2:$G$36</definedName>
    <definedName localSheetId="12" name="solver_lhs11">'Event 10'!$M$6</definedName>
    <definedName localSheetId="13" name="solver_rhs8">'Event 11'!$K$4</definedName>
    <definedName localSheetId="4" name="solver_lhs3">'Event 2'!$K$10</definedName>
    <definedName localSheetId="13" name="solver_lhs8">'Event 11'!$M$4</definedName>
    <definedName localSheetId="12" name="solver_lhs8">'Event 10'!$M$4</definedName>
    <definedName localSheetId="10" name="solver_lhs3">Event8!$M$3:$M$5</definedName>
    <definedName localSheetId="7" name="solver_rhs6">'Event 5'!$M$8</definedName>
    <definedName localSheetId="6" name="solver_rhs3">'Event 4'!$G$3:$G$38</definedName>
    <definedName localSheetId="6" name="solver_lhs5">'Event 4'!$K$10</definedName>
    <definedName localSheetId="5" name="solver_lhs3">'Event 3'!$K$10</definedName>
    <definedName localSheetId="8" name="solver_opt">'Event 6'!$K$2</definedName>
    <definedName localSheetId="4" name="solver_lhs2">'Event 2'!$H$2:$H$38</definedName>
    <definedName localSheetId="6" name="solver_lhs4">'Event 4'!$G$3:$H$38</definedName>
    <definedName localSheetId="12" name="solver_lhs9">'Event 10'!$M$4</definedName>
    <definedName localSheetId="8" name="solver_rhs5">'Event 6'!$M$8</definedName>
    <definedName localSheetId="12" name="solver_rhs10">'Event 10'!$K$5</definedName>
    <definedName localSheetId="8" name="solver_lhs4">'Event 6'!$K$7</definedName>
    <definedName localSheetId="8" name="solver_lhs10">'Event 6'!$M$5</definedName>
    <definedName localSheetId="10" name="solver_rhs6">Event8!$O$8</definedName>
    <definedName localSheetId="13" name="solver_rhs6">'Event 11'!$M$9</definedName>
    <definedName localSheetId="11" name="solver_lhs11">'Event 9'!$M$6</definedName>
    <definedName localSheetId="4" name="solver_rhs6">'Event 2'!$M$9</definedName>
    <definedName localSheetId="5" name="solver_lhs11">'Event 3'!$M$6</definedName>
    <definedName localSheetId="3" name="solver_lhs7">'Event 1'!$K$9</definedName>
    <definedName localSheetId="13" name="solver_rhs10">'Event 11'!$K$5</definedName>
    <definedName localSheetId="7" name="solver_adj">'Event 5'!$G$2:$H$34</definedName>
    <definedName localSheetId="11" name="solver_lhs10">'Event 9'!$M$5</definedName>
    <definedName localSheetId="6" name="solver_rhs1">'Event 4'!$K$4</definedName>
    <definedName localSheetId="12" name="solver_lhs6">'Event 10'!$K$9</definedName>
    <definedName localSheetId="5" name="solver_rhs2">'Event 3'!$G$2:$G$37</definedName>
    <definedName localSheetId="9" name="solver_rhs7">'Event 7'!$K$3</definedName>
    <definedName localSheetId="12" name="solver_lhs4">'Event 10'!$K$7</definedName>
    <definedName localSheetId="13" name="solver_lhs3">'Event 11'!$K$10</definedName>
    <definedName localSheetId="13" name="solver_adj">'Event 11'!$G$2:$H$38</definedName>
    <definedName localSheetId="5" name="solver_lhs10">'Event 3'!$M$5</definedName>
    <definedName localSheetId="10" name="solver_rhs4">Event8!$O$6:$O$10</definedName>
    <definedName localSheetId="4" name="solver_rhs10">'Event 2'!$K$5</definedName>
    <definedName localSheetId="13" name="solver_rhs2">'Event 11'!$G$2:$G$38</definedName>
    <definedName localSheetId="11" name="solver_rhs10">'Event 9'!$K$5</definedName>
    <definedName localSheetId="7" name="solver_rhs8">'Event 5'!$K$3</definedName>
    <definedName localSheetId="6" name="solver_lhs3">'Event 4'!$H$3:$H$38</definedName>
    <definedName localSheetId="10" name="solver_opt">Event8!$N$2</definedName>
    <definedName localSheetId="3" name="solver_rhs7">'Event 1'!$M$9</definedName>
    <definedName localSheetId="12" name="solver_rhs4">'Event 10'!$M$7</definedName>
    <definedName localSheetId="6" name="solver_lhs6">'Event 4'!$K$11</definedName>
    <definedName localSheetId="6" name="solver_rhs8">'Event 4'!$M$9</definedName>
    <definedName localSheetId="4" name="solver_lhs10">'Event 2'!$M$5</definedName>
    <definedName localSheetId="7" name="solver_lhs7">'Event 5'!$K$9</definedName>
    <definedName localSheetId="5" name="solver_lhs1">'Event 3'!$G$2:$H$37</definedName>
    <definedName localSheetId="6" name="solver_adj">'Event 4'!$G$3:$H$38</definedName>
    <definedName localSheetId="13" name="solver_rhs9">'Event 11'!$K$4</definedName>
    <definedName localSheetId="9" name="solver_rhs8">'Event 7'!$K$4</definedName>
    <definedName localSheetId="3" name="solver_lhs6">'Event 1'!$K$8</definedName>
    <definedName localSheetId="5" name="solver_rhs9">'Event 3'!$K$4</definedName>
    <definedName localSheetId="7" name="solver_lhs1">'Event 5'!$G$2:$G$34</definedName>
    <definedName localSheetId="13" name="solver_lhs2">'Event 11'!$H$2:$H$38</definedName>
    <definedName localSheetId="5" name="solver_lhs6">'Event 3'!$K$9</definedName>
    <definedName localSheetId="13" name="solver_lhs1">'Event 11'!$G$2:$H$38</definedName>
    <definedName localSheetId="5" name="solver_rhs10">'Event 3'!$K$5</definedName>
    <definedName localSheetId="7" name="solver_opt">'Event 5'!$K$2</definedName>
    <definedName localSheetId="3" name="solver_lhs1">'Event 1'!$G$2:$G$36</definedName>
    <definedName localSheetId="7" name="solver_lhs6">'Event 5'!$K$8</definedName>
    <definedName localSheetId="11" name="solver_rhs4">'Event 9'!$M$7</definedName>
    <definedName localSheetId="9" name="solver_rhs5">'Event 7'!$M$8</definedName>
    <definedName localSheetId="5" name="solver_rhs11">'Event 3'!$K$6</definedName>
    <definedName localSheetId="13" name="solver_rhs11">'Event 11'!$K$6</definedName>
    <definedName localSheetId="9" name="solver_opt">'Event 7'!$K$2</definedName>
    <definedName localSheetId="11" name="solver_rhs3">'Event 9'!$M$10</definedName>
    <definedName localSheetId="9" name="solver_lhs4">'Event 7'!$K$7</definedName>
    <definedName localSheetId="9" name="solver_lhs10">'Event 7'!$M$5</definedName>
    <definedName localSheetId="4" name="solver_lhs9">'Event 2'!$M$4</definedName>
    <definedName localSheetId="11" name="solver_lhs1">'Event 9'!$G$2:$H$37</definedName>
    <definedName localSheetId="5" name="solver_lhs7">'Event 3'!$M$3</definedName>
    <definedName localSheetId="6" name="solver_lhs7">'Event 4'!$K$8</definedName>
    <definedName localSheetId="4" name="solver_lhs4">'Event 2'!$K$7</definedName>
    <definedName localSheetId="3" name="solver_lhs9">'Event 1'!$M$4</definedName>
    <definedName localSheetId="10" name="solver_adj">Event8!$G$2:$H$37</definedName>
    <definedName localSheetId="3" name="solver_lhs10">'Event 1'!$M$5</definedName>
    <definedName localSheetId="11" name="solver_lhs9">'Event 9'!$M$4</definedName>
    <definedName localSheetId="5" name="solver_rhs4">'Event 3'!$M$7</definedName>
    <definedName localSheetId="6" name="solver_rhs11">'Event 4'!$K$7</definedName>
    <definedName localSheetId="10" name="solver_rhs7">Event8!$O$8</definedName>
    <definedName localSheetId="6" name="solver_lhs9">'Event 4'!$M$5</definedName>
    <definedName localSheetId="9" name="solver_lhs1">'Event 7'!$G$2:$H$37</definedName>
    <definedName localSheetId="8" name="solver_lhs11">'Event 6'!$M$6</definedName>
    <definedName localSheetId="4" name="solver_lhs7">'Event 2'!$M$3</definedName>
    <definedName localSheetId="9" name="solver_rhs2">'Event 7'!$G$2:$G$37</definedName>
    <definedName localSheetId="3" name="solver_lhs4">'Event 1'!$K$10</definedName>
    <definedName localSheetId="4" name="solver_rhs4">'Event 2'!$M$7</definedName>
    <definedName localSheetId="11" name="solver_rhs7">'Event 9'!$K$3</definedName>
    <definedName localSheetId="9" name="solver_adj">'Event 7'!$G$2:$H$37</definedName>
    <definedName localSheetId="9" name="solver_rhs3">'Event 7'!$M$10</definedName>
    <definedName localSheetId="3" name="solver_lhs5">'Event 1'!$K$7</definedName>
    <definedName localSheetId="12" name="solver_rhs7">'Event 10'!$K$3</definedName>
    <definedName localSheetId="3" name="solver_rhs5">'Event 1'!$M$7</definedName>
    <definedName localSheetId="7" name="solver_rhs9">'Event 5'!$K$4</definedName>
    <definedName localSheetId="5" name="solver_rhs8">'Event 3'!$K$4</definedName>
    <definedName localSheetId="8" name="solver_rhs6">'Event 6'!$M$9</definedName>
    <definedName localSheetId="10" name="solver_lhs4">Event8!$M$6:$M$10</definedName>
    <definedName localSheetId="9" name="solver_lhs2">'Event 7'!$H$2:$H$37</definedName>
    <definedName localSheetId="8" name="solver_rhs9">'Event 6'!$K$4</definedName>
    <definedName localSheetId="11" name="solver_rhs9">'Event 9'!$K$4</definedName>
    <definedName localSheetId="8" name="solver_lhs8">'Event 6'!$M$4</definedName>
    <definedName localSheetId="8" name="solver_rhs3">'Event 6'!$M$10</definedName>
    <definedName localSheetId="13" name="solver_lhs5">'Event 11'!$K$8</definedName>
    <definedName localSheetId="12" name="solver_adj">'Event 10'!$G$2:$H$36</definedName>
    <definedName localSheetId="6" name="solver_lhs2">'Event 4'!$M$5</definedName>
    <definedName localSheetId="7" name="solver_rhs5">'Event 5'!$M$7</definedName>
    <definedName localSheetId="10" name="solver_lhs1">Event8!$G$2:$H$37</definedName>
    <definedName localSheetId="4" name="solver_lhs1">'Event 2'!$G$2:$H$38</definedName>
    <definedName localSheetId="6" name="solver_rhs6">'Event 4'!$M$11</definedName>
    <definedName localSheetId="8" name="solver_rhs4">'Event 6'!$M$7</definedName>
    <definedName localSheetId="9" name="solver_lhs6">'Event 7'!$K$9</definedName>
    <definedName localSheetId="6" name="solver_lhs10">'Event 4'!$M$6</definedName>
    <definedName localSheetId="10" name="solver_rhs3">Event8!$O$3:$O$5</definedName>
    <definedName localSheetId="8" name="solver_lhs5">'Event 6'!$K$8</definedName>
    <definedName localSheetId="13" name="solver_lhs6">'Event 11'!$K$9</definedName>
    <definedName localSheetId="3" name="solver_rhs4">'Event 1'!$M$10</definedName>
    <definedName localSheetId="4" name="solver_rhs11">'Event 2'!$K$6</definedName>
    <definedName localSheetId="12" name="solver_rhs8">'Event 10'!$K$4</definedName>
    <definedName localSheetId="9" name="solver_rhs4">'Event 7'!$M$7</definedName>
    <definedName localSheetId="8" name="solver_rhs10">'Event 6'!$K$5</definedName>
    <definedName localSheetId="13" name="solver_lhs7">'Event 11'!$M$3</definedName>
    <definedName localSheetId="3" name="solver_rhs10">'Event 1'!$K$5</definedName>
    <definedName localSheetId="5" name="solver_rhs6">'Event 3'!$M$9</definedName>
    <definedName localSheetId="5" name="solver_lhs8">'Event 3'!$M$4</definedName>
    <definedName localSheetId="6" name="solver_lhs1">'Event 4'!$M$4</definedName>
    <definedName localSheetId="7" name="solver_lhs9">'Event 5'!$M$4</definedName>
    <definedName localSheetId="5" name="solver_lhs9">'Event 3'!$M$4</definedName>
    <definedName localSheetId="10" name="solver_rhs5">Event8!$O$8</definedName>
    <definedName localSheetId="11" name="solver_lhs6">'Event 9'!$K$9</definedName>
    <definedName localSheetId="7" name="solver_rhs7">'Event 5'!$M$9</definedName>
    <definedName localSheetId="11" name="solver_rhs2">'Event 9'!$G$2:$G$37</definedName>
    <definedName localSheetId="4" name="solver_rhs5">'Event 2'!$M$8</definedName>
    <definedName localSheetId="5" name="solver_rhs7">'Event 3'!$K$3</definedName>
    <definedName localSheetId="5" name="solver_lhs2">'Event 3'!$H$2:$H$37</definedName>
    <definedName localSheetId="4" name="solver_rhs7">'Event 2'!$K$3</definedName>
    <definedName localSheetId="8" name="solver_lhs3">'Event 6'!$K$10</definedName>
    <definedName localSheetId="6" name="solver_rhs9">'Event 4'!$K$5</definedName>
    <definedName localSheetId="9" name="solver_lhs11">'Event 7'!$M$6</definedName>
    <definedName localSheetId="8" name="solver_adj">'Event 6'!$G$2:$H$38</definedName>
    <definedName localSheetId="11" name="solver_adj">'Event 9'!$G$2:$H$37</definedName>
    <definedName localSheetId="5" name="solver_rhs5">'Event 3'!$M$8</definedName>
    <definedName localSheetId="6" name="solver_lhs11">'Event 4'!$M$7</definedName>
    <definedName localSheetId="11" name="solver_lhs2">'Event 9'!$H$2:$H$37</definedName>
    <definedName localSheetId="8" name="solver_rhs8">'Event 6'!$K$4</definedName>
    <definedName localSheetId="7" name="solver_lhs2">'Event 5'!$H$2:$H$34</definedName>
    <definedName localSheetId="3" name="solver_rhs11">'Event 1'!$K$6</definedName>
    <definedName localSheetId="7" name="solver_lhs10">'Event 5'!$M$5</definedName>
    <definedName localSheetId="9" name="solver_lhs7">'Event 7'!$M$3</definedName>
    <definedName localSheetId="7" name="solver_lhs5">'Event 5'!$K$7</definedName>
    <definedName localSheetId="4" name="solver_rhs9">'Event 2'!$K$4</definedName>
    <definedName localSheetId="10" name="solver_lhs6">Event8!$M$8</definedName>
  </definedNames>
  <calcPr/>
  <extLst>
    <ext uri="GoogleSheetsCustomDataVersion2">
      <go:sheetsCustomData xmlns:go="http://customooxmlschemas.google.com/" r:id="rId19" roundtripDataChecksum="5WWo3evvNIPpttaNt+ELkueAz+KDfblhkdE+AIHFT1E="/>
    </ext>
  </extLst>
</workbook>
</file>

<file path=xl/sharedStrings.xml><?xml version="1.0" encoding="utf-8"?>
<sst xmlns="http://schemas.openxmlformats.org/spreadsheetml/2006/main" count="14823" uniqueCount="208">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</sst>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10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6" numFmtId="0" xfId="0" applyAlignment="1" applyFont="1">
      <alignment vertical="top"/>
    </xf>
    <xf borderId="8" fillId="0" fontId="1" numFmtId="0" xfId="0" applyAlignment="1" applyBorder="1" applyFont="1">
      <alignment shrinkToFit="0" wrapText="1"/>
    </xf>
    <xf borderId="0" fillId="0" fontId="9" numFmtId="0" xfId="0" applyFont="1"/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1" fillId="20" fontId="3" numFmtId="0" xfId="0" applyBorder="1" applyFill="1" applyFont="1"/>
    <xf borderId="1" fillId="21" fontId="3" numFmtId="0" xfId="0" applyBorder="1" applyFill="1" applyFont="1"/>
    <xf borderId="0" fillId="0" fontId="6" numFmtId="0" xfId="0" applyAlignment="1" applyFont="1">
      <alignment shrinkToFit="0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8" fillId="4" fontId="6" numFmtId="0" xfId="0" applyAlignment="1" applyBorder="1" applyFont="1">
      <alignment horizontal="right" shrinkToFit="0" wrapText="1"/>
    </xf>
    <xf borderId="1" fillId="2" fontId="6" numFmtId="0" xfId="0" applyAlignment="1" applyBorder="1" applyFont="1">
      <alignment readingOrder="0"/>
    </xf>
    <xf borderId="0" fillId="0" fontId="6" numFmtId="0" xfId="0" applyAlignment="1" applyFont="1">
      <alignment horizontal="right" shrinkToFit="0" wrapText="1"/>
    </xf>
    <xf borderId="0" fillId="0" fontId="3" numFmtId="3" xfId="0" applyFont="1" applyNumberForma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9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26</v>
      </c>
      <c r="B2" s="51">
        <v>1.0</v>
      </c>
      <c r="C2" s="52">
        <f>SUMIFS('2017 Data'!J:J,'2017 Data'!G:G,A2,'2017 Data'!C:C,1)</f>
        <v>76.83</v>
      </c>
      <c r="D2" s="52">
        <f>MAXIFS(historical_events_FACT!J:J,historical_events_FACT!G:G,A2,historical_events_FACT!C:C,1)</f>
        <v>16.83</v>
      </c>
      <c r="E2" s="52">
        <v>63100.0</v>
      </c>
      <c r="F2" s="51">
        <f>SUMIFS('2018 Data'!J:J,'2018 Data'!G:G,A2,'2018 Data'!C:C,1)</f>
        <v>18.26</v>
      </c>
      <c r="G2" s="49">
        <v>0.0</v>
      </c>
      <c r="H2" s="49">
        <v>0.0</v>
      </c>
      <c r="J2" s="49" t="s">
        <v>186</v>
      </c>
      <c r="K2" s="53">
        <f>SUMPRODUCT(G2:G36,D2:D36)+SUMPRODUCT(H2:H36,D2:D36)</f>
        <v>158.85</v>
      </c>
    </row>
    <row r="3">
      <c r="A3" s="50" t="s">
        <v>30</v>
      </c>
      <c r="B3" s="51">
        <v>1.0</v>
      </c>
      <c r="C3" s="52">
        <f>SUMIFS('2017 Data'!J:J,'2017 Data'!G:G,A3,'2017 Data'!C:C,1)</f>
        <v>76.04</v>
      </c>
      <c r="D3" s="52">
        <f>MAXIFS(historical_events_FACT!J:J,historical_events_FACT!G:G,A3,historical_events_FACT!C:C,1)</f>
        <v>19</v>
      </c>
      <c r="E3" s="52">
        <v>55950.0</v>
      </c>
      <c r="F3" s="51">
        <f>SUMIFS('2018 Data'!J:J,'2018 Data'!G:G,A3,'2018 Data'!C:C,1)</f>
        <v>33.95</v>
      </c>
      <c r="G3" s="49">
        <v>1.0</v>
      </c>
      <c r="H3" s="49">
        <v>1.0</v>
      </c>
      <c r="I3" s="49" t="s">
        <v>187</v>
      </c>
      <c r="J3" s="49" t="s">
        <v>180</v>
      </c>
      <c r="K3" s="54">
        <f>SUMPRODUCT(G2:G36,C2:C36) +SUMPRODUCT(H2:H36,C2:C36)</f>
        <v>516.16</v>
      </c>
      <c r="L3" s="49" t="s">
        <v>188</v>
      </c>
      <c r="M3" s="4">
        <v>500.0</v>
      </c>
    </row>
    <row r="4">
      <c r="A4" s="50" t="s">
        <v>28</v>
      </c>
      <c r="B4" s="51">
        <v>1.0</v>
      </c>
      <c r="C4" s="52">
        <f>SUMIFS('2017 Data'!J:J,'2017 Data'!G:G,A4,'2017 Data'!C:C,1)</f>
        <v>52.3</v>
      </c>
      <c r="D4" s="52">
        <f>MAXIFS(historical_events_FACT!J:J,historical_events_FACT!G:G,A4,historical_events_FACT!C:C,1)</f>
        <v>17.3</v>
      </c>
      <c r="E4" s="52">
        <v>51100.0</v>
      </c>
      <c r="F4" s="51">
        <f>SUMIFS('2018 Data'!J:J,'2018 Data'!G:G,A4,'2018 Data'!C:C,1)</f>
        <v>26.06</v>
      </c>
      <c r="G4" s="49">
        <v>0.0</v>
      </c>
      <c r="H4" s="49">
        <v>0.0</v>
      </c>
      <c r="J4" s="49" t="s">
        <v>182</v>
      </c>
      <c r="K4" s="54">
        <f>SUMPRODUCT(G2:G36,E2:E36)+SUMPRODUCT(H2:H36,E2:E36)</f>
        <v>320440</v>
      </c>
      <c r="L4" s="49" t="s">
        <v>188</v>
      </c>
      <c r="M4" s="4">
        <v>290000.0</v>
      </c>
    </row>
    <row r="5">
      <c r="A5" s="50" t="s">
        <v>31</v>
      </c>
      <c r="B5" s="51">
        <v>1.0</v>
      </c>
      <c r="C5" s="52">
        <f>SUMIFS('2017 Data'!J:J,'2017 Data'!G:G,A5,'2017 Data'!C:C,1)</f>
        <v>31.5</v>
      </c>
      <c r="D5" s="52">
        <f>MAXIFS(historical_events_FACT!J:J,historical_events_FACT!G:G,A5,historical_events_FACT!C:C,1)</f>
        <v>17.44</v>
      </c>
      <c r="E5" s="52">
        <v>50900.0</v>
      </c>
      <c r="F5" s="51">
        <f>SUMIFS('2018 Data'!J:J,'2018 Data'!G:G,A5,'2018 Data'!C:C,1)</f>
        <v>81.51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34</v>
      </c>
      <c r="B6" s="51">
        <v>1.0</v>
      </c>
      <c r="C6" s="52">
        <f>SUMIFS('2017 Data'!J:J,'2017 Data'!G:G,A6,'2017 Data'!C:C,1)</f>
        <v>90.24</v>
      </c>
      <c r="D6" s="52">
        <f>MAXIFS(historical_events_FACT!J:J,historical_events_FACT!G:G,A6,historical_events_FACT!C:C,1)</f>
        <v>17.83</v>
      </c>
      <c r="E6" s="52">
        <v>41700.0</v>
      </c>
      <c r="F6" s="51">
        <f>SUMIFS('2018 Data'!J:J,'2018 Data'!G:G,A6,'2018 Data'!C:C,1)</f>
        <v>19.64</v>
      </c>
      <c r="G6" s="49">
        <v>1.0</v>
      </c>
      <c r="H6" s="49">
        <v>0.0</v>
      </c>
      <c r="K6" s="49">
        <v>0.0</v>
      </c>
      <c r="M6" s="49">
        <v>0.0</v>
      </c>
    </row>
    <row r="7">
      <c r="A7" s="50" t="s">
        <v>57</v>
      </c>
      <c r="B7" s="51">
        <v>1.0</v>
      </c>
      <c r="C7" s="52">
        <f>SUMIFS('2017 Data'!J:J,'2017 Data'!G:G,A7,'2017 Data'!C:C,1)</f>
        <v>100.75</v>
      </c>
      <c r="D7" s="52">
        <f>MAXIFS(historical_events_FACT!J:J,historical_events_FACT!G:G,A7,historical_events_FACT!C:C,1)</f>
        <v>16.83</v>
      </c>
      <c r="E7" s="52">
        <v>40850.0</v>
      </c>
      <c r="F7" s="51">
        <f>SUMIFS('2018 Data'!J:J,'2018 Data'!G:G,A7,'2018 Data'!C:C,1)</f>
        <v>43.9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42</v>
      </c>
      <c r="B8" s="51">
        <v>1.0</v>
      </c>
      <c r="C8" s="52">
        <f>SUMIFS('2017 Data'!J:J,'2017 Data'!G:G,A8,'2017 Data'!C:C,1)</f>
        <v>58.5</v>
      </c>
      <c r="D8" s="52">
        <f>MAXIFS(historical_events_FACT!J:J,historical_events_FACT!G:G,A8,historical_events_FACT!C:C,1)</f>
        <v>16.94</v>
      </c>
      <c r="E8" s="52">
        <v>40100.0</v>
      </c>
      <c r="F8" s="51">
        <f>SUMIFS('2018 Data'!J:J,'2018 Data'!G:G,A8,'2018 Data'!C:C,1)</f>
        <v>48.67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39</v>
      </c>
      <c r="B9" s="51">
        <v>1.0</v>
      </c>
      <c r="C9" s="52">
        <f>SUMIFS('2017 Data'!J:J,'2017 Data'!G:G,A9,'2017 Data'!C:C,1)</f>
        <v>73.43</v>
      </c>
      <c r="D9" s="52">
        <f>MAXIFS(historical_events_FACT!J:J,historical_events_FACT!G:G,A9,historical_events_FACT!C:C,1)</f>
        <v>17.24</v>
      </c>
      <c r="E9" s="52">
        <v>38800.0</v>
      </c>
      <c r="F9" s="51">
        <f>SUMIFS('2018 Data'!J:J,'2018 Data'!G:G,A9,'2018 Data'!C:C,1)</f>
        <v>39.91</v>
      </c>
      <c r="G9" s="49">
        <v>0.0</v>
      </c>
      <c r="H9" s="49">
        <v>0.0</v>
      </c>
      <c r="J9" s="49" t="s">
        <v>192</v>
      </c>
      <c r="K9" s="54">
        <f>SUM(G26:G36)</f>
        <v>2</v>
      </c>
      <c r="L9" s="49" t="s">
        <v>190</v>
      </c>
      <c r="M9" s="4">
        <v>2.0</v>
      </c>
    </row>
    <row r="10">
      <c r="A10" s="50" t="s">
        <v>32</v>
      </c>
      <c r="B10" s="51">
        <v>2.0</v>
      </c>
      <c r="C10" s="52">
        <f>SUMIFS('2017 Data'!J:J,'2017 Data'!G:G,A10,'2017 Data'!C:C,1)</f>
        <v>44.06</v>
      </c>
      <c r="D10" s="52">
        <f>MAXIFS(historical_events_FACT!J:J,historical_events_FACT!G:G,A10,historical_events_FACT!C:C,1)</f>
        <v>16.8</v>
      </c>
      <c r="E10" s="52">
        <v>38250.0</v>
      </c>
      <c r="F10" s="51">
        <f>SUMIFS('2018 Data'!J:J,'2018 Data'!G:G,A10,'2018 Data'!C:C,1)</f>
        <v>19.23</v>
      </c>
      <c r="G10" s="49">
        <v>0.0</v>
      </c>
      <c r="H10" s="49">
        <v>0.0</v>
      </c>
      <c r="J10" s="49" t="s">
        <v>193</v>
      </c>
      <c r="K10" s="54">
        <f>SUM(H2:H36)</f>
        <v>1</v>
      </c>
      <c r="L10" s="49" t="s">
        <v>190</v>
      </c>
      <c r="M10" s="4">
        <v>1.0</v>
      </c>
    </row>
    <row r="11">
      <c r="A11" s="50" t="s">
        <v>33</v>
      </c>
      <c r="B11" s="51">
        <v>2.0</v>
      </c>
      <c r="C11" s="52">
        <f>SUMIFS('2017 Data'!J:J,'2017 Data'!G:G,A11,'2017 Data'!C:C,1)</f>
        <v>26.87</v>
      </c>
      <c r="D11" s="52">
        <f>MAXIFS(historical_events_FACT!J:J,historical_events_FACT!G:G,A11,historical_events_FACT!C:C,1)</f>
        <v>19.6</v>
      </c>
      <c r="E11" s="52">
        <v>36450.0</v>
      </c>
      <c r="F11" s="51">
        <f>SUMIFS('2018 Data'!J:J,'2018 Data'!G:G,A11,'2018 Data'!C:C,1)</f>
        <v>53.19</v>
      </c>
      <c r="G11" s="49">
        <v>1.0</v>
      </c>
      <c r="H11" s="49">
        <v>0.0</v>
      </c>
    </row>
    <row r="12">
      <c r="A12" s="50" t="s">
        <v>38</v>
      </c>
      <c r="B12" s="51">
        <v>2.0</v>
      </c>
      <c r="C12" s="52">
        <f>SUMIFS('2017 Data'!J:J,'2017 Data'!G:G,A12,'2017 Data'!C:C,1)</f>
        <v>42.8</v>
      </c>
      <c r="D12" s="52">
        <f>MAXIFS(historical_events_FACT!J:J,historical_events_FACT!G:G,A12,historical_events_FACT!C:C,1)</f>
        <v>16.4</v>
      </c>
      <c r="E12" s="52">
        <v>35450.0</v>
      </c>
      <c r="F12" s="51">
        <f>SUMIFS('2018 Data'!J:J,'2018 Data'!G:G,A12,'2018 Data'!C:C,1)</f>
        <v>18.26</v>
      </c>
      <c r="G12" s="49">
        <v>0.0</v>
      </c>
      <c r="H12" s="49">
        <v>0.0</v>
      </c>
    </row>
    <row r="13">
      <c r="A13" s="50" t="s">
        <v>41</v>
      </c>
      <c r="B13" s="51">
        <v>2.0</v>
      </c>
      <c r="C13" s="52">
        <f>SUMIFS('2017 Data'!J:J,'2017 Data'!G:G,A13,'2017 Data'!C:C,1)</f>
        <v>28.27</v>
      </c>
      <c r="D13" s="52">
        <f>MAXIFS(historical_events_FACT!J:J,historical_events_FACT!G:G,A13,historical_events_FACT!C:C,1)</f>
        <v>17.56</v>
      </c>
      <c r="E13" s="52">
        <v>35250.0</v>
      </c>
      <c r="F13" s="51">
        <f>SUMIFS('2018 Data'!J:J,'2018 Data'!G:G,A13,'2018 Data'!C:C,1)</f>
        <v>33.7</v>
      </c>
      <c r="G13" s="49">
        <v>1.0</v>
      </c>
      <c r="H13" s="49">
        <v>0.0</v>
      </c>
      <c r="J13" s="49" t="s">
        <v>183</v>
      </c>
      <c r="K13" s="55">
        <f>SUMPRODUCT(G2:G36,F2:F36)+SUMPRODUCT(H2:H36,F2:F36)</f>
        <v>269.42</v>
      </c>
    </row>
    <row r="14">
      <c r="A14" s="50" t="s">
        <v>50</v>
      </c>
      <c r="B14" s="51">
        <v>2.0</v>
      </c>
      <c r="C14" s="52">
        <f>SUMIFS('2017 Data'!J:J,'2017 Data'!G:G,A14,'2017 Data'!C:C,1)</f>
        <v>43.73</v>
      </c>
      <c r="D14" s="52">
        <f>MAXIFS(historical_events_FACT!J:J,historical_events_FACT!G:G,A14,historical_events_FACT!C:C,1)</f>
        <v>16</v>
      </c>
      <c r="E14" s="52">
        <v>31950.0</v>
      </c>
      <c r="F14" s="51">
        <f>SUMIFS('2018 Data'!J:J,'2018 Data'!G:G,A14,'2018 Data'!C:C,1)</f>
        <v>25.34</v>
      </c>
      <c r="G14" s="49">
        <v>0.0</v>
      </c>
      <c r="H14" s="49">
        <v>0.0</v>
      </c>
    </row>
    <row r="15">
      <c r="A15" s="50" t="s">
        <v>61</v>
      </c>
      <c r="B15" s="51">
        <v>2.0</v>
      </c>
      <c r="C15" s="52">
        <f>SUMIFS('2017 Data'!J:J,'2017 Data'!G:G,A15,'2017 Data'!C:C,1)</f>
        <v>60.69</v>
      </c>
      <c r="D15" s="52">
        <f>MAXIFS(historical_events_FACT!J:J,historical_events_FACT!G:G,A15,historical_events_FACT!C:C,1)</f>
        <v>15.03</v>
      </c>
      <c r="E15" s="52">
        <v>30950.0</v>
      </c>
      <c r="F15" s="51">
        <f>SUMIFS('2018 Data'!J:J,'2018 Data'!G:G,A15,'2018 Data'!C:C,1)</f>
        <v>19.59</v>
      </c>
      <c r="G15" s="49">
        <v>1.0</v>
      </c>
      <c r="H15" s="49">
        <v>0.0</v>
      </c>
    </row>
    <row r="16">
      <c r="A16" s="50" t="s">
        <v>64</v>
      </c>
      <c r="B16" s="51">
        <v>2.0</v>
      </c>
      <c r="C16" s="52">
        <f>SUMIFS('2017 Data'!J:J,'2017 Data'!G:G,A16,'2017 Data'!C:C,1)</f>
        <v>26.87</v>
      </c>
      <c r="D16" s="52">
        <f>MAXIFS(historical_events_FACT!J:J,historical_events_FACT!G:G,A16,historical_events_FACT!C:C,1)</f>
        <v>15.7</v>
      </c>
      <c r="E16" s="52">
        <v>30900.0</v>
      </c>
      <c r="F16" s="51">
        <f>SUMIFS('2018 Data'!J:J,'2018 Data'!G:G,A16,'2018 Data'!C:C,1)</f>
        <v>32.26</v>
      </c>
      <c r="G16" s="49">
        <v>0.0</v>
      </c>
      <c r="H16" s="49">
        <v>0.0</v>
      </c>
    </row>
    <row r="17">
      <c r="A17" s="50" t="s">
        <v>47</v>
      </c>
      <c r="B17" s="51">
        <v>2.0</v>
      </c>
      <c r="C17" s="52">
        <f>SUMIFS('2017 Data'!J:J,'2017 Data'!G:G,A17,'2017 Data'!C:C,1)</f>
        <v>29.4</v>
      </c>
      <c r="D17" s="52">
        <f>MAXIFS(historical_events_FACT!J:J,historical_events_FACT!G:G,A17,historical_events_FACT!C:C,1)</f>
        <v>16.04</v>
      </c>
      <c r="E17" s="52">
        <v>28750.0</v>
      </c>
      <c r="F17" s="51">
        <f>SUMIFS('2018 Data'!J:J,'2018 Data'!G:G,A17,'2018 Data'!C:C,1)</f>
        <v>76.86</v>
      </c>
      <c r="G17" s="49">
        <v>0.0</v>
      </c>
      <c r="H17" s="49">
        <v>0.0</v>
      </c>
      <c r="J17" s="56" t="s">
        <v>64</v>
      </c>
      <c r="K17" s="49">
        <f t="shared" ref="K17:K19" si="1">XLOOKUP(J17,A:A,E:E)</f>
        <v>30900</v>
      </c>
      <c r="L17" s="49">
        <f t="shared" ref="L17:L19" si="2">XLOOKUP(J17,A:A,D:D)</f>
        <v>15.7</v>
      </c>
      <c r="M17" s="49">
        <f t="shared" ref="M17:M19" si="3">XLOOKUP(J17,A:A,C:C)</f>
        <v>26.87</v>
      </c>
    </row>
    <row r="18">
      <c r="A18" s="50" t="s">
        <v>53</v>
      </c>
      <c r="B18" s="51">
        <v>2.0</v>
      </c>
      <c r="C18" s="52">
        <f>SUMIFS('2017 Data'!J:J,'2017 Data'!G:G,A18,'2017 Data'!C:C,1)</f>
        <v>16.77</v>
      </c>
      <c r="D18" s="52">
        <f>MAXIFS(historical_events_FACT!J:J,historical_events_FACT!G:G,A18,historical_events_FACT!C:C,1)</f>
        <v>13.67</v>
      </c>
      <c r="E18" s="52">
        <v>28200.0</v>
      </c>
      <c r="F18" s="51">
        <f>SUMIFS('2018 Data'!J:J,'2018 Data'!G:G,A18,'2018 Data'!C:C,1)</f>
        <v>43.1</v>
      </c>
      <c r="G18" s="49">
        <v>0.0</v>
      </c>
      <c r="H18" s="49">
        <v>0.0</v>
      </c>
      <c r="J18" s="56" t="s">
        <v>61</v>
      </c>
      <c r="K18" s="49">
        <f t="shared" si="1"/>
        <v>30950</v>
      </c>
      <c r="L18" s="49">
        <f t="shared" si="2"/>
        <v>15.03</v>
      </c>
      <c r="M18" s="49">
        <f t="shared" si="3"/>
        <v>60.69</v>
      </c>
    </row>
    <row r="19">
      <c r="A19" s="50" t="s">
        <v>40</v>
      </c>
      <c r="B19" s="51">
        <v>2.0</v>
      </c>
      <c r="C19" s="52">
        <f>SUMIFS('2017 Data'!J:J,'2017 Data'!G:G,A19,'2017 Data'!C:C,1)</f>
        <v>40.97</v>
      </c>
      <c r="D19" s="52">
        <f>MAXIFS(historical_events_FACT!J:J,historical_events_FACT!G:G,A19,historical_events_FACT!C:C,1)</f>
        <v>16.8</v>
      </c>
      <c r="E19" s="52">
        <v>26250.0</v>
      </c>
      <c r="F19" s="51">
        <f>SUMIFS('2018 Data'!J:J,'2018 Data'!G:G,A19,'2018 Data'!C:C,1)</f>
        <v>16.03</v>
      </c>
      <c r="G19" s="49">
        <v>0.0</v>
      </c>
      <c r="H19" s="49">
        <v>0.0</v>
      </c>
      <c r="J19" s="56" t="s">
        <v>65</v>
      </c>
      <c r="K19" s="49">
        <f t="shared" si="1"/>
        <v>24400</v>
      </c>
      <c r="L19" s="49">
        <f t="shared" si="2"/>
        <v>16.4</v>
      </c>
      <c r="M19" s="49">
        <f t="shared" si="3"/>
        <v>26.93</v>
      </c>
    </row>
    <row r="20">
      <c r="A20" s="50" t="s">
        <v>27</v>
      </c>
      <c r="B20" s="51">
        <v>2.0</v>
      </c>
      <c r="C20" s="52">
        <f>SUMIFS('2017 Data'!J:J,'2017 Data'!G:G,A20,'2017 Data'!C:C,1)</f>
        <v>23.47</v>
      </c>
      <c r="D20" s="52">
        <f>MAXIFS(historical_events_FACT!J:J,historical_events_FACT!G:G,A20,historical_events_FACT!C:C,1)</f>
        <v>14.44</v>
      </c>
      <c r="E20" s="52">
        <v>25950.0</v>
      </c>
      <c r="F20" s="51">
        <f>SUMIFS('2018 Data'!J:J,'2018 Data'!G:G,A20,'2018 Data'!C:C,1)</f>
        <v>52.08</v>
      </c>
      <c r="G20" s="49">
        <v>0.0</v>
      </c>
      <c r="H20" s="49">
        <v>0.0</v>
      </c>
      <c r="J20" s="56"/>
    </row>
    <row r="21" ht="15.75" customHeight="1">
      <c r="A21" s="50" t="s">
        <v>52</v>
      </c>
      <c r="B21" s="51">
        <v>2.0</v>
      </c>
      <c r="C21" s="52">
        <f>SUMIFS('2017 Data'!J:J,'2017 Data'!G:G,A21,'2017 Data'!C:C,1)</f>
        <v>63.3</v>
      </c>
      <c r="D21" s="52">
        <f>MAXIFS(historical_events_FACT!J:J,historical_events_FACT!G:G,A21,historical_events_FACT!C:C,1)</f>
        <v>14.33</v>
      </c>
      <c r="E21" s="52">
        <v>25500.0</v>
      </c>
      <c r="F21" s="51">
        <f>SUMIFS('2018 Data'!J:J,'2018 Data'!G:G,A21,'2018 Data'!C:C,1)</f>
        <v>29.67</v>
      </c>
      <c r="G21" s="49">
        <v>0.0</v>
      </c>
      <c r="H21" s="49">
        <v>0.0</v>
      </c>
      <c r="J21" s="56" t="s">
        <v>69</v>
      </c>
      <c r="K21" s="49">
        <f t="shared" ref="K21:K22" si="4">XLOOKUP(J21,A:A,E:E)</f>
        <v>16500</v>
      </c>
      <c r="L21" s="49">
        <f t="array" ref="L21">XLOOKUP(J21,A:A,D:D)</f>
        <v>17</v>
      </c>
      <c r="M21" s="49">
        <f t="shared" ref="M21:M22" si="5">XLOOKUP(J21,A:A,C:C)</f>
        <v>40.03</v>
      </c>
    </row>
    <row r="22" ht="15.75" customHeight="1">
      <c r="A22" s="50" t="s">
        <v>65</v>
      </c>
      <c r="B22" s="51">
        <v>2.0</v>
      </c>
      <c r="C22" s="52">
        <f>SUMIFS('2017 Data'!J:J,'2017 Data'!G:G,A22,'2017 Data'!C:C,1)</f>
        <v>26.93</v>
      </c>
      <c r="D22" s="52">
        <f>MAXIFS(historical_events_FACT!J:J,historical_events_FACT!G:G,A22,historical_events_FACT!C:C,1)</f>
        <v>16.4</v>
      </c>
      <c r="E22" s="52">
        <v>24400.0</v>
      </c>
      <c r="F22" s="51">
        <f>SUMIFS('2018 Data'!J:J,'2018 Data'!G:G,A22,'2018 Data'!C:C,1)</f>
        <v>23.47</v>
      </c>
      <c r="G22" s="49">
        <v>0.0</v>
      </c>
      <c r="H22" s="49">
        <v>0.0</v>
      </c>
      <c r="J22" s="56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17</v>
      </c>
      <c r="B23" s="51">
        <v>2.0</v>
      </c>
      <c r="C23" s="52">
        <f>SUMIFS('2017 Data'!J:J,'2017 Data'!G:G,A23,'2017 Data'!C:C,1)</f>
        <v>82.32</v>
      </c>
      <c r="D23" s="52">
        <f>MAXIFS(historical_events_FACT!J:J,historical_events_FACT!G:G,A23,historical_events_FACT!C:C,1)</f>
        <v>17.83</v>
      </c>
      <c r="E23" s="52">
        <v>23400.0</v>
      </c>
      <c r="F23" s="51">
        <f>SUMIFS('2018 Data'!J:J,'2018 Data'!G:G,A23,'2018 Data'!C:C,1)</f>
        <v>27.96</v>
      </c>
      <c r="G23" s="49">
        <v>1.0</v>
      </c>
      <c r="H23" s="49">
        <v>0.0</v>
      </c>
    </row>
    <row r="24" ht="15.75" customHeight="1">
      <c r="A24" s="50" t="s">
        <v>67</v>
      </c>
      <c r="B24" s="51">
        <v>2.0</v>
      </c>
      <c r="C24" s="52">
        <f>SUMIFS('2017 Data'!J:J,'2017 Data'!G:G,A24,'2017 Data'!C:C,1)</f>
        <v>34.26</v>
      </c>
      <c r="D24" s="52">
        <f>MAXIFS(historical_events_FACT!J:J,historical_events_FACT!G:G,A24,historical_events_FACT!C:C,1)</f>
        <v>14.56</v>
      </c>
      <c r="E24" s="52">
        <v>21250.0</v>
      </c>
      <c r="F24" s="51">
        <f>SUMIFS('2018 Data'!J:J,'2018 Data'!G:G,A24,'2018 Data'!C:C,1)</f>
        <v>17.34</v>
      </c>
      <c r="G24" s="49">
        <v>0.0</v>
      </c>
      <c r="H24" s="49">
        <v>0.0</v>
      </c>
    </row>
    <row r="25" ht="15.75" customHeight="1">
      <c r="A25" s="50" t="s">
        <v>110</v>
      </c>
      <c r="B25" s="51">
        <v>2.0</v>
      </c>
      <c r="C25" s="52">
        <v>35.66</v>
      </c>
      <c r="D25" s="52">
        <v>15.24</v>
      </c>
      <c r="E25" s="52">
        <v>19700.0</v>
      </c>
      <c r="F25" s="51">
        <f>SUMIFS('2018 Data'!J:J,'2018 Data'!G:G,A25,'2018 Data'!C:C,1)</f>
        <v>18.13</v>
      </c>
      <c r="G25" s="49">
        <v>0.0</v>
      </c>
      <c r="H25" s="49">
        <v>0.0</v>
      </c>
    </row>
    <row r="26" ht="15.75" customHeight="1">
      <c r="A26" s="50" t="s">
        <v>69</v>
      </c>
      <c r="B26" s="51">
        <v>3.0</v>
      </c>
      <c r="C26" s="52">
        <f>SUMIFS('2017 Data'!J:J,'2017 Data'!G:G,A26,'2017 Data'!C:C,1)</f>
        <v>40.03</v>
      </c>
      <c r="D26" s="52">
        <f>MAXIFS(historical_events_FACT!J:J,historical_events_FACT!G:G,A26,historical_events_FACT!C:C,1)</f>
        <v>17</v>
      </c>
      <c r="E26" s="52">
        <v>16500.0</v>
      </c>
      <c r="F26" s="51">
        <f>SUMIFS('2018 Data'!J:J,'2018 Data'!G:G,A26,'2018 Data'!C:C,1)</f>
        <v>14.47</v>
      </c>
      <c r="G26" s="49">
        <v>1.0</v>
      </c>
      <c r="H26" s="49">
        <v>0.0</v>
      </c>
    </row>
    <row r="27" ht="15.75" customHeight="1">
      <c r="A27" s="50" t="s">
        <v>150</v>
      </c>
      <c r="B27" s="51">
        <v>3.0</v>
      </c>
      <c r="C27" s="52">
        <v>35.66</v>
      </c>
      <c r="D27" s="52">
        <v>15.24</v>
      </c>
      <c r="E27" s="51">
        <v>7000.0</v>
      </c>
      <c r="F27" s="51">
        <f>SUMIFS('2018 Data'!J:J,'2018 Data'!G:G,A27,'2018 Data'!C:C,1)</f>
        <v>17.46</v>
      </c>
      <c r="G27" s="49">
        <v>0.0</v>
      </c>
      <c r="H27" s="49">
        <v>0.0</v>
      </c>
    </row>
    <row r="28" ht="15.75" customHeight="1">
      <c r="A28" s="57" t="s">
        <v>159</v>
      </c>
      <c r="B28" s="51">
        <v>3.0</v>
      </c>
      <c r="C28" s="52">
        <v>35.66</v>
      </c>
      <c r="D28" s="52">
        <v>15.24</v>
      </c>
      <c r="E28" s="58">
        <v>24290.0</v>
      </c>
      <c r="F28" s="51">
        <f>SUMIFS('2018 Data'!J:J,'2018 Data'!G:G,A28,'2018 Data'!C:C,1)</f>
        <v>64.76</v>
      </c>
      <c r="G28" s="49">
        <v>0.0</v>
      </c>
      <c r="H28" s="49">
        <v>0.0</v>
      </c>
    </row>
    <row r="29" ht="15.75" customHeight="1">
      <c r="A29" s="57" t="s">
        <v>160</v>
      </c>
      <c r="B29" s="51">
        <v>3.0</v>
      </c>
      <c r="C29" s="52">
        <v>35.66</v>
      </c>
      <c r="D29" s="52">
        <v>15.24</v>
      </c>
      <c r="E29" s="58">
        <v>24290.0</v>
      </c>
      <c r="F29" s="51">
        <f>SUMIFS('2018 Data'!J:J,'2018 Data'!G:G,A29,'2018 Data'!C:C,1)</f>
        <v>17.31</v>
      </c>
      <c r="G29" s="49">
        <v>0.0</v>
      </c>
      <c r="H29" s="49">
        <v>0.0</v>
      </c>
    </row>
    <row r="30" ht="15.75" customHeight="1">
      <c r="A30" s="57" t="s">
        <v>111</v>
      </c>
      <c r="B30" s="51">
        <v>3.0</v>
      </c>
      <c r="C30" s="52">
        <v>35.66</v>
      </c>
      <c r="D30" s="52">
        <v>15.24</v>
      </c>
      <c r="E30" s="58">
        <v>24290.0</v>
      </c>
      <c r="F30" s="51">
        <f>SUMIFS('2018 Data'!J:J,'2018 Data'!G:G,A30,'2018 Data'!C:C,1)</f>
        <v>61.93</v>
      </c>
      <c r="G30" s="49">
        <v>0.0</v>
      </c>
      <c r="H30" s="49">
        <v>0.0</v>
      </c>
    </row>
    <row r="31" ht="15.75" customHeight="1">
      <c r="A31" s="57" t="s">
        <v>161</v>
      </c>
      <c r="B31" s="51">
        <v>3.0</v>
      </c>
      <c r="C31" s="52">
        <v>35.66</v>
      </c>
      <c r="D31" s="52">
        <v>15.24</v>
      </c>
      <c r="E31" s="58">
        <v>24290.0</v>
      </c>
      <c r="F31" s="51">
        <f>SUMIFS('2018 Data'!J:J,'2018 Data'!G:G,A31,'2018 Data'!C:C,1)</f>
        <v>67.92</v>
      </c>
      <c r="G31" s="49">
        <v>0.0</v>
      </c>
      <c r="H31" s="49">
        <v>0.0</v>
      </c>
    </row>
    <row r="32" ht="15.75" customHeight="1">
      <c r="A32" s="50" t="s">
        <v>25</v>
      </c>
      <c r="B32" s="51">
        <v>3.0</v>
      </c>
      <c r="C32" s="52">
        <v>35.66</v>
      </c>
      <c r="D32" s="52">
        <f>MAXIFS(historical_events_FACT!J:J,historical_events_FACT!G:G,A32,historical_events_FACT!C:C,1)</f>
        <v>12.43</v>
      </c>
      <c r="E32" s="51">
        <v>500.0</v>
      </c>
      <c r="F32" s="51">
        <f>SUMIFS('2018 Data'!J:J,'2018 Data'!G:G,A32,'2018 Data'!C:C,1)</f>
        <v>16.69</v>
      </c>
      <c r="G32" s="49">
        <v>0.0</v>
      </c>
      <c r="H32" s="49">
        <v>0.0</v>
      </c>
    </row>
    <row r="33" ht="15.75" customHeight="1">
      <c r="A33" s="57" t="s">
        <v>162</v>
      </c>
      <c r="B33" s="51">
        <v>3.0</v>
      </c>
      <c r="C33" s="52">
        <v>35.66</v>
      </c>
      <c r="D33" s="52">
        <v>15.24</v>
      </c>
      <c r="E33" s="58">
        <v>24290.0</v>
      </c>
      <c r="F33" s="51">
        <f>SUMIFS('2018 Data'!J:J,'2018 Data'!G:G,A33,'2018 Data'!C:C,1)</f>
        <v>30.01</v>
      </c>
      <c r="G33" s="49">
        <v>0.0</v>
      </c>
      <c r="H33" s="49">
        <v>0.0</v>
      </c>
    </row>
    <row r="34" ht="15.75" customHeight="1">
      <c r="A34" s="57" t="s">
        <v>43</v>
      </c>
      <c r="B34" s="51">
        <v>3.0</v>
      </c>
      <c r="C34" s="52">
        <v>35.66</v>
      </c>
      <c r="D34" s="52">
        <f>MAXIFS(historical_events_FACT!J:J,historical_events_FACT!G:G,A34,historical_events_FACT!C:C,1)</f>
        <v>16</v>
      </c>
      <c r="E34" s="58">
        <v>24290.0</v>
      </c>
      <c r="F34" s="51">
        <f>SUMIFS('2018 Data'!J:J,'2018 Data'!G:G,A34,'2018 Data'!C:C,1)</f>
        <v>32.97</v>
      </c>
      <c r="G34" s="49">
        <v>1.0</v>
      </c>
      <c r="H34" s="49">
        <v>0.0</v>
      </c>
    </row>
    <row r="35" ht="15.75" customHeight="1">
      <c r="A35" s="50" t="s">
        <v>123</v>
      </c>
      <c r="B35" s="51">
        <v>3.0</v>
      </c>
      <c r="C35" s="52">
        <v>35.66</v>
      </c>
      <c r="D35" s="52">
        <v>15.24</v>
      </c>
      <c r="E35" s="52">
        <v>2250.0</v>
      </c>
      <c r="F35" s="51">
        <f>SUMIFS('2018 Data'!J:J,'2018 Data'!G:G,A35,'2018 Data'!C:C,1)</f>
        <v>20.93</v>
      </c>
      <c r="G35" s="49">
        <v>0.0</v>
      </c>
      <c r="H35" s="49">
        <v>0.0</v>
      </c>
    </row>
    <row r="36" ht="15.75" customHeight="1">
      <c r="A36" s="50" t="s">
        <v>46</v>
      </c>
      <c r="B36" s="51">
        <v>3.0</v>
      </c>
      <c r="C36" s="52">
        <f>SUMIFS('2017 Data'!J:J,'2017 Data'!G:G,A36,'2017 Data'!C:C,1)</f>
        <v>41.84</v>
      </c>
      <c r="D36" s="52">
        <f>MAXIFS(historical_events_FACT!J:J,historical_events_FACT!G:G,A36,historical_events_FACT!C:C,1)</f>
        <v>14.17</v>
      </c>
      <c r="E36" s="52">
        <v>1750.0</v>
      </c>
      <c r="F36" s="51">
        <f>SUMIFS('2018 Data'!J:J,'2018 Data'!G:G,A36,'2018 Data'!C:C,1)</f>
        <v>44.37</v>
      </c>
      <c r="G36" s="49">
        <v>0.0</v>
      </c>
      <c r="H36" s="49">
        <v>0.0</v>
      </c>
    </row>
    <row r="37" ht="15.75" customHeight="1">
      <c r="A37" s="47"/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31</v>
      </c>
      <c r="B2" s="51">
        <v>1.0</v>
      </c>
      <c r="C2" s="52">
        <f>SUMIFS('2017 Data'!J:J,'2017 Data'!G:G,A2,'2017 Data'!C:C,3)</f>
        <v>33.6</v>
      </c>
      <c r="D2" s="52">
        <f>MAXIFS(historical_events_FACT!J:J,historical_events_FACT!G:G,A2,historical_events_FACT!C:C,3)</f>
        <v>19.06</v>
      </c>
      <c r="E2" s="52">
        <v>10000.0</v>
      </c>
      <c r="F2" s="51">
        <f>SUMIFS('2018 Data'!J:J,'2018 Data'!G:G,A2,'2018 Data'!C:C,2)</f>
        <v>20.47</v>
      </c>
      <c r="G2" s="49">
        <v>1.0</v>
      </c>
      <c r="H2" s="49">
        <v>1.0</v>
      </c>
      <c r="J2" s="49" t="s">
        <v>186</v>
      </c>
      <c r="K2" s="53">
        <f>SUMPRODUCT(G2:G38,D2:D38)+SUMPRODUCT(H2:H38,D2:D38)</f>
        <v>169.62</v>
      </c>
    </row>
    <row r="3">
      <c r="A3" s="50" t="s">
        <v>47</v>
      </c>
      <c r="B3" s="51">
        <v>1.0</v>
      </c>
      <c r="C3" s="52">
        <f>SUMIFS('2017 Data'!J:J,'2017 Data'!G:G,A3,'2017 Data'!C:C,3)</f>
        <v>30.3</v>
      </c>
      <c r="D3" s="52">
        <f>MAXIFS(historical_events_FACT!J:J,historical_events_FACT!G:G,A3,historical_events_FACT!C:C,3)</f>
        <v>18</v>
      </c>
      <c r="E3" s="51">
        <v>7800.0</v>
      </c>
      <c r="F3" s="51">
        <f>SUMIFS('2018 Data'!J:J,'2018 Data'!G:G,A3,'2018 Data'!C:C,2)</f>
        <v>23.73</v>
      </c>
      <c r="G3" s="49">
        <v>0.0</v>
      </c>
      <c r="H3" s="49">
        <v>0.0</v>
      </c>
      <c r="I3" s="49" t="s">
        <v>187</v>
      </c>
      <c r="J3" s="49" t="s">
        <v>180</v>
      </c>
      <c r="K3" s="54">
        <f>SUMPRODUCT(G2:G38,C2:C38) +SUMPRODUCT(H2:H38,C2:C38)</f>
        <v>694.03</v>
      </c>
      <c r="L3" s="49" t="s">
        <v>188</v>
      </c>
      <c r="M3" s="4">
        <v>500.0</v>
      </c>
    </row>
    <row r="4">
      <c r="A4" s="50" t="s">
        <v>111</v>
      </c>
      <c r="B4" s="51">
        <v>1.0</v>
      </c>
      <c r="C4" s="52">
        <v>65.57</v>
      </c>
      <c r="D4" s="52">
        <v>16.49</v>
      </c>
      <c r="E4" s="51">
        <v>6085.0</v>
      </c>
      <c r="F4" s="51">
        <f>SUMIFS('2018 Data'!J:J,'2018 Data'!G:G,A4,'2018 Data'!C:C,2)</f>
        <v>22</v>
      </c>
      <c r="G4" s="49">
        <v>0.0</v>
      </c>
      <c r="H4" s="49">
        <v>0.0</v>
      </c>
      <c r="J4" s="49" t="s">
        <v>182</v>
      </c>
      <c r="K4" s="54">
        <f>SUMPRODUCT(G2:G38,E2:E38)+SUMPRODUCT(H2:H38,E2:E38)</f>
        <v>35070</v>
      </c>
      <c r="L4" s="49" t="s">
        <v>188</v>
      </c>
      <c r="M4" s="4">
        <v>30000.0</v>
      </c>
    </row>
    <row r="5">
      <c r="A5" s="50" t="s">
        <v>161</v>
      </c>
      <c r="B5" s="51">
        <v>1.0</v>
      </c>
      <c r="C5" s="52">
        <v>65.57</v>
      </c>
      <c r="D5" s="52">
        <v>16.49</v>
      </c>
      <c r="E5" s="51">
        <v>6085.0</v>
      </c>
      <c r="F5" s="51">
        <f>SUMIFS('2018 Data'!J:J,'2018 Data'!G:G,A5,'2018 Data'!C:C,2)</f>
        <v>24.86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57</v>
      </c>
      <c r="B6" s="51">
        <v>1.0</v>
      </c>
      <c r="C6" s="52">
        <f>SUMIFS('2017 Data'!J:J,'2017 Data'!G:G,A6,'2017 Data'!C:C,3)</f>
        <v>61.24</v>
      </c>
      <c r="D6" s="52">
        <f>MAXIFS(historical_events_FACT!J:J,historical_events_FACT!G:G,A6,historical_events_FACT!C:C,3)</f>
        <v>18.5</v>
      </c>
      <c r="E6" s="51">
        <v>4745.0</v>
      </c>
      <c r="F6" s="51">
        <f>SUMIFS('2018 Data'!J:J,'2018 Data'!G:G,A6,'2018 Data'!C:C,2)</f>
        <v>47.83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33</v>
      </c>
      <c r="B7" s="51">
        <v>1.0</v>
      </c>
      <c r="C7" s="52">
        <f>SUMIFS('2017 Data'!J:J,'2017 Data'!G:G,A7,'2017 Data'!C:C,3)</f>
        <v>87.06</v>
      </c>
      <c r="D7" s="52">
        <f>MAXIFS(historical_events_FACT!J:J,historical_events_FACT!G:G,A7,historical_events_FACT!C:C,3)</f>
        <v>19.7</v>
      </c>
      <c r="E7" s="51">
        <v>4745.0</v>
      </c>
      <c r="F7" s="51">
        <f>SUMIFS('2018 Data'!J:J,'2018 Data'!G:G,A7,'2018 Data'!C:C,2)</f>
        <v>36.4</v>
      </c>
      <c r="G7" s="49">
        <v>1.0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27</v>
      </c>
      <c r="B8" s="51">
        <v>1.0</v>
      </c>
      <c r="C8" s="52">
        <f>SUMIFS('2017 Data'!J:J,'2017 Data'!G:G,A8,'2017 Data'!C:C,3)</f>
        <v>31.3</v>
      </c>
      <c r="D8" s="52">
        <f>MAXIFS(historical_events_FACT!J:J,historical_events_FACT!G:G,A8,historical_events_FACT!C:C,3)</f>
        <v>16.1</v>
      </c>
      <c r="E8" s="51">
        <v>4745.0</v>
      </c>
      <c r="F8" s="51">
        <f>SUMIFS('2018 Data'!J:J,'2018 Data'!G:G,A8,'2018 Data'!C:C,2)</f>
        <v>54.15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159</v>
      </c>
      <c r="B9" s="51">
        <v>1.0</v>
      </c>
      <c r="C9" s="52">
        <v>65.57</v>
      </c>
      <c r="D9" s="52">
        <v>16.49</v>
      </c>
      <c r="E9" s="51">
        <v>4745.0</v>
      </c>
      <c r="F9" s="51">
        <f>SUMIFS('2018 Data'!J:J,'2018 Data'!G:G,A9,'2018 Data'!C:C,2)</f>
        <v>17.26</v>
      </c>
      <c r="G9" s="49">
        <v>0.0</v>
      </c>
      <c r="H9" s="49">
        <v>0.0</v>
      </c>
      <c r="J9" s="49" t="s">
        <v>192</v>
      </c>
      <c r="K9" s="54">
        <f>SUM(G26:G38)</f>
        <v>2</v>
      </c>
      <c r="L9" s="49" t="s">
        <v>190</v>
      </c>
      <c r="M9" s="4">
        <v>2.0</v>
      </c>
    </row>
    <row r="10">
      <c r="A10" s="50" t="s">
        <v>42</v>
      </c>
      <c r="B10" s="51">
        <v>2.0</v>
      </c>
      <c r="C10" s="52">
        <f>SUMIFS('2017 Data'!J:J,'2017 Data'!G:G,A10,'2017 Data'!C:C,3)</f>
        <v>75.63</v>
      </c>
      <c r="D10" s="52">
        <f>MAXIFS(historical_events_FACT!J:J,historical_events_FACT!G:G,A10,historical_events_FACT!C:C,3)</f>
        <v>18.17</v>
      </c>
      <c r="E10" s="51">
        <v>3700.0</v>
      </c>
      <c r="F10" s="51">
        <f>SUMIFS('2018 Data'!J:J,'2018 Data'!G:G,A10,'2018 Data'!C:C,2)</f>
        <v>32.17</v>
      </c>
      <c r="G10" s="49">
        <v>1.0</v>
      </c>
      <c r="H10" s="49">
        <v>0.0</v>
      </c>
      <c r="J10" s="49" t="s">
        <v>193</v>
      </c>
      <c r="K10" s="54">
        <f>SUM(H2:H38)</f>
        <v>1</v>
      </c>
      <c r="L10" s="49" t="s">
        <v>190</v>
      </c>
      <c r="M10" s="4">
        <v>1.0</v>
      </c>
    </row>
    <row r="11">
      <c r="A11" s="50" t="s">
        <v>41</v>
      </c>
      <c r="B11" s="51">
        <v>2.0</v>
      </c>
      <c r="C11" s="52">
        <f>SUMIFS('2017 Data'!J:J,'2017 Data'!G:G,A11,'2017 Data'!C:C,3)</f>
        <v>97.36</v>
      </c>
      <c r="D11" s="52">
        <f>MAXIFS(historical_events_FACT!J:J,historical_events_FACT!G:G,A11,historical_events_FACT!C:C,3)</f>
        <v>18.86</v>
      </c>
      <c r="E11" s="51">
        <v>3700.0</v>
      </c>
      <c r="F11" s="51">
        <f>SUMIFS('2018 Data'!J:J,'2018 Data'!G:G,A11,'2018 Data'!C:C,2)</f>
        <v>84.02</v>
      </c>
      <c r="G11" s="49">
        <v>1.0</v>
      </c>
      <c r="H11" s="49">
        <v>0.0</v>
      </c>
    </row>
    <row r="12">
      <c r="A12" s="50" t="s">
        <v>53</v>
      </c>
      <c r="B12" s="51">
        <v>2.0</v>
      </c>
      <c r="C12" s="52">
        <f>SUMIFS('2017 Data'!J:J,'2017 Data'!G:G,A12,'2017 Data'!C:C,3)</f>
        <v>30.23</v>
      </c>
      <c r="D12" s="52">
        <f>MAXIFS(historical_events_FACT!J:J,historical_events_FACT!G:G,A12,historical_events_FACT!C:C,3)</f>
        <v>15.8</v>
      </c>
      <c r="E12" s="51">
        <v>3700.0</v>
      </c>
      <c r="F12" s="51">
        <f>SUMIFS('2018 Data'!J:J,'2018 Data'!G:G,A12,'2018 Data'!C:C,2)</f>
        <v>19.53</v>
      </c>
      <c r="G12" s="49">
        <v>0.0</v>
      </c>
      <c r="H12" s="49">
        <v>0.0</v>
      </c>
    </row>
    <row r="13">
      <c r="A13" s="50" t="s">
        <v>30</v>
      </c>
      <c r="B13" s="51">
        <v>2.0</v>
      </c>
      <c r="C13" s="52">
        <f>SUMIFS('2017 Data'!J:J,'2017 Data'!G:G,A13,'2017 Data'!C:C,3)</f>
        <v>28.61</v>
      </c>
      <c r="D13" s="52">
        <f>MAXIFS(historical_events_FACT!J:J,historical_events_FACT!G:G,A13,historical_events_FACT!C:C,3)</f>
        <v>16.7</v>
      </c>
      <c r="E13" s="51">
        <v>1665.0</v>
      </c>
      <c r="F13" s="51">
        <f>SUMIFS('2018 Data'!J:J,'2018 Data'!G:G,A13,'2018 Data'!C:C,2)</f>
        <v>69.82</v>
      </c>
      <c r="G13" s="49">
        <v>0.0</v>
      </c>
      <c r="H13" s="49">
        <v>0.0</v>
      </c>
      <c r="J13" s="49" t="s">
        <v>183</v>
      </c>
      <c r="K13" s="55">
        <f>SUMPRODUCT(G2:G38,F2:F38)+SUMPRODUCT(H2:H38,F2:F38)</f>
        <v>333.23</v>
      </c>
    </row>
    <row r="14">
      <c r="A14" s="50" t="s">
        <v>28</v>
      </c>
      <c r="B14" s="51">
        <v>2.0</v>
      </c>
      <c r="C14" s="52">
        <f>SUMIFS('2017 Data'!J:J,'2017 Data'!G:G,A14,'2017 Data'!C:C,3)</f>
        <v>116.86</v>
      </c>
      <c r="D14" s="52">
        <f>MAXIFS(historical_events_FACT!J:J,historical_events_FACT!G:G,A14,historical_events_FACT!C:C,3)</f>
        <v>18.9</v>
      </c>
      <c r="E14" s="51">
        <v>1665.0</v>
      </c>
      <c r="F14" s="51">
        <f>SUMIFS('2018 Data'!J:J,'2018 Data'!G:G,A14,'2018 Data'!C:C,2)</f>
        <v>26.47</v>
      </c>
      <c r="G14" s="49">
        <v>1.0</v>
      </c>
      <c r="H14" s="49">
        <v>0.0</v>
      </c>
    </row>
    <row r="15">
      <c r="A15" s="50" t="s">
        <v>32</v>
      </c>
      <c r="B15" s="51">
        <v>2.0</v>
      </c>
      <c r="C15" s="52">
        <f>SUMIFS('2017 Data'!J:J,'2017 Data'!G:G,A15,'2017 Data'!C:C,3)</f>
        <v>29.5</v>
      </c>
      <c r="D15" s="52">
        <f>MAXIFS(historical_events_FACT!J:J,historical_events_FACT!G:G,A15,historical_events_FACT!C:C,3)</f>
        <v>17.17</v>
      </c>
      <c r="E15" s="51">
        <v>1665.0</v>
      </c>
      <c r="F15" s="51">
        <f>SUMIFS('2018 Data'!J:J,'2018 Data'!G:G,A15,'2018 Data'!C:C,2)</f>
        <v>21.29</v>
      </c>
      <c r="G15" s="49">
        <v>0.0</v>
      </c>
      <c r="H15" s="49">
        <v>0.0</v>
      </c>
    </row>
    <row r="16">
      <c r="A16" s="50" t="s">
        <v>39</v>
      </c>
      <c r="B16" s="51">
        <v>2.0</v>
      </c>
      <c r="C16" s="52">
        <f>SUMIFS('2017 Data'!J:J,'2017 Data'!G:G,A16,'2017 Data'!C:C,3)</f>
        <v>74.43</v>
      </c>
      <c r="D16" s="52">
        <f>MAXIFS(historical_events_FACT!J:J,historical_events_FACT!G:G,A16,historical_events_FACT!C:C,3)</f>
        <v>17.4</v>
      </c>
      <c r="E16" s="51">
        <v>1665.0</v>
      </c>
      <c r="F16" s="51">
        <f>SUMIFS('2018 Data'!J:J,'2018 Data'!G:G,A16,'2018 Data'!C:C,2)</f>
        <v>21.4</v>
      </c>
      <c r="G16" s="49">
        <v>0.0</v>
      </c>
      <c r="H16" s="49">
        <v>0.0</v>
      </c>
    </row>
    <row r="17">
      <c r="A17" s="50" t="s">
        <v>110</v>
      </c>
      <c r="B17" s="51">
        <v>2.0</v>
      </c>
      <c r="C17" s="52">
        <v>65.57</v>
      </c>
      <c r="D17" s="52">
        <v>16.49</v>
      </c>
      <c r="E17" s="51">
        <v>1665.0</v>
      </c>
      <c r="F17" s="51">
        <f>SUMIFS('2018 Data'!J:J,'2018 Data'!G:G,A17,'2018 Data'!C:C,2)</f>
        <v>14.99</v>
      </c>
      <c r="G17" s="49">
        <v>0.0</v>
      </c>
      <c r="H17" s="49">
        <v>0.0</v>
      </c>
      <c r="J17" s="56" t="s">
        <v>64</v>
      </c>
      <c r="K17" s="49">
        <f t="shared" ref="K17:K19" si="1">XLOOKUP(J17,A:A,E:E)</f>
        <v>1665</v>
      </c>
      <c r="L17" s="49">
        <f t="shared" ref="L17:L19" si="2">XLOOKUP(J17,A:A,D:D)</f>
        <v>18.1</v>
      </c>
      <c r="M17" s="49">
        <f t="shared" ref="M17:M19" si="3">XLOOKUP(J17,A:A,C:C)</f>
        <v>91.51</v>
      </c>
    </row>
    <row r="18">
      <c r="A18" s="50" t="s">
        <v>61</v>
      </c>
      <c r="B18" s="51">
        <v>2.0</v>
      </c>
      <c r="C18" s="52">
        <f>SUMIFS('2017 Data'!J:J,'2017 Data'!G:G,A18,'2017 Data'!C:C,3)</f>
        <v>33.24</v>
      </c>
      <c r="D18" s="52">
        <f>MAXIFS(historical_events_FACT!J:J,historical_events_FACT!G:G,A18,historical_events_FACT!C:C,3)</f>
        <v>13</v>
      </c>
      <c r="E18" s="51">
        <v>1665.0</v>
      </c>
      <c r="F18" s="51">
        <f>SUMIFS('2018 Data'!J:J,'2018 Data'!G:G,A18,'2018 Data'!C:C,2)</f>
        <v>18.4</v>
      </c>
      <c r="G18" s="49">
        <v>0.0</v>
      </c>
      <c r="H18" s="49">
        <v>0.0</v>
      </c>
      <c r="J18" s="56" t="s">
        <v>61</v>
      </c>
      <c r="K18" s="49">
        <f t="shared" si="1"/>
        <v>1665</v>
      </c>
      <c r="L18" s="49">
        <f t="shared" si="2"/>
        <v>13</v>
      </c>
      <c r="M18" s="49">
        <f t="shared" si="3"/>
        <v>33.24</v>
      </c>
    </row>
    <row r="19">
      <c r="A19" s="50" t="s">
        <v>64</v>
      </c>
      <c r="B19" s="51">
        <v>2.0</v>
      </c>
      <c r="C19" s="52">
        <f>SUMIFS('2017 Data'!J:J,'2017 Data'!G:G,A19,'2017 Data'!C:C,3)</f>
        <v>91.51</v>
      </c>
      <c r="D19" s="52">
        <f>MAXIFS(historical_events_FACT!J:J,historical_events_FACT!G:G,A19,historical_events_FACT!C:C,3)</f>
        <v>18.1</v>
      </c>
      <c r="E19" s="51">
        <v>1665.0</v>
      </c>
      <c r="F19" s="51">
        <f>SUMIFS('2018 Data'!J:J,'2018 Data'!G:G,A19,'2018 Data'!C:C,2)</f>
        <v>55.75</v>
      </c>
      <c r="G19" s="49">
        <v>0.0</v>
      </c>
      <c r="H19" s="49">
        <v>0.0</v>
      </c>
      <c r="J19" s="56" t="s">
        <v>65</v>
      </c>
      <c r="K19" s="49">
        <f t="shared" si="1"/>
        <v>420</v>
      </c>
      <c r="L19" s="49">
        <f t="shared" si="2"/>
        <v>16.24</v>
      </c>
      <c r="M19" s="49">
        <f t="shared" si="3"/>
        <v>44.85</v>
      </c>
    </row>
    <row r="20">
      <c r="A20" s="50" t="s">
        <v>50</v>
      </c>
      <c r="B20" s="51">
        <v>2.0</v>
      </c>
      <c r="C20" s="52">
        <f>SUMIFS('2017 Data'!J:J,'2017 Data'!G:G,A20,'2017 Data'!C:C,3)</f>
        <v>46.07</v>
      </c>
      <c r="D20" s="52">
        <f>MAXIFS(historical_events_FACT!J:J,historical_events_FACT!G:G,A20,historical_events_FACT!C:C,3)</f>
        <v>16.7</v>
      </c>
      <c r="E20" s="51">
        <v>1665.0</v>
      </c>
      <c r="F20" s="51">
        <f>SUMIFS('2018 Data'!J:J,'2018 Data'!G:G,A20,'2018 Data'!C:C,2)</f>
        <v>45.46</v>
      </c>
      <c r="G20" s="49">
        <v>0.0</v>
      </c>
      <c r="H20" s="49">
        <v>0.0</v>
      </c>
      <c r="J20" s="56"/>
    </row>
    <row r="21" ht="15.75" customHeight="1">
      <c r="A21" s="50" t="s">
        <v>52</v>
      </c>
      <c r="B21" s="51">
        <v>2.0</v>
      </c>
      <c r="C21" s="52">
        <f>SUMIFS('2017 Data'!J:J,'2017 Data'!G:G,A21,'2017 Data'!C:C,3)</f>
        <v>30.8</v>
      </c>
      <c r="D21" s="52">
        <f>MAXIFS(historical_events_FACT!J:J,historical_events_FACT!G:G,A21,historical_events_FACT!C:C,3)</f>
        <v>16.4</v>
      </c>
      <c r="E21" s="51">
        <v>1665.0</v>
      </c>
      <c r="F21" s="51">
        <f>SUMIFS('2018 Data'!J:J,'2018 Data'!G:G,A21,'2018 Data'!C:C,2)</f>
        <v>43.77</v>
      </c>
      <c r="G21" s="49">
        <v>0.0</v>
      </c>
      <c r="H21" s="49">
        <v>0.0</v>
      </c>
      <c r="J21" s="56" t="s">
        <v>69</v>
      </c>
      <c r="K21" s="49">
        <f t="shared" ref="K21:K22" si="4">XLOOKUP(J21,A:A,E:E)</f>
        <v>420</v>
      </c>
      <c r="L21" s="49">
        <f t="array" ref="L21">XLOOKUP(J21,A:A,D:D)</f>
        <v>18.6</v>
      </c>
      <c r="M21" s="49">
        <f t="shared" ref="M21:M22" si="5">XLOOKUP(J21,A:A,C:C)</f>
        <v>92.67</v>
      </c>
    </row>
    <row r="22" ht="15.75" customHeight="1">
      <c r="A22" s="50" t="s">
        <v>17</v>
      </c>
      <c r="B22" s="51">
        <v>2.0</v>
      </c>
      <c r="C22" s="52">
        <f>SUMIFS('2017 Data'!J:J,'2017 Data'!G:G,A22,'2017 Data'!C:C,3)</f>
        <v>0</v>
      </c>
      <c r="D22" s="52">
        <f>MAXIFS(historical_events_FACT!J:J,historical_events_FACT!G:G,A22,historical_events_FACT!C:C,3)</f>
        <v>17.96</v>
      </c>
      <c r="E22" s="51">
        <v>1665.0</v>
      </c>
      <c r="F22" s="51">
        <f>SUMIFS('2018 Data'!J:J,'2018 Data'!G:G,A22,'2018 Data'!C:C,2)</f>
        <v>103.52</v>
      </c>
      <c r="G22" s="49">
        <v>0.0</v>
      </c>
      <c r="H22" s="49">
        <v>0.0</v>
      </c>
      <c r="J22" s="56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43</v>
      </c>
      <c r="B23" s="51">
        <v>2.0</v>
      </c>
      <c r="C23" s="52">
        <v>65.57</v>
      </c>
      <c r="D23" s="52">
        <v>16.49</v>
      </c>
      <c r="E23" s="51">
        <v>1665.0</v>
      </c>
      <c r="F23" s="51">
        <f>SUMIFS('2018 Data'!J:J,'2018 Data'!G:G,A23,'2018 Data'!C:C,2)</f>
        <v>47.6</v>
      </c>
      <c r="G23" s="49">
        <v>0.0</v>
      </c>
      <c r="H23" s="49">
        <v>0.0</v>
      </c>
    </row>
    <row r="24" ht="15.75" customHeight="1">
      <c r="A24" s="50" t="s">
        <v>162</v>
      </c>
      <c r="B24" s="51">
        <v>2.0</v>
      </c>
      <c r="C24" s="52">
        <v>65.57</v>
      </c>
      <c r="D24" s="52">
        <v>16.49</v>
      </c>
      <c r="E24" s="51">
        <v>1665.0</v>
      </c>
      <c r="F24" s="51">
        <f>SUMIFS('2018 Data'!J:J,'2018 Data'!G:G,A24,'2018 Data'!C:C,2)</f>
        <v>38.19</v>
      </c>
      <c r="G24" s="49">
        <v>0.0</v>
      </c>
      <c r="H24" s="49">
        <v>0.0</v>
      </c>
    </row>
    <row r="25" ht="15.75" customHeight="1">
      <c r="A25" s="50" t="s">
        <v>26</v>
      </c>
      <c r="B25" s="51">
        <v>2.0</v>
      </c>
      <c r="C25" s="52">
        <f>SUMIFS('2017 Data'!J:J,'2017 Data'!G:G,A25,'2017 Data'!C:C,3)</f>
        <v>85.21</v>
      </c>
      <c r="D25" s="52">
        <f>MAXIFS(historical_events_FACT!J:J,historical_events_FACT!G:G,A25,historical_events_FACT!C:C,3)</f>
        <v>19.54</v>
      </c>
      <c r="E25" s="51">
        <v>420.0</v>
      </c>
      <c r="F25" s="51">
        <f>SUMIFS('2018 Data'!J:J,'2018 Data'!G:G,A25,'2018 Data'!C:C,2)</f>
        <v>23.52</v>
      </c>
      <c r="G25" s="49">
        <v>1.0</v>
      </c>
      <c r="H25" s="49">
        <v>0.0</v>
      </c>
    </row>
    <row r="26" ht="15.75" customHeight="1">
      <c r="A26" s="50" t="s">
        <v>34</v>
      </c>
      <c r="B26" s="51">
        <v>3.0</v>
      </c>
      <c r="C26" s="52">
        <f>SUMIFS('2017 Data'!J:J,'2017 Data'!G:G,A26,'2017 Data'!C:C,3)</f>
        <v>25.73</v>
      </c>
      <c r="D26" s="52">
        <f>MAXIFS(historical_events_FACT!J:J,historical_events_FACT!G:G,A26,historical_events_FACT!C:C,3)</f>
        <v>13.07</v>
      </c>
      <c r="E26" s="51">
        <v>420.0</v>
      </c>
      <c r="F26" s="51">
        <f>SUMIFS('2018 Data'!J:J,'2018 Data'!G:G,A26,'2018 Data'!C:C,2)</f>
        <v>38.64</v>
      </c>
      <c r="G26" s="49">
        <v>0.0</v>
      </c>
      <c r="H26" s="49">
        <v>0.0</v>
      </c>
    </row>
    <row r="27" ht="15.75" customHeight="1">
      <c r="A27" s="50" t="s">
        <v>38</v>
      </c>
      <c r="B27" s="51">
        <v>3.0</v>
      </c>
      <c r="C27" s="52">
        <f>SUMIFS('2017 Data'!J:J,'2017 Data'!G:G,A27,'2017 Data'!C:C,3)</f>
        <v>72.04</v>
      </c>
      <c r="D27" s="52">
        <f>MAXIFS(historical_events_FACT!J:J,historical_events_FACT!G:G,A27,historical_events_FACT!C:C,3)</f>
        <v>17.73</v>
      </c>
      <c r="E27" s="51">
        <v>420.0</v>
      </c>
      <c r="F27" s="51">
        <f>SUMIFS('2018 Data'!J:J,'2018 Data'!G:G,A27,'2018 Data'!C:C,2)</f>
        <v>34.97</v>
      </c>
      <c r="G27" s="49">
        <v>1.0</v>
      </c>
      <c r="H27" s="49">
        <v>0.0</v>
      </c>
    </row>
    <row r="28" ht="15.75" customHeight="1">
      <c r="A28" s="50" t="s">
        <v>40</v>
      </c>
      <c r="B28" s="51">
        <v>3.0</v>
      </c>
      <c r="C28" s="52">
        <f>SUMIFS('2017 Data'!J:J,'2017 Data'!G:G,A28,'2017 Data'!C:C,3)</f>
        <v>112.44</v>
      </c>
      <c r="D28" s="52">
        <f>MAXIFS(historical_events_FACT!J:J,historical_events_FACT!G:G,A28,historical_events_FACT!C:C,3)</f>
        <v>17.63</v>
      </c>
      <c r="E28" s="51">
        <v>420.0</v>
      </c>
      <c r="F28" s="51">
        <f>SUMIFS('2018 Data'!J:J,'2018 Data'!G:G,A28,'2018 Data'!C:C,2)</f>
        <v>23.49</v>
      </c>
      <c r="G28" s="49">
        <v>0.0</v>
      </c>
      <c r="H28" s="49">
        <v>0.0</v>
      </c>
    </row>
    <row r="29" ht="15.75" customHeight="1">
      <c r="A29" s="50" t="s">
        <v>65</v>
      </c>
      <c r="B29" s="51">
        <v>3.0</v>
      </c>
      <c r="C29" s="52">
        <f>SUMIFS('2017 Data'!J:J,'2017 Data'!G:G,A29,'2017 Data'!C:C,3)</f>
        <v>44.85</v>
      </c>
      <c r="D29" s="52">
        <f>MAXIFS(historical_events_FACT!J:J,historical_events_FACT!G:G,A29,historical_events_FACT!C:C,3)</f>
        <v>16.24</v>
      </c>
      <c r="E29" s="51">
        <v>420.0</v>
      </c>
      <c r="F29" s="51">
        <f>SUMIFS('2018 Data'!J:J,'2018 Data'!G:G,A29,'2018 Data'!C:C,2)</f>
        <v>23.63</v>
      </c>
      <c r="G29" s="49">
        <v>0.0</v>
      </c>
      <c r="H29" s="49">
        <v>0.0</v>
      </c>
    </row>
    <row r="30" ht="15.75" customHeight="1">
      <c r="A30" s="50" t="s">
        <v>150</v>
      </c>
      <c r="B30" s="51">
        <v>3.0</v>
      </c>
      <c r="C30" s="52">
        <v>65.57</v>
      </c>
      <c r="D30" s="52">
        <v>16.49</v>
      </c>
      <c r="E30" s="51">
        <v>420.0</v>
      </c>
      <c r="F30" s="51">
        <f>SUMIFS('2018 Data'!J:J,'2018 Data'!G:G,A30,'2018 Data'!C:C,2)</f>
        <v>23.8</v>
      </c>
      <c r="G30" s="49">
        <v>0.0</v>
      </c>
      <c r="H30" s="49">
        <v>0.0</v>
      </c>
    </row>
    <row r="31" ht="15.75" customHeight="1">
      <c r="A31" s="50" t="s">
        <v>123</v>
      </c>
      <c r="B31" s="51">
        <v>3.0</v>
      </c>
      <c r="C31" s="52">
        <v>65.57</v>
      </c>
      <c r="D31" s="52">
        <v>16.49</v>
      </c>
      <c r="E31" s="51">
        <v>420.0</v>
      </c>
      <c r="F31" s="51">
        <f>SUMIFS('2018 Data'!J:J,'2018 Data'!G:G,A31,'2018 Data'!C:C,2)</f>
        <v>35.86</v>
      </c>
      <c r="G31" s="49">
        <v>0.0</v>
      </c>
      <c r="H31" s="49">
        <v>0.0</v>
      </c>
    </row>
    <row r="32" ht="15.75" customHeight="1">
      <c r="A32" s="50" t="s">
        <v>25</v>
      </c>
      <c r="B32" s="51">
        <v>3.0</v>
      </c>
      <c r="C32" s="52">
        <v>65.57</v>
      </c>
      <c r="D32" s="52">
        <f>MAXIFS(historical_events_FACT!J:J,historical_events_FACT!G:G,A32,historical_events_FACT!C:C,3)</f>
        <v>13</v>
      </c>
      <c r="E32" s="51">
        <v>420.0</v>
      </c>
      <c r="F32" s="51">
        <f>SUMIFS('2018 Data'!J:J,'2018 Data'!G:G,A32,'2018 Data'!C:C,2)</f>
        <v>20.71</v>
      </c>
      <c r="G32" s="49">
        <v>0.0</v>
      </c>
      <c r="H32" s="49">
        <v>0.0</v>
      </c>
    </row>
    <row r="33" ht="15.75" customHeight="1">
      <c r="A33" s="50" t="s">
        <v>69</v>
      </c>
      <c r="B33" s="51">
        <v>3.0</v>
      </c>
      <c r="C33" s="52">
        <f>SUMIFS('2017 Data'!J:J,'2017 Data'!G:G,A33,'2017 Data'!C:C,3)</f>
        <v>92.67</v>
      </c>
      <c r="D33" s="52">
        <f>MAXIFS(historical_events_FACT!J:J,historical_events_FACT!G:G,A33,historical_events_FACT!C:C,3)</f>
        <v>18.6</v>
      </c>
      <c r="E33" s="51">
        <v>420.0</v>
      </c>
      <c r="F33" s="51">
        <f>SUMIFS('2018 Data'!J:J,'2018 Data'!G:G,A33,'2018 Data'!C:C,2)</f>
        <v>54.74</v>
      </c>
      <c r="G33" s="49">
        <v>1.0</v>
      </c>
      <c r="H33" s="49">
        <v>0.0</v>
      </c>
    </row>
    <row r="34" ht="15.75" customHeight="1">
      <c r="A34" s="50" t="s">
        <v>160</v>
      </c>
      <c r="B34" s="51">
        <v>3.0</v>
      </c>
      <c r="C34" s="52">
        <v>65.57</v>
      </c>
      <c r="D34" s="52">
        <v>16.49</v>
      </c>
      <c r="E34" s="51">
        <v>420.0</v>
      </c>
      <c r="F34" s="51">
        <f>SUMIFS('2018 Data'!J:J,'2018 Data'!G:G,A34,'2018 Data'!C:C,2)</f>
        <v>74.67</v>
      </c>
      <c r="G34" s="49">
        <v>0.0</v>
      </c>
      <c r="H34" s="49">
        <v>0.0</v>
      </c>
    </row>
    <row r="35" ht="15.75" customHeight="1">
      <c r="A35" s="50" t="s">
        <v>67</v>
      </c>
      <c r="B35" s="51">
        <v>3.0</v>
      </c>
      <c r="C35" s="52">
        <f>SUMIFS('2017 Data'!J:J,'2017 Data'!G:G,A35,'2017 Data'!C:C,3)</f>
        <v>24.67</v>
      </c>
      <c r="D35" s="52">
        <f>MAXIFS(historical_events_FACT!J:J,historical_events_FACT!G:G,A35,historical_events_FACT!C:C,3)</f>
        <v>14.67</v>
      </c>
      <c r="E35" s="51">
        <v>420.0</v>
      </c>
      <c r="F35" s="51">
        <f>SUMIFS('2018 Data'!J:J,'2018 Data'!G:G,A35,'2018 Data'!C:C,2)</f>
        <v>17.66</v>
      </c>
      <c r="G35" s="49">
        <v>0.0</v>
      </c>
      <c r="H35" s="49">
        <v>0.0</v>
      </c>
    </row>
    <row r="36" ht="15.75" customHeight="1">
      <c r="A36" s="50" t="s">
        <v>122</v>
      </c>
      <c r="B36" s="51">
        <v>3.0</v>
      </c>
      <c r="C36" s="52">
        <f>SUMIFS('2017 Data'!J:J,'2017 Data'!G:G,A36,'2017 Data'!C:C,3)</f>
        <v>23.01</v>
      </c>
      <c r="D36" s="52">
        <f>MAXIFS(historical_events_FACT!J:J,historical_events_FACT!G:G,A36,historical_events_FACT!C:C,3)</f>
        <v>16.84</v>
      </c>
      <c r="E36" s="51">
        <v>420.0</v>
      </c>
      <c r="F36" s="51">
        <f>SUMIFS('2018 Data'!J:J,'2018 Data'!G:G,A36,'2018 Data'!C:C,2)</f>
        <v>0</v>
      </c>
      <c r="G36" s="49">
        <v>0.0</v>
      </c>
      <c r="H36" s="49">
        <v>0.0</v>
      </c>
    </row>
    <row r="37" ht="15.75" customHeight="1">
      <c r="A37" s="50" t="s">
        <v>163</v>
      </c>
      <c r="B37" s="51">
        <v>3.0</v>
      </c>
      <c r="C37" s="52">
        <v>65.57</v>
      </c>
      <c r="D37" s="52">
        <v>16.49</v>
      </c>
      <c r="E37" s="50">
        <v>0.0</v>
      </c>
      <c r="F37" s="51">
        <f>SUMIFS('2018 Data'!J:J,'2018 Data'!G:G,A37,'2018 Data'!C:C,2)</f>
        <v>17.21</v>
      </c>
      <c r="G37" s="49">
        <v>0.0</v>
      </c>
      <c r="H37" s="49">
        <v>0.0</v>
      </c>
    </row>
    <row r="38" ht="15.75" customHeight="1">
      <c r="A38" s="47" t="s">
        <v>164</v>
      </c>
      <c r="B38" s="51">
        <v>3.0</v>
      </c>
      <c r="C38" s="52">
        <v>65.57</v>
      </c>
      <c r="D38" s="52">
        <v>16.49</v>
      </c>
      <c r="E38" s="50">
        <v>0.0</v>
      </c>
      <c r="F38" s="51">
        <f>SUMIFS('2018 Data'!J:J,'2018 Data'!G:G,A38,'2018 Data'!C:C,2)</f>
        <v>15.33</v>
      </c>
      <c r="G38" s="49">
        <v>0.0</v>
      </c>
      <c r="H38" s="49">
        <v>0.0</v>
      </c>
    </row>
    <row r="39" ht="15.75" customHeight="1">
      <c r="A39" s="47"/>
      <c r="E39" s="50"/>
    </row>
    <row r="40" ht="15.75" customHeight="1">
      <c r="A40" s="47"/>
      <c r="E40" s="50"/>
    </row>
    <row r="41" ht="15.75" customHeight="1">
      <c r="A41" s="47"/>
      <c r="E41" s="50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194</v>
      </c>
      <c r="D1" s="49" t="s">
        <v>195</v>
      </c>
      <c r="E1" s="49" t="s">
        <v>196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31</v>
      </c>
      <c r="B2" s="51">
        <v>1.0</v>
      </c>
      <c r="C2" s="51">
        <f t="array" ref="C2">ROUND(AVERAGE(XLOOKUP(A2,'Event 1'!A:A,'Event 1'!F:F),XLOOKUP(A2,'Event 2'!A:A,'Event 2'!F:F)),2)</f>
        <v>50.99</v>
      </c>
      <c r="D2" s="51">
        <f>IF(SUMIFS(historical_events_FACT!$J:$J,historical_events_FACT!$G:$G,$A2,historical_events_FACT!$C:$C,4,historical_events_FACT!$B:$B,2016)=0,"",SUMIFS(historical_events_FACT!$J:$J,historical_events_FACT!$G:$G,$A2,historical_events_FACT!$C:$C,4,historical_events_FACT!$B:$B,2016))</f>
        <v>20.58</v>
      </c>
      <c r="E2" s="51">
        <f>IF(SUMIFS('2017 Data'!$J:$J,'2017 Data'!$G:$G,$A2,'2017 Data'!$C:$C,4) = 0, "", SUMIFS('2017 Data'!$J:$J,'2017 Data'!$G:$G,$A2,'2017 Data'!$C:$C,4))</f>
        <v>53.64</v>
      </c>
      <c r="F2" s="59">
        <f>SUMIFS('2018 Data'!J:J,'2018 Data'!G:G,A2,'2018 Data'!C:C,3)</f>
        <v>51.83</v>
      </c>
      <c r="G2" s="49">
        <v>0.0</v>
      </c>
      <c r="H2" s="49">
        <v>0.0</v>
      </c>
      <c r="J2" s="49" t="s">
        <v>186</v>
      </c>
      <c r="K2" s="53">
        <f>SUMPRODUCT(G2:G37,D2:D37)+SUMPRODUCT(H2:H37,D2:D37)</f>
        <v>630.07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17</v>
      </c>
      <c r="B3" s="51">
        <v>1.0</v>
      </c>
      <c r="C3" s="51">
        <f t="array" ref="C3">ROUND(AVERAGE(XLOOKUP(A3,'Event 1'!A:A,'Event 1'!F:F),XLOOKUP(A3,'Event 2'!A:A,'Event 2'!F:F)),2)</f>
        <v>65.74</v>
      </c>
      <c r="D3" s="51">
        <f>IF(SUMIFS(historical_events_FACT!$J:$J,historical_events_FACT!$G:$G,$A3,historical_events_FACT!$C:$C,4,historical_events_FACT!$B:$B,2016)=0,"",SUMIFS(historical_events_FACT!$J:$J,historical_events_FACT!$G:$G,$A3,historical_events_FACT!$C:$C,4,historical_events_FACT!$B:$B,2016))</f>
        <v>52.8</v>
      </c>
      <c r="E3" s="51">
        <v>52.800000000000004</v>
      </c>
      <c r="F3" s="59">
        <f>SUMIFS('2018 Data'!J:J,'2018 Data'!G:G,A3,'2018 Data'!C:C,3)</f>
        <v>20.34</v>
      </c>
      <c r="G3" s="49">
        <v>1.0</v>
      </c>
      <c r="H3" s="49">
        <v>1.0</v>
      </c>
      <c r="I3" s="49" t="s">
        <v>187</v>
      </c>
      <c r="J3" s="49" t="s">
        <v>197</v>
      </c>
      <c r="K3" s="54">
        <f>SUMPRODUCT(G2:G37,C2:C37) +SUMPRODUCT(H2:H37,C2:C37)</f>
        <v>400.97</v>
      </c>
      <c r="L3" s="49" t="s">
        <v>188</v>
      </c>
      <c r="M3" s="4">
        <v>400.0</v>
      </c>
      <c r="S3" s="49">
        <f>IF(SUMIFS('2017 Data'!$J:$J,'2017 Data'!$G:$G,$A2,'2017 Data'!$C:$C,S$2) = 0, "", SUMIFS('2017 Data'!$J:$J,'2017 Data'!$G:$G,$A2,'2017 Data'!$C:$C,S$2))</f>
        <v>53.64</v>
      </c>
      <c r="T3" s="49">
        <f>IF(SUMIFS('2017 Data'!$J:$J,'2017 Data'!$G:$G,$A3,'2017 Data'!$C:$C,T$2) = 0, "", SUMIFS('2017 Data'!$J:$J,'2017 Data'!$G:$G,$A3,'2017 Data'!$C:$C,T$2))</f>
        <v>21.2</v>
      </c>
      <c r="U3" s="49">
        <f>IF(SUMIFS('2017 Data'!$J:$J,'2017 Data'!$G:$G,$A3,'2017 Data'!$C:$C,U$2) = 0, "", SUMIFS('2017 Data'!$J:$J,'2017 Data'!$G:$G,$A3,'2017 Data'!$C:$C,U$2))</f>
        <v>26.13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52.8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21.26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27.23</v>
      </c>
    </row>
    <row r="4">
      <c r="A4" s="50" t="s">
        <v>57</v>
      </c>
      <c r="B4" s="51">
        <v>1.0</v>
      </c>
      <c r="C4" s="51">
        <f t="array" ref="C4">ROUND(AVERAGE(XLOOKUP(A4,'Event 1'!A:A,'Event 1'!F:F),XLOOKUP(A4,'Event 2'!A:A,'Event 2'!F:F)),2)</f>
        <v>45.87</v>
      </c>
      <c r="D4" s="51">
        <v>78.9</v>
      </c>
      <c r="E4" s="51">
        <f>IF(SUMIFS('2017 Data'!$J:$J,'2017 Data'!$G:$G,$A4,'2017 Data'!$C:$C,4) = 0, "", SUMIFS('2017 Data'!$J:$J,'2017 Data'!$G:$G,$A4,'2017 Data'!$C:$C,4))</f>
        <v>78.9</v>
      </c>
      <c r="F4" s="59">
        <f>SUMIFS('2018 Data'!J:J,'2018 Data'!G:G,A4,'2018 Data'!C:C,3)</f>
        <v>21.66</v>
      </c>
      <c r="G4" s="49">
        <v>0.0</v>
      </c>
      <c r="H4" s="49">
        <v>0.0</v>
      </c>
      <c r="J4" s="49" t="s">
        <v>180</v>
      </c>
      <c r="K4" s="54">
        <f>SUMPRODUCT(G2:G37,E2:E37)+SUMPRODUCT(H2:H37,E2:E37)</f>
        <v>494.94</v>
      </c>
      <c r="L4" s="49" t="s">
        <v>188</v>
      </c>
      <c r="M4" s="4">
        <v>400.0</v>
      </c>
      <c r="S4" s="49">
        <f>IF(SUMIFS('2017 Data'!$J:$J,'2017 Data'!$G:$G,$A4,'2017 Data'!$C:$C,S$2) = 0, "", SUMIFS('2017 Data'!$J:$J,'2017 Data'!$G:$G,$A4,'2017 Data'!$C:$C,S$2))</f>
        <v>78.9</v>
      </c>
      <c r="T4" s="49">
        <f>IF(SUMIFS('2017 Data'!$J:$J,'2017 Data'!$G:$G,$A4,'2017 Data'!$C:$C,T$2) = 0, "", SUMIFS('2017 Data'!$J:$J,'2017 Data'!$G:$G,$A4,'2017 Data'!$C:$C,T$2))</f>
        <v>58.36</v>
      </c>
      <c r="U4" s="49">
        <f>IF(SUMIFS('2017 Data'!$J:$J,'2017 Data'!$G:$G,$A4,'2017 Data'!$C:$C,U$2) = 0, "", SUMIFS('2017 Data'!$J:$J,'2017 Data'!$G:$G,$A4,'2017 Data'!$C:$C,U$2))</f>
        <v>19.5</v>
      </c>
      <c r="V4" s="49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49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49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>
      <c r="A5" s="50" t="s">
        <v>27</v>
      </c>
      <c r="B5" s="51">
        <v>1.0</v>
      </c>
      <c r="C5" s="51">
        <f t="array" ref="C5">ROUND(AVERAGE(XLOOKUP(A5,'Event 1'!A:A,'Event 1'!F:F),XLOOKUP(A5,'Event 2'!A:A,'Event 2'!F:F)),2)</f>
        <v>53.12</v>
      </c>
      <c r="D5" s="51">
        <f>IF(SUMIFS(historical_events_FACT!$J:$J,historical_events_FACT!$G:$G,$A5,historical_events_FACT!$C:$C,4,historical_events_FACT!$B:$B,2016)=0,"",SUMIFS(historical_events_FACT!$J:$J,historical_events_FACT!$G:$G,$A5,historical_events_FACT!$C:$C,4,historical_events_FACT!$B:$B,2016))</f>
        <v>57.04</v>
      </c>
      <c r="E5" s="51">
        <f>IF(SUMIFS('2017 Data'!$J:$J,'2017 Data'!$G:$G,$A5,'2017 Data'!$C:$C,4) = 0, "", SUMIFS('2017 Data'!$J:$J,'2017 Data'!$G:$G,$A5,'2017 Data'!$C:$C,4))</f>
        <v>19.4</v>
      </c>
      <c r="F5" s="59">
        <f>SUMIFS('2018 Data'!J:J,'2018 Data'!G:G,A5,'2018 Data'!C:C,3)</f>
        <v>20.33</v>
      </c>
      <c r="G5" s="49">
        <v>0.0</v>
      </c>
      <c r="H5" s="49">
        <v>0.0</v>
      </c>
      <c r="K5" s="49">
        <v>0.0</v>
      </c>
      <c r="M5" s="49">
        <v>0.0</v>
      </c>
      <c r="S5" s="49">
        <f>IF(SUMIFS('2017 Data'!$J:$J,'2017 Data'!$G:$G,$A5,'2017 Data'!$C:$C,S$2) = 0, "", SUMIFS('2017 Data'!$J:$J,'2017 Data'!$G:$G,$A5,'2017 Data'!$C:$C,S$2))</f>
        <v>19.4</v>
      </c>
      <c r="T5" s="49">
        <f>IF(SUMIFS('2017 Data'!$J:$J,'2017 Data'!$G:$G,$A5,'2017 Data'!$C:$C,T$2) = 0, "", SUMIFS('2017 Data'!$J:$J,'2017 Data'!$G:$G,$A5,'2017 Data'!$C:$C,T$2))</f>
        <v>28.9</v>
      </c>
      <c r="U5" s="49">
        <f>IF(SUMIFS('2017 Data'!$J:$J,'2017 Data'!$G:$G,$A5,'2017 Data'!$C:$C,U$2) = 0, "", SUMIFS('2017 Data'!$J:$J,'2017 Data'!$G:$G,$A5,'2017 Data'!$C:$C,U$2))</f>
        <v>20.74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57.04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19.23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57.81</v>
      </c>
    </row>
    <row r="6">
      <c r="A6" s="50" t="s">
        <v>47</v>
      </c>
      <c r="B6" s="51">
        <v>1.0</v>
      </c>
      <c r="C6" s="51">
        <f t="array" ref="C6">ROUND(AVERAGE(XLOOKUP(A6,'Event 1'!A:A,'Event 1'!F:F),XLOOKUP(A6,'Event 2'!A:A,'Event 2'!F:F)),2)</f>
        <v>50.3</v>
      </c>
      <c r="D6" s="51">
        <f>IF(SUMIFS(historical_events_FACT!$J:$J,historical_events_FACT!$G:$G,$A6,historical_events_FACT!$C:$C,4,historical_events_FACT!$B:$B,2016)=0,"",SUMIFS(historical_events_FACT!$J:$J,historical_events_FACT!$G:$G,$A6,historical_events_FACT!$C:$C,4,historical_events_FACT!$B:$B,2016))</f>
        <v>25.19</v>
      </c>
      <c r="E6" s="51">
        <f>IF(SUMIFS('2017 Data'!$J:$J,'2017 Data'!$G:$G,$A6,'2017 Data'!$C:$C,4) = 0, "", SUMIFS('2017 Data'!$J:$J,'2017 Data'!$G:$G,$A6,'2017 Data'!$C:$C,4))</f>
        <v>105.95</v>
      </c>
      <c r="F6" s="59">
        <f>SUMIFS('2018 Data'!J:J,'2018 Data'!G:G,A6,'2018 Data'!C:C,3)</f>
        <v>33.43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105.95</v>
      </c>
      <c r="T6" s="49">
        <f>IF(SUMIFS('2017 Data'!$J:$J,'2017 Data'!$G:$G,$A6,'2017 Data'!$C:$C,T$2) = 0, "", SUMIFS('2017 Data'!$J:$J,'2017 Data'!$G:$G,$A6,'2017 Data'!$C:$C,T$2))</f>
        <v>27.87</v>
      </c>
      <c r="U6" s="49">
        <f>IF(SUMIFS('2017 Data'!$J:$J,'2017 Data'!$G:$G,$A6,'2017 Data'!$C:$C,U$2) = 0, "", SUMIFS('2017 Data'!$J:$J,'2017 Data'!$G:$G,$A6,'2017 Data'!$C:$C,U$2))</f>
        <v>34.34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25.19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24.66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19.18</v>
      </c>
    </row>
    <row r="7">
      <c r="A7" s="50" t="s">
        <v>161</v>
      </c>
      <c r="B7" s="51">
        <v>1.0</v>
      </c>
      <c r="C7" s="51">
        <f t="array" ref="C7">ROUND(AVERAGE(XLOOKUP(A7,'Event 1'!A:A,'Event 1'!F:F),XLOOKUP(A7,'Event 2'!A:A,'Event 2'!F:F)),2)</f>
        <v>46.39</v>
      </c>
      <c r="D7" s="51">
        <v>45.69</v>
      </c>
      <c r="E7" s="51">
        <v>32.32</v>
      </c>
      <c r="F7" s="59">
        <f>SUMIFS('2018 Data'!J:J,'2018 Data'!G:G,A7,'2018 Data'!C:C,3)</f>
        <v>23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 t="str">
        <f>IF(SUMIFS('2017 Data'!$J:$J,'2017 Data'!$G:$G,$A7,'2017 Data'!$C:$C,S$2) = 0, "", SUMIFS('2017 Data'!$J:$J,'2017 Data'!$G:$G,$A7,'2017 Data'!$C:$C,S$2))</f>
        <v/>
      </c>
      <c r="T7" s="49" t="str">
        <f>IF(SUMIFS('2017 Data'!$J:$J,'2017 Data'!$G:$G,$A7,'2017 Data'!$C:$C,T$2) = 0, "", SUMIFS('2017 Data'!$J:$J,'2017 Data'!$G:$G,$A7,'2017 Data'!$C:$C,T$2))</f>
        <v/>
      </c>
      <c r="U7" s="49" t="str">
        <f>IF(SUMIFS('2017 Data'!$J:$J,'2017 Data'!$G:$G,$A7,'2017 Data'!$C:$C,U$2) = 0, "", SUMIFS('2017 Data'!$J:$J,'2017 Data'!$G:$G,$A7,'2017 Data'!$C:$C,U$2))</f>
        <v/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0" t="s">
        <v>30</v>
      </c>
      <c r="B8" s="51">
        <v>1.0</v>
      </c>
      <c r="C8" s="51">
        <f t="array" ref="C8">ROUND(AVERAGE(XLOOKUP(A8,'Event 1'!A:A,'Event 1'!F:F),XLOOKUP(A8,'Event 2'!A:A,'Event 2'!F:F)),2)</f>
        <v>51.89</v>
      </c>
      <c r="D8" s="51">
        <f>IF(SUMIFS(historical_events_FACT!$J:$J,historical_events_FACT!$G:$G,$A8,historical_events_FACT!$C:$C,4,historical_events_FACT!$B:$B,2016)=0,"",SUMIFS(historical_events_FACT!$J:$J,historical_events_FACT!$G:$G,$A8,historical_events_FACT!$C:$C,4,historical_events_FACT!$B:$B,2016))</f>
        <v>95.41</v>
      </c>
      <c r="E8" s="51">
        <f>IF(SUMIFS('2017 Data'!$J:$J,'2017 Data'!$G:$G,$A8,'2017 Data'!$C:$C,4) = 0, "", SUMIFS('2017 Data'!$J:$J,'2017 Data'!$G:$G,$A8,'2017 Data'!$C:$C,4))</f>
        <v>72.96</v>
      </c>
      <c r="F8" s="59">
        <f>SUMIFS('2018 Data'!J:J,'2018 Data'!G:G,A8,'2018 Data'!C:C,3)</f>
        <v>42.74</v>
      </c>
      <c r="G8" s="49">
        <v>1.0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>
        <f>IF(SUMIFS('2017 Data'!$J:$J,'2017 Data'!$G:$G,$A8,'2017 Data'!$C:$C,S$2) = 0, "", SUMIFS('2017 Data'!$J:$J,'2017 Data'!$G:$G,$A8,'2017 Data'!$C:$C,S$2))</f>
        <v>72.96</v>
      </c>
      <c r="T8" s="49">
        <f>IF(SUMIFS('2017 Data'!$J:$J,'2017 Data'!$G:$G,$A8,'2017 Data'!$C:$C,T$2) = 0, "", SUMIFS('2017 Data'!$J:$J,'2017 Data'!$G:$G,$A8,'2017 Data'!$C:$C,T$2))</f>
        <v>93.79</v>
      </c>
      <c r="U8" s="49">
        <f>IF(SUMIFS('2017 Data'!$J:$J,'2017 Data'!$G:$G,$A8,'2017 Data'!$C:$C,U$2) = 0, "", SUMIFS('2017 Data'!$J:$J,'2017 Data'!$G:$G,$A8,'2017 Data'!$C:$C,U$2))</f>
        <v>90.03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95.41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80.91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33.77</v>
      </c>
    </row>
    <row r="9">
      <c r="A9" s="50" t="s">
        <v>111</v>
      </c>
      <c r="B9" s="51">
        <v>1.0</v>
      </c>
      <c r="C9" s="51">
        <f t="array" ref="C9">ROUND(AVERAGE(XLOOKUP(A9,'Event 1'!A:A,'Event 1'!F:F),XLOOKUP(A9,'Event 2'!A:A,'Event 2'!F:F)),2)</f>
        <v>41.97</v>
      </c>
      <c r="D9" s="51">
        <v>45.69</v>
      </c>
      <c r="E9" s="51">
        <v>32.32</v>
      </c>
      <c r="F9" s="59">
        <f>SUMIFS('2018 Data'!J:J,'2018 Data'!G:G,A9,'2018 Data'!C:C,3)</f>
        <v>31.64</v>
      </c>
      <c r="G9" s="49">
        <v>0.0</v>
      </c>
      <c r="H9" s="49">
        <v>0.0</v>
      </c>
      <c r="J9" s="49" t="s">
        <v>192</v>
      </c>
      <c r="K9" s="54">
        <f>SUM(G26:G37)</f>
        <v>2</v>
      </c>
      <c r="L9" s="49" t="s">
        <v>190</v>
      </c>
      <c r="M9" s="4">
        <v>2.0</v>
      </c>
      <c r="S9" s="49" t="str">
        <f>IF(SUMIFS('2017 Data'!$J:$J,'2017 Data'!$G:$G,$A9,'2017 Data'!$C:$C,S$2) = 0, "", SUMIFS('2017 Data'!$J:$J,'2017 Data'!$G:$G,$A9,'2017 Data'!$C:$C,S$2))</f>
        <v/>
      </c>
      <c r="T9" s="49" t="str">
        <f>IF(SUMIFS('2017 Data'!$J:$J,'2017 Data'!$G:$G,$A9,'2017 Data'!$C:$C,T$2) = 0, "", SUMIFS('2017 Data'!$J:$J,'2017 Data'!$G:$G,$A9,'2017 Data'!$C:$C,T$2))</f>
        <v/>
      </c>
      <c r="U9" s="49" t="str">
        <f>IF(SUMIFS('2017 Data'!$J:$J,'2017 Data'!$G:$G,$A9,'2017 Data'!$C:$C,U$2) = 0, "", SUMIFS('2017 Data'!$J:$J,'2017 Data'!$G:$G,$A9,'2017 Data'!$C:$C,U$2))</f>
        <v/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0" t="s">
        <v>160</v>
      </c>
      <c r="B10" s="51">
        <v>2.0</v>
      </c>
      <c r="C10" s="51">
        <f t="array" ref="C10">ROUND(AVERAGE(XLOOKUP(A10,'Event 1'!A:A,'Event 1'!F:F),XLOOKUP(A10,'Event 2'!A:A,'Event 2'!F:F)),2)</f>
        <v>45.99</v>
      </c>
      <c r="D10" s="51">
        <v>45.69</v>
      </c>
      <c r="E10" s="51">
        <v>32.32</v>
      </c>
      <c r="F10" s="59">
        <f>SUMIFS('2018 Data'!J:J,'2018 Data'!G:G,A10,'2018 Data'!C:C,3)</f>
        <v>15.56</v>
      </c>
      <c r="G10" s="49">
        <v>1.0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33</v>
      </c>
      <c r="B11" s="51">
        <v>2.0</v>
      </c>
      <c r="C11" s="51">
        <f t="array" ref="C11">ROUND(AVERAGE(XLOOKUP(A11,'Event 1'!A:A,'Event 1'!F:F),XLOOKUP(A11,'Event 2'!A:A,'Event 2'!F:F)),2)</f>
        <v>44.8</v>
      </c>
      <c r="D11" s="51">
        <f>IF(SUMIFS(historical_events_FACT!$J:$J,historical_events_FACT!$G:$G,$A11,historical_events_FACT!$C:$C,4,historical_events_FACT!$B:$B,2016)=0,"",SUMIFS(historical_events_FACT!$J:$J,historical_events_FACT!$G:$G,$A11,historical_events_FACT!$C:$C,4,historical_events_FACT!$B:$B,2016))</f>
        <v>51.71</v>
      </c>
      <c r="E11" s="51">
        <f>IF(SUMIFS('2017 Data'!$J:$J,'2017 Data'!$G:$G,$A11,'2017 Data'!$C:$C,4) = 0, "", SUMIFS('2017 Data'!$J:$J,'2017 Data'!$G:$G,$A11,'2017 Data'!$C:$C,4))</f>
        <v>27.99</v>
      </c>
      <c r="F11" s="59">
        <f>SUMIFS('2018 Data'!J:J,'2018 Data'!G:G,A11,'2018 Data'!C:C,3)</f>
        <v>86.24</v>
      </c>
      <c r="G11" s="49">
        <v>1.0</v>
      </c>
      <c r="H11" s="49">
        <v>0.0</v>
      </c>
      <c r="S11" s="49">
        <f>IF(SUMIFS('2017 Data'!$J:$J,'2017 Data'!$G:$G,$A11,'2017 Data'!$C:$C,S$2) = 0, "", SUMIFS('2017 Data'!$J:$J,'2017 Data'!$G:$G,$A11,'2017 Data'!$C:$C,S$2))</f>
        <v>27.99</v>
      </c>
      <c r="T11" s="49">
        <f>IF(SUMIFS('2017 Data'!$J:$J,'2017 Data'!$G:$G,$A11,'2017 Data'!$C:$C,T$2) = 0, "", SUMIFS('2017 Data'!$J:$J,'2017 Data'!$G:$G,$A11,'2017 Data'!$C:$C,T$2))</f>
        <v>19.93</v>
      </c>
      <c r="U11" s="49">
        <f>IF(SUMIFS('2017 Data'!$J:$J,'2017 Data'!$G:$G,$A11,'2017 Data'!$C:$C,U$2) = 0, "", SUMIFS('2017 Data'!$J:$J,'2017 Data'!$G:$G,$A11,'2017 Data'!$C:$C,U$2))</f>
        <v>16.14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51.71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69.97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37.67</v>
      </c>
    </row>
    <row r="12">
      <c r="A12" s="50" t="s">
        <v>64</v>
      </c>
      <c r="B12" s="51">
        <v>2.0</v>
      </c>
      <c r="C12" s="51">
        <f t="array" ref="C12">ROUND(AVERAGE(XLOOKUP(A12,'Event 1'!A:A,'Event 1'!F:F),XLOOKUP(A12,'Event 2'!A:A,'Event 2'!F:F)),2)</f>
        <v>44.01</v>
      </c>
      <c r="D12" s="51">
        <v>45.69</v>
      </c>
      <c r="E12" s="51">
        <f>IF(SUMIFS('2017 Data'!$J:$J,'2017 Data'!$G:$G,$A12,'2017 Data'!$C:$C,4) = 0, "", SUMIFS('2017 Data'!$J:$J,'2017 Data'!$G:$G,$A12,'2017 Data'!$C:$C,4))</f>
        <v>38.23</v>
      </c>
      <c r="F12" s="59">
        <f>SUMIFS('2018 Data'!J:J,'2018 Data'!G:G,A12,'2018 Data'!C:C,3)</f>
        <v>31.87</v>
      </c>
      <c r="G12" s="49">
        <v>0.0</v>
      </c>
      <c r="H12" s="49">
        <v>0.0</v>
      </c>
      <c r="S12" s="49">
        <f>IF(SUMIFS('2017 Data'!$J:$J,'2017 Data'!$G:$G,$A12,'2017 Data'!$C:$C,S$2) = 0, "", SUMIFS('2017 Data'!$J:$J,'2017 Data'!$G:$G,$A12,'2017 Data'!$C:$C,S$2))</f>
        <v>38.23</v>
      </c>
      <c r="T12" s="49">
        <f>IF(SUMIFS('2017 Data'!$J:$J,'2017 Data'!$G:$G,$A12,'2017 Data'!$C:$C,T$2) = 0, "", SUMIFS('2017 Data'!$J:$J,'2017 Data'!$G:$G,$A12,'2017 Data'!$C:$C,T$2))</f>
        <v>37.02</v>
      </c>
      <c r="U12" s="49">
        <f>IF(SUMIFS('2017 Data'!$J:$J,'2017 Data'!$G:$G,$A12,'2017 Data'!$C:$C,U$2) = 0, "", SUMIFS('2017 Data'!$J:$J,'2017 Data'!$G:$G,$A12,'2017 Data'!$C:$C,U$2))</f>
        <v>46.47</v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24.67</v>
      </c>
    </row>
    <row r="13">
      <c r="A13" s="50" t="s">
        <v>42</v>
      </c>
      <c r="B13" s="51">
        <v>2.0</v>
      </c>
      <c r="C13" s="51">
        <f t="array" ref="C13">ROUND(AVERAGE(XLOOKUP(A13,'Event 1'!A:A,'Event 1'!F:F),XLOOKUP(A13,'Event 2'!A:A,'Event 2'!F:F)),2)</f>
        <v>40.42</v>
      </c>
      <c r="D13" s="51">
        <f>IF(SUMIFS(historical_events_FACT!$J:$J,historical_events_FACT!$G:$G,$A13,historical_events_FACT!$C:$C,4,historical_events_FACT!$B:$B,2016)=0,"",SUMIFS(historical_events_FACT!$J:$J,historical_events_FACT!$G:$G,$A13,historical_events_FACT!$C:$C,4,historical_events_FACT!$B:$B,2016))</f>
        <v>83.21</v>
      </c>
      <c r="E13" s="51">
        <f>IF(SUMIFS('2017 Data'!$J:$J,'2017 Data'!$G:$G,$A13,'2017 Data'!$C:$C,4) = 0, "", SUMIFS('2017 Data'!$J:$J,'2017 Data'!$G:$G,$A13,'2017 Data'!$C:$C,4))</f>
        <v>99.3</v>
      </c>
      <c r="F13" s="59">
        <f>SUMIFS('2018 Data'!J:J,'2018 Data'!G:G,A13,'2018 Data'!C:C,3)</f>
        <v>22.83</v>
      </c>
      <c r="G13" s="49">
        <v>1.0</v>
      </c>
      <c r="H13" s="49">
        <v>0.0</v>
      </c>
      <c r="J13" s="49" t="s">
        <v>183</v>
      </c>
      <c r="K13" s="55">
        <f>SUMPRODUCT(G2:G37,F2:F37)+SUMPRODUCT(H2:H37,F2:F37)</f>
        <v>332.59</v>
      </c>
      <c r="S13" s="49">
        <f>IF(SUMIFS('2017 Data'!$J:$J,'2017 Data'!$G:$G,$A13,'2017 Data'!$C:$C,S$2) = 0, "", SUMIFS('2017 Data'!$J:$J,'2017 Data'!$G:$G,$A13,'2017 Data'!$C:$C,S$2))</f>
        <v>99.3</v>
      </c>
      <c r="T13" s="49">
        <f>IF(SUMIFS('2017 Data'!$J:$J,'2017 Data'!$G:$G,$A13,'2017 Data'!$C:$C,T$2) = 0, "", SUMIFS('2017 Data'!$J:$J,'2017 Data'!$G:$G,$A13,'2017 Data'!$C:$C,T$2))</f>
        <v>36.91</v>
      </c>
      <c r="U13" s="49">
        <f>IF(SUMIFS('2017 Data'!$J:$J,'2017 Data'!$G:$G,$A13,'2017 Data'!$C:$C,U$2) = 0, "", SUMIFS('2017 Data'!$J:$J,'2017 Data'!$G:$G,$A13,'2017 Data'!$C:$C,U$2))</f>
        <v>38.18</v>
      </c>
      <c r="V13" s="49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>83.21</v>
      </c>
      <c r="W13" s="49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>52.4</v>
      </c>
      <c r="X13" s="49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>51.73</v>
      </c>
    </row>
    <row r="14">
      <c r="A14" s="50" t="s">
        <v>43</v>
      </c>
      <c r="B14" s="51">
        <v>2.0</v>
      </c>
      <c r="C14" s="51">
        <f t="array" ref="C14">ROUND(AVERAGE(XLOOKUP(A14,'Event 1'!A:A,'Event 1'!F:F),XLOOKUP(A14,'Event 2'!A:A,'Event 2'!F:F)),2)</f>
        <v>40.29</v>
      </c>
      <c r="D14" s="51">
        <v>45.69</v>
      </c>
      <c r="E14" s="51">
        <v>32.32</v>
      </c>
      <c r="F14" s="59">
        <f>SUMIFS('2018 Data'!J:J,'2018 Data'!G:G,A14,'2018 Data'!C:C,3)</f>
        <v>69.87</v>
      </c>
      <c r="G14" s="49">
        <v>0.0</v>
      </c>
      <c r="H14" s="49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0" t="s">
        <v>50</v>
      </c>
      <c r="B15" s="51">
        <v>2.0</v>
      </c>
      <c r="C15" s="51">
        <f t="array" ref="C15">ROUND(AVERAGE(XLOOKUP(A15,'Event 1'!A:A,'Event 1'!F:F),XLOOKUP(A15,'Event 2'!A:A,'Event 2'!F:F)),2)</f>
        <v>35.4</v>
      </c>
      <c r="D15" s="51">
        <f>IF(SUMIFS(historical_events_FACT!$J:$J,historical_events_FACT!$G:$G,$A15,historical_events_FACT!$C:$C,4,historical_events_FACT!$B:$B,2016)=0,"",SUMIFS(historical_events_FACT!$J:$J,historical_events_FACT!$G:$G,$A15,historical_events_FACT!$C:$C,4,historical_events_FACT!$B:$B,2016))</f>
        <v>26.9</v>
      </c>
      <c r="E15" s="51">
        <f>IF(SUMIFS('2017 Data'!$J:$J,'2017 Data'!$G:$G,$A15,'2017 Data'!$C:$C,4) = 0, "", SUMIFS('2017 Data'!$J:$J,'2017 Data'!$G:$G,$A15,'2017 Data'!$C:$C,4))</f>
        <v>25.88</v>
      </c>
      <c r="F15" s="59">
        <f>SUMIFS('2018 Data'!J:J,'2018 Data'!G:G,A15,'2018 Data'!C:C,3)</f>
        <v>35.63</v>
      </c>
      <c r="G15" s="49">
        <v>0.0</v>
      </c>
      <c r="H15" s="49">
        <v>0.0</v>
      </c>
      <c r="S15" s="49">
        <f>IF(SUMIFS('2017 Data'!$J:$J,'2017 Data'!$G:$G,$A15,'2017 Data'!$C:$C,S$2) = 0, "", SUMIFS('2017 Data'!$J:$J,'2017 Data'!$G:$G,$A15,'2017 Data'!$C:$C,S$2))</f>
        <v>25.88</v>
      </c>
      <c r="T15" s="49">
        <f>IF(SUMIFS('2017 Data'!$J:$J,'2017 Data'!$G:$G,$A15,'2017 Data'!$C:$C,T$2) = 0, "", SUMIFS('2017 Data'!$J:$J,'2017 Data'!$G:$G,$A15,'2017 Data'!$C:$C,T$2))</f>
        <v>41.6</v>
      </c>
      <c r="U15" s="49">
        <f>IF(SUMIFS('2017 Data'!$J:$J,'2017 Data'!$G:$G,$A15,'2017 Data'!$C:$C,U$2) = 0, "", SUMIFS('2017 Data'!$J:$J,'2017 Data'!$G:$G,$A15,'2017 Data'!$C:$C,U$2))</f>
        <v>12.1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26.9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15.93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64.04</v>
      </c>
    </row>
    <row r="16">
      <c r="A16" s="50" t="s">
        <v>52</v>
      </c>
      <c r="B16" s="51">
        <v>2.0</v>
      </c>
      <c r="C16" s="51">
        <f t="array" ref="C16">ROUND(AVERAGE(XLOOKUP(A16,'Event 1'!A:A,'Event 1'!F:F),XLOOKUP(A16,'Event 2'!A:A,'Event 2'!F:F)),2)</f>
        <v>36.72</v>
      </c>
      <c r="D16" s="51">
        <f>IF(SUMIFS(historical_events_FACT!$J:$J,historical_events_FACT!$G:$G,$A16,historical_events_FACT!$C:$C,4,historical_events_FACT!$B:$B,2016)=0,"",SUMIFS(historical_events_FACT!$J:$J,historical_events_FACT!$G:$G,$A16,historical_events_FACT!$C:$C,4,historical_events_FACT!$B:$B,2016))</f>
        <v>22.57</v>
      </c>
      <c r="E16" s="51">
        <f>IF(SUMIFS('2017 Data'!$J:$J,'2017 Data'!$G:$G,$A16,'2017 Data'!$C:$C,4) = 0, "", SUMIFS('2017 Data'!$J:$J,'2017 Data'!$G:$G,$A16,'2017 Data'!$C:$C,4))</f>
        <v>23.76</v>
      </c>
      <c r="F16" s="59">
        <f>SUMIFS('2018 Data'!J:J,'2018 Data'!G:G,A16,'2018 Data'!C:C,3)</f>
        <v>8</v>
      </c>
      <c r="G16" s="49">
        <v>0.0</v>
      </c>
      <c r="H16" s="49">
        <v>0.0</v>
      </c>
      <c r="S16" s="49">
        <f>IF(SUMIFS('2017 Data'!$J:$J,'2017 Data'!$G:$G,$A16,'2017 Data'!$C:$C,S$2) = 0, "", SUMIFS('2017 Data'!$J:$J,'2017 Data'!$G:$G,$A16,'2017 Data'!$C:$C,S$2))</f>
        <v>23.76</v>
      </c>
      <c r="T16" s="49">
        <f>IF(SUMIFS('2017 Data'!$J:$J,'2017 Data'!$G:$G,$A16,'2017 Data'!$C:$C,T$2) = 0, "", SUMIFS('2017 Data'!$J:$J,'2017 Data'!$G:$G,$A16,'2017 Data'!$C:$C,T$2))</f>
        <v>15.83</v>
      </c>
      <c r="U16" s="49">
        <f>IF(SUMIFS('2017 Data'!$J:$J,'2017 Data'!$G:$G,$A16,'2017 Data'!$C:$C,U$2) = 0, "", SUMIFS('2017 Data'!$J:$J,'2017 Data'!$G:$G,$A16,'2017 Data'!$C:$C,U$2))</f>
        <v>25.21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22.57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39.87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91.99</v>
      </c>
    </row>
    <row r="17">
      <c r="A17" s="50" t="s">
        <v>159</v>
      </c>
      <c r="B17" s="51">
        <v>2.0</v>
      </c>
      <c r="C17" s="51">
        <f t="array" ref="C17">ROUND(AVERAGE(XLOOKUP(A17,'Event 1'!A:A,'Event 1'!F:F),XLOOKUP(A17,'Event 2'!A:A,'Event 2'!F:F)),2)</f>
        <v>41.01</v>
      </c>
      <c r="D17" s="51">
        <v>45.69</v>
      </c>
      <c r="E17" s="51">
        <v>32.32</v>
      </c>
      <c r="F17" s="59">
        <f>SUMIFS('2018 Data'!J:J,'2018 Data'!G:G,A17,'2018 Data'!C:C,3)</f>
        <v>50.14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69</v>
      </c>
      <c r="B18" s="51">
        <v>2.0</v>
      </c>
      <c r="C18" s="51">
        <f t="array" ref="C18">ROUND(AVERAGE(XLOOKUP(A18,'Event 1'!A:A,'Event 1'!F:F),XLOOKUP(A18,'Event 2'!A:A,'Event 2'!F:F)),2)</f>
        <v>34.61</v>
      </c>
      <c r="D18" s="51">
        <v>45.69</v>
      </c>
      <c r="E18" s="51">
        <f>IF(SUMIFS('2017 Data'!$J:$J,'2017 Data'!$G:$G,$A18,'2017 Data'!$C:$C,4) = 0, "", SUMIFS('2017 Data'!$J:$J,'2017 Data'!$G:$G,$A18,'2017 Data'!$C:$C,4))</f>
        <v>25.86</v>
      </c>
      <c r="F18" s="59">
        <f>SUMIFS('2018 Data'!J:J,'2018 Data'!G:G,A18,'2018 Data'!C:C,3)</f>
        <v>53.79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25.86</v>
      </c>
      <c r="T18" s="49">
        <f>IF(SUMIFS('2017 Data'!$J:$J,'2017 Data'!$G:$G,$A18,'2017 Data'!$C:$C,T$2) = 0, "", SUMIFS('2017 Data'!$J:$J,'2017 Data'!$G:$G,$A18,'2017 Data'!$C:$C,T$2))</f>
        <v>23.44</v>
      </c>
      <c r="U18" s="49">
        <f>IF(SUMIFS('2017 Data'!$J:$J,'2017 Data'!$G:$G,$A18,'2017 Data'!$C:$C,U$2) = 0, "", SUMIFS('2017 Data'!$J:$J,'2017 Data'!$G:$G,$A18,'2017 Data'!$C:$C,U$2))</f>
        <v>10.87</v>
      </c>
      <c r="V18" s="49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49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49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>
      <c r="A19" s="50" t="s">
        <v>53</v>
      </c>
      <c r="B19" s="51">
        <v>2.0</v>
      </c>
      <c r="C19" s="51">
        <f t="array" ref="C19">ROUND(AVERAGE(XLOOKUP(A19,'Event 1'!A:A,'Event 1'!F:F),XLOOKUP(A19,'Event 2'!A:A,'Event 2'!F:F)),2)</f>
        <v>31.32</v>
      </c>
      <c r="D19" s="51">
        <f>IF(SUMIFS(historical_events_FACT!$J:$J,historical_events_FACT!$G:$G,$A19,historical_events_FACT!$C:$C,4,historical_events_FACT!$B:$B,2016)=0,"",SUMIFS(historical_events_FACT!$J:$J,historical_events_FACT!$G:$G,$A19,historical_events_FACT!$C:$C,4,historical_events_FACT!$B:$B,2016))</f>
        <v>39.73</v>
      </c>
      <c r="E19" s="51">
        <f>IF(SUMIFS('2017 Data'!$J:$J,'2017 Data'!$G:$G,$A19,'2017 Data'!$C:$C,4) = 0, "", SUMIFS('2017 Data'!$J:$J,'2017 Data'!$G:$G,$A19,'2017 Data'!$C:$C,4))</f>
        <v>52.14</v>
      </c>
      <c r="F19" s="59">
        <f>SUMIFS('2018 Data'!J:J,'2018 Data'!G:G,A19,'2018 Data'!C:C,3)</f>
        <v>45.91</v>
      </c>
      <c r="G19" s="49">
        <v>0.0</v>
      </c>
      <c r="H19" s="49">
        <v>0.0</v>
      </c>
      <c r="S19" s="49">
        <f>IF(SUMIFS('2017 Data'!$J:$J,'2017 Data'!$G:$G,$A19,'2017 Data'!$C:$C,S$2) = 0, "", SUMIFS('2017 Data'!$J:$J,'2017 Data'!$G:$G,$A19,'2017 Data'!$C:$C,S$2))</f>
        <v>52.14</v>
      </c>
      <c r="T19" s="49">
        <f>IF(SUMIFS('2017 Data'!$J:$J,'2017 Data'!$G:$G,$A19,'2017 Data'!$C:$C,T$2) = 0, "", SUMIFS('2017 Data'!$J:$J,'2017 Data'!$G:$G,$A19,'2017 Data'!$C:$C,T$2))</f>
        <v>21.73</v>
      </c>
      <c r="U19" s="49">
        <f>IF(SUMIFS('2017 Data'!$J:$J,'2017 Data'!$G:$G,$A19,'2017 Data'!$C:$C,U$2) = 0, "", SUMIFS('2017 Data'!$J:$J,'2017 Data'!$G:$G,$A19,'2017 Data'!$C:$C,U$2))</f>
        <v>63.67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39.73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24.83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33.33</v>
      </c>
    </row>
    <row r="20">
      <c r="A20" s="50" t="s">
        <v>34</v>
      </c>
      <c r="B20" s="51">
        <v>2.0</v>
      </c>
      <c r="C20" s="51">
        <f t="array" ref="C20">ROUND(AVERAGE(XLOOKUP(A20,'Event 1'!A:A,'Event 1'!F:F),XLOOKUP(A20,'Event 2'!A:A,'Event 2'!F:F)),2)</f>
        <v>29.14</v>
      </c>
      <c r="D20" s="51">
        <f>IF(SUMIFS(historical_events_FACT!$J:$J,historical_events_FACT!$G:$G,$A20,historical_events_FACT!$C:$C,4,historical_events_FACT!$B:$B,2016)=0,"",SUMIFS(historical_events_FACT!$J:$J,historical_events_FACT!$G:$G,$A20,historical_events_FACT!$C:$C,4,historical_events_FACT!$B:$B,2016))</f>
        <v>23.23</v>
      </c>
      <c r="E20" s="51">
        <f>IF(SUMIFS('2017 Data'!$J:$J,'2017 Data'!$G:$G,$A20,'2017 Data'!$C:$C,4) = 0, "", SUMIFS('2017 Data'!$J:$J,'2017 Data'!$G:$G,$A20,'2017 Data'!$C:$C,4))</f>
        <v>86.05</v>
      </c>
      <c r="F20" s="59">
        <f>SUMIFS('2018 Data'!J:J,'2018 Data'!G:G,A20,'2018 Data'!C:C,3)</f>
        <v>15.4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86.05</v>
      </c>
      <c r="T20" s="49">
        <f>IF(SUMIFS('2017 Data'!$J:$J,'2017 Data'!$G:$G,$A20,'2017 Data'!$C:$C,T$2) = 0, "", SUMIFS('2017 Data'!$J:$J,'2017 Data'!$G:$G,$A20,'2017 Data'!$C:$C,T$2))</f>
        <v>28.2</v>
      </c>
      <c r="U20" s="49">
        <f>IF(SUMIFS('2017 Data'!$J:$J,'2017 Data'!$G:$G,$A20,'2017 Data'!$C:$C,U$2) = 0, "", SUMIFS('2017 Data'!$J:$J,'2017 Data'!$G:$G,$A20,'2017 Data'!$C:$C,U$2))</f>
        <v>15.47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23.23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33.23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17.63</v>
      </c>
    </row>
    <row r="21" ht="15.75" customHeight="1">
      <c r="A21" s="50" t="s">
        <v>46</v>
      </c>
      <c r="B21" s="51">
        <v>2.0</v>
      </c>
      <c r="C21" s="51">
        <v>44.87</v>
      </c>
      <c r="D21" s="51">
        <v>45.69</v>
      </c>
      <c r="E21" s="51">
        <v>32.32</v>
      </c>
      <c r="F21" s="59">
        <f>SUMIFS('2018 Data'!J:J,'2018 Data'!G:G,A21,'2018 Data'!C:C,3)</f>
        <v>27.47</v>
      </c>
      <c r="G21" s="49">
        <v>1.0</v>
      </c>
      <c r="H21" s="49">
        <v>0.0</v>
      </c>
      <c r="S21" s="49" t="str">
        <f>IF(SUMIFS('2017 Data'!$J:$J,'2017 Data'!$G:$G,$A21,'2017 Data'!$C:$C,S$2) = 0, "", SUMIFS('2017 Data'!$J:$J,'2017 Data'!$G:$G,$A21,'2017 Data'!$C:$C,S$2))</f>
        <v/>
      </c>
      <c r="T21" s="49" t="str">
        <f>IF(SUMIFS('2017 Data'!$J:$J,'2017 Data'!$G:$G,$A21,'2017 Data'!$C:$C,T$2) = 0, "", SUMIFS('2017 Data'!$J:$J,'2017 Data'!$G:$G,$A21,'2017 Data'!$C:$C,T$2))</f>
        <v/>
      </c>
      <c r="U21" s="49" t="str">
        <f>IF(SUMIFS('2017 Data'!$J:$J,'2017 Data'!$G:$G,$A21,'2017 Data'!$C:$C,U$2) = 0, "", SUMIFS('2017 Data'!$J:$J,'2017 Data'!$G:$G,$A21,'2017 Data'!$C:$C,U$2))</f>
        <v/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ht="15.75" customHeight="1">
      <c r="A22" s="50" t="s">
        <v>28</v>
      </c>
      <c r="B22" s="51">
        <v>2.0</v>
      </c>
      <c r="C22" s="51">
        <f t="array" ref="C22">ROUND(AVERAGE(XLOOKUP(A22,'Event 1'!A:A,'Event 1'!F:F),XLOOKUP(A22,'Event 2'!A:A,'Event 2'!F:F)),2)</f>
        <v>26.27</v>
      </c>
      <c r="D22" s="51">
        <f>IF(SUMIFS(historical_events_FACT!$J:$J,historical_events_FACT!$G:$G,$A22,historical_events_FACT!$C:$C,4,historical_events_FACT!$B:$B,2016)=0,"",SUMIFS(historical_events_FACT!$J:$J,historical_events_FACT!$G:$G,$A22,historical_events_FACT!$C:$C,4,historical_events_FACT!$B:$B,2016))</f>
        <v>26.14</v>
      </c>
      <c r="E22" s="51">
        <f>IF(SUMIFS('2017 Data'!$J:$J,'2017 Data'!$G:$G,$A22,'2017 Data'!$C:$C,4) = 0, "", SUMIFS('2017 Data'!$J:$J,'2017 Data'!$G:$G,$A22,'2017 Data'!$C:$C,4))</f>
        <v>70.51</v>
      </c>
      <c r="F22" s="59">
        <f>SUMIFS('2018 Data'!J:J,'2018 Data'!G:G,A22,'2018 Data'!C:C,3)</f>
        <v>34.26</v>
      </c>
      <c r="G22" s="49">
        <v>0.0</v>
      </c>
      <c r="H22" s="49">
        <v>0.0</v>
      </c>
      <c r="S22" s="49">
        <f>IF(SUMIFS('2017 Data'!$J:$J,'2017 Data'!$G:$G,$A22,'2017 Data'!$C:$C,S$2) = 0, "", SUMIFS('2017 Data'!$J:$J,'2017 Data'!$G:$G,$A22,'2017 Data'!$C:$C,S$2))</f>
        <v>70.51</v>
      </c>
      <c r="T22" s="49">
        <f>IF(SUMIFS('2017 Data'!$J:$J,'2017 Data'!$G:$G,$A22,'2017 Data'!$C:$C,T$2) = 0, "", SUMIFS('2017 Data'!$J:$J,'2017 Data'!$G:$G,$A22,'2017 Data'!$C:$C,T$2))</f>
        <v>29.1</v>
      </c>
      <c r="U22" s="49">
        <f>IF(SUMIFS('2017 Data'!$J:$J,'2017 Data'!$G:$G,$A22,'2017 Data'!$C:$C,U$2) = 0, "", SUMIFS('2017 Data'!$J:$J,'2017 Data'!$G:$G,$A22,'2017 Data'!$C:$C,U$2))</f>
        <v>17.47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26.14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20.66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75.76</v>
      </c>
    </row>
    <row r="23" ht="15.75" customHeight="1">
      <c r="A23" s="50" t="s">
        <v>32</v>
      </c>
      <c r="B23" s="51">
        <v>2.0</v>
      </c>
      <c r="C23" s="51">
        <f t="array" ref="C23">ROUND(AVERAGE(XLOOKUP(A23,'Event 1'!A:A,'Event 1'!F:F),XLOOKUP(A23,'Event 2'!A:A,'Event 2'!F:F)),2)</f>
        <v>20.26</v>
      </c>
      <c r="D23" s="51">
        <f>IF(SUMIFS(historical_events_FACT!$J:$J,historical_events_FACT!$G:$G,$A23,historical_events_FACT!$C:$C,4,historical_events_FACT!$B:$B,2016)=0,"",SUMIFS(historical_events_FACT!$J:$J,historical_events_FACT!$G:$G,$A23,historical_events_FACT!$C:$C,4,historical_events_FACT!$B:$B,2016))</f>
        <v>22.33</v>
      </c>
      <c r="E23" s="51">
        <f>IF(SUMIFS('2017 Data'!$J:$J,'2017 Data'!$G:$G,$A23,'2017 Data'!$C:$C,4) = 0, "", SUMIFS('2017 Data'!$J:$J,'2017 Data'!$G:$G,$A23,'2017 Data'!$C:$C,4))</f>
        <v>25.07</v>
      </c>
      <c r="F23" s="59">
        <f>SUMIFS('2018 Data'!J:J,'2018 Data'!G:G,A23,'2018 Data'!C:C,3)</f>
        <v>49.63</v>
      </c>
      <c r="G23" s="49">
        <v>0.0</v>
      </c>
      <c r="H23" s="49">
        <v>0.0</v>
      </c>
      <c r="S23" s="49">
        <f>IF(SUMIFS('2017 Data'!$J:$J,'2017 Data'!$G:$G,$A23,'2017 Data'!$C:$C,S$2) = 0, "", SUMIFS('2017 Data'!$J:$J,'2017 Data'!$G:$G,$A23,'2017 Data'!$C:$C,S$2))</f>
        <v>25.07</v>
      </c>
      <c r="T23" s="49">
        <f>IF(SUMIFS('2017 Data'!$J:$J,'2017 Data'!$G:$G,$A23,'2017 Data'!$C:$C,T$2) = 0, "", SUMIFS('2017 Data'!$J:$J,'2017 Data'!$G:$G,$A23,'2017 Data'!$C:$C,T$2))</f>
        <v>88.07</v>
      </c>
      <c r="U23" s="49">
        <f>IF(SUMIFS('2017 Data'!$J:$J,'2017 Data'!$G:$G,$A23,'2017 Data'!$C:$C,U$2) = 0, "", SUMIFS('2017 Data'!$J:$J,'2017 Data'!$G:$G,$A23,'2017 Data'!$C:$C,U$2))</f>
        <v>95.52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22.33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78.21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65.83</v>
      </c>
    </row>
    <row r="24" ht="15.75" customHeight="1">
      <c r="A24" s="50" t="s">
        <v>162</v>
      </c>
      <c r="B24" s="51">
        <v>2.0</v>
      </c>
      <c r="C24" s="51">
        <f t="array" ref="C24">ROUND(AVERAGE(XLOOKUP(A24,'Event 1'!A:A,'Event 1'!F:F),XLOOKUP(A24,'Event 2'!A:A,'Event 2'!F:F)),2)</f>
        <v>34.1</v>
      </c>
      <c r="D24" s="51">
        <v>45.69</v>
      </c>
      <c r="E24" s="51">
        <v>32.32</v>
      </c>
      <c r="F24" s="59">
        <f>SUMIFS('2018 Data'!J:J,'2018 Data'!G:G,A24,'2018 Data'!C:C,3)</f>
        <v>13.73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110</v>
      </c>
      <c r="B25" s="51">
        <v>2.0</v>
      </c>
      <c r="C25" s="51">
        <f t="array" ref="C25">ROUND(AVERAGE(XLOOKUP(A25,'Event 1'!A:A,'Event 1'!F:F),XLOOKUP(A25,'Event 2'!A:A,'Event 2'!F:F)),2)</f>
        <v>16.56</v>
      </c>
      <c r="D25" s="51">
        <v>45.69</v>
      </c>
      <c r="E25" s="51">
        <v>32.32</v>
      </c>
      <c r="F25" s="59">
        <f>SUMIFS('2018 Data'!J:J,'2018 Data'!G:G,A25,'2018 Data'!C:C,3)</f>
        <v>15.43</v>
      </c>
      <c r="G25" s="49">
        <v>0.0</v>
      </c>
      <c r="H25" s="49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61</v>
      </c>
      <c r="B26" s="51">
        <v>3.0</v>
      </c>
      <c r="C26" s="51">
        <f t="array" ref="C26">ROUND(AVERAGE(XLOOKUP(A26,'Event 1'!A:A,'Event 1'!F:F),XLOOKUP(A26,'Event 2'!A:A,'Event 2'!F:F)),2)</f>
        <v>19</v>
      </c>
      <c r="D26" s="51">
        <v>37.1</v>
      </c>
      <c r="E26" s="51">
        <f>IF(SUMIFS('2017 Data'!$J:$J,'2017 Data'!$G:$G,$A26,'2017 Data'!$C:$C,4) = 0, "", SUMIFS('2017 Data'!$J:$J,'2017 Data'!$G:$G,$A26,'2017 Data'!$C:$C,4))</f>
        <v>37.1</v>
      </c>
      <c r="F26" s="59">
        <f>SUMIFS('2018 Data'!J:J,'2018 Data'!G:G,A26,'2018 Data'!C:C,3)</f>
        <v>20.67</v>
      </c>
      <c r="G26" s="49">
        <v>0.0</v>
      </c>
      <c r="H26" s="49">
        <v>0.0</v>
      </c>
      <c r="S26" s="49">
        <f>IF(SUMIFS('2017 Data'!$J:$J,'2017 Data'!$G:$G,$A26,'2017 Data'!$C:$C,S$2) = 0, "", SUMIFS('2017 Data'!$J:$J,'2017 Data'!$G:$G,$A26,'2017 Data'!$C:$C,S$2))</f>
        <v>37.1</v>
      </c>
      <c r="T26" s="49">
        <f>IF(SUMIFS('2017 Data'!$J:$J,'2017 Data'!$G:$G,$A26,'2017 Data'!$C:$C,T$2) = 0, "", SUMIFS('2017 Data'!$J:$J,'2017 Data'!$G:$G,$A26,'2017 Data'!$C:$C,T$2))</f>
        <v>22.44</v>
      </c>
      <c r="U26" s="49">
        <f>IF(SUMIFS('2017 Data'!$J:$J,'2017 Data'!$G:$G,$A26,'2017 Data'!$C:$C,U$2) = 0, "", SUMIFS('2017 Data'!$J:$J,'2017 Data'!$G:$G,$A26,'2017 Data'!$C:$C,U$2))</f>
        <v>57.17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0" t="s">
        <v>26</v>
      </c>
      <c r="B27" s="51">
        <v>3.0</v>
      </c>
      <c r="C27" s="51">
        <f t="array" ref="C27">ROUND(AVERAGE(XLOOKUP(A27,'Event 1'!A:A,'Event 1'!F:F),XLOOKUP(A27,'Event 2'!A:A,'Event 2'!F:F)),2)</f>
        <v>20.89</v>
      </c>
      <c r="D27" s="51">
        <f>IF(SUMIFS(historical_events_FACT!$J:$J,historical_events_FACT!$G:$G,$A27,historical_events_FACT!$C:$C,4,historical_events_FACT!$B:$B,2016)=0,"",SUMIFS(historical_events_FACT!$J:$J,historical_events_FACT!$G:$G,$A27,historical_events_FACT!$C:$C,4,historical_events_FACT!$B:$B,2016))</f>
        <v>103.14</v>
      </c>
      <c r="E27" s="51">
        <f>IF(SUMIFS('2017 Data'!$J:$J,'2017 Data'!$G:$G,$A27,'2017 Data'!$C:$C,4) = 0, "", SUMIFS('2017 Data'!$J:$J,'2017 Data'!$G:$G,$A27,'2017 Data'!$C:$C,4))</f>
        <v>24.83</v>
      </c>
      <c r="F27" s="59">
        <f>SUMIFS('2018 Data'!J:J,'2018 Data'!G:G,A27,'2018 Data'!C:C,3)</f>
        <v>52.14</v>
      </c>
      <c r="G27" s="49">
        <v>1.0</v>
      </c>
      <c r="H27" s="49">
        <v>0.0</v>
      </c>
      <c r="S27" s="49">
        <f>IF(SUMIFS('2017 Data'!$J:$J,'2017 Data'!$G:$G,$A27,'2017 Data'!$C:$C,S$2) = 0, "", SUMIFS('2017 Data'!$J:$J,'2017 Data'!$G:$G,$A27,'2017 Data'!$C:$C,S$2))</f>
        <v>24.83</v>
      </c>
      <c r="T27" s="49">
        <f>IF(SUMIFS('2017 Data'!$J:$J,'2017 Data'!$G:$G,$A27,'2017 Data'!$C:$C,T$2) = 0, "", SUMIFS('2017 Data'!$J:$J,'2017 Data'!$G:$G,$A27,'2017 Data'!$C:$C,T$2))</f>
        <v>89.06</v>
      </c>
      <c r="U27" s="49">
        <f>IF(SUMIFS('2017 Data'!$J:$J,'2017 Data'!$G:$G,$A27,'2017 Data'!$C:$C,U$2) = 0, "", SUMIFS('2017 Data'!$J:$J,'2017 Data'!$G:$G,$A27,'2017 Data'!$C:$C,U$2))</f>
        <v>47.21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103.14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92.48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100.42</v>
      </c>
    </row>
    <row r="28" ht="15.75" customHeight="1">
      <c r="A28" s="50" t="s">
        <v>38</v>
      </c>
      <c r="B28" s="51">
        <v>3.0</v>
      </c>
      <c r="C28" s="51">
        <f t="array" ref="C28">ROUND(AVERAGE(XLOOKUP(A28,'Event 1'!A:A,'Event 1'!F:F),XLOOKUP(A28,'Event 2'!A:A,'Event 2'!F:F)),2)</f>
        <v>26.62</v>
      </c>
      <c r="D28" s="51">
        <f>IF(SUMIFS(historical_events_FACT!$J:$J,historical_events_FACT!$G:$G,$A28,historical_events_FACT!$C:$C,4,historical_events_FACT!$B:$B,2016)=0,"",SUMIFS(historical_events_FACT!$J:$J,historical_events_FACT!$G:$G,$A28,historical_events_FACT!$C:$C,4,historical_events_FACT!$B:$B,2016))</f>
        <v>37.43</v>
      </c>
      <c r="E28" s="51">
        <f>IF(SUMIFS('2017 Data'!$J:$J,'2017 Data'!$G:$G,$A28,'2017 Data'!$C:$C,4) = 0, "", SUMIFS('2017 Data'!$J:$J,'2017 Data'!$G:$G,$A28,'2017 Data'!$C:$C,4))</f>
        <v>33.89</v>
      </c>
      <c r="F28" s="59">
        <f>SUMIFS('2018 Data'!J:J,'2018 Data'!G:G,A28,'2018 Data'!C:C,3)</f>
        <v>46.43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33.89</v>
      </c>
      <c r="T28" s="49">
        <f>IF(SUMIFS('2017 Data'!$J:$J,'2017 Data'!$G:$G,$A28,'2017 Data'!$C:$C,T$2) = 0, "", SUMIFS('2017 Data'!$J:$J,'2017 Data'!$G:$G,$A28,'2017 Data'!$C:$C,T$2))</f>
        <v>92.03</v>
      </c>
      <c r="U28" s="49">
        <f>IF(SUMIFS('2017 Data'!$J:$J,'2017 Data'!$G:$G,$A28,'2017 Data'!$C:$C,U$2) = 0, "", SUMIFS('2017 Data'!$J:$J,'2017 Data'!$G:$G,$A28,'2017 Data'!$C:$C,U$2))</f>
        <v>49.47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37.43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57.81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72.1</v>
      </c>
    </row>
    <row r="29" ht="15.75" customHeight="1">
      <c r="A29" s="50" t="s">
        <v>123</v>
      </c>
      <c r="B29" s="51">
        <v>3.0</v>
      </c>
      <c r="C29" s="51">
        <f t="array" ref="C29">ROUND(AVERAGE(XLOOKUP(A29,'Event 1'!A:A,'Event 1'!F:F),XLOOKUP(A29,'Event 2'!A:A,'Event 2'!F:F)),2)</f>
        <v>28.4</v>
      </c>
      <c r="D29" s="51">
        <v>45.69</v>
      </c>
      <c r="E29" s="51">
        <f>IF(SUMIFS('2017 Data'!$J:$J,'2017 Data'!$G:$G,$A29,'2017 Data'!$C:$C,4) = 0, "", SUMIFS('2017 Data'!$J:$J,'2017 Data'!$G:$G,$A29,'2017 Data'!$C:$C,4))</f>
        <v>23.29</v>
      </c>
      <c r="F29" s="59">
        <f>SUMIFS('2018 Data'!J:J,'2018 Data'!G:G,A29,'2018 Data'!C:C,3)</f>
        <v>24.03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23.29</v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65</v>
      </c>
      <c r="B30" s="51">
        <v>3.0</v>
      </c>
      <c r="C30" s="51">
        <f t="array" ref="C30">ROUND(AVERAGE(XLOOKUP(A30,'Event 1'!A:A,'Event 1'!F:F),XLOOKUP(A30,'Event 2'!A:A,'Event 2'!F:F)),2)</f>
        <v>23.55</v>
      </c>
      <c r="D30" s="51">
        <v>45.69</v>
      </c>
      <c r="E30" s="51">
        <f>IF(SUMIFS('2017 Data'!$J:$J,'2017 Data'!$G:$G,$A30,'2017 Data'!$C:$C,4) = 0, "", SUMIFS('2017 Data'!$J:$J,'2017 Data'!$G:$G,$A30,'2017 Data'!$C:$C,4))</f>
        <v>28.1</v>
      </c>
      <c r="F30" s="59">
        <f>SUMIFS('2018 Data'!J:J,'2018 Data'!G:G,A30,'2018 Data'!C:C,3)</f>
        <v>26.6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28.1</v>
      </c>
      <c r="T30" s="49">
        <f>IF(SUMIFS('2017 Data'!$J:$J,'2017 Data'!$G:$G,$A30,'2017 Data'!$C:$C,T$2) = 0, "", SUMIFS('2017 Data'!$J:$J,'2017 Data'!$G:$G,$A30,'2017 Data'!$C:$C,T$2))</f>
        <v>52.67</v>
      </c>
      <c r="U30" s="49">
        <f>IF(SUMIFS('2017 Data'!$J:$J,'2017 Data'!$G:$G,$A30,'2017 Data'!$C:$C,U$2) = 0, "", SUMIFS('2017 Data'!$J:$J,'2017 Data'!$G:$G,$A30,'2017 Data'!$C:$C,U$2))</f>
        <v>13.96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29.67</v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0" t="s">
        <v>150</v>
      </c>
      <c r="B31" s="51">
        <v>3.0</v>
      </c>
      <c r="C31" s="51">
        <f t="array" ref="C31">ROUND(AVERAGE(XLOOKUP(A31,'Event 1'!A:A,'Event 1'!F:F),XLOOKUP(A31,'Event 2'!A:A,'Event 2'!F:F)),2)</f>
        <v>20.63</v>
      </c>
      <c r="D31" s="51">
        <v>99.61999999999999</v>
      </c>
      <c r="E31" s="51">
        <f>IF(SUMIFS('2017 Data'!$J:$J,'2017 Data'!$G:$G,$A31,'2017 Data'!$C:$C,4) = 0, "", SUMIFS('2017 Data'!$J:$J,'2017 Data'!$G:$G,$A31,'2017 Data'!$C:$C,4))</f>
        <v>99.62</v>
      </c>
      <c r="F31" s="59">
        <f>SUMIFS('2018 Data'!J:J,'2018 Data'!G:G,A31,'2018 Data'!C:C,3)</f>
        <v>44.93</v>
      </c>
      <c r="G31" s="49">
        <v>1.0</v>
      </c>
      <c r="H31" s="49">
        <v>0.0</v>
      </c>
      <c r="S31" s="49">
        <f>IF(SUMIFS('2017 Data'!$J:$J,'2017 Data'!$G:$G,$A31,'2017 Data'!$C:$C,S$2) = 0, "", SUMIFS('2017 Data'!$J:$J,'2017 Data'!$G:$G,$A31,'2017 Data'!$C:$C,S$2))</f>
        <v>99.62</v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0" t="s">
        <v>25</v>
      </c>
      <c r="B32" s="51">
        <v>3.0</v>
      </c>
      <c r="C32" s="51">
        <f t="array" ref="C32">ROUND(AVERAGE(XLOOKUP(A32,'Event 1'!A:A,'Event 1'!F:F),XLOOKUP(A32,'Event 2'!A:A,'Event 2'!F:F)),2)</f>
        <v>18.7</v>
      </c>
      <c r="D32" s="51">
        <f>IF(SUMIFS(historical_events_FACT!$J:$J,historical_events_FACT!$G:$G,$A32,historical_events_FACT!$C:$C,4,historical_events_FACT!$B:$B,2016)=0,"",SUMIFS(historical_events_FACT!$J:$J,historical_events_FACT!$G:$G,$A32,historical_events_FACT!$C:$C,4,historical_events_FACT!$B:$B,2016))</f>
        <v>25.6</v>
      </c>
      <c r="E32" s="51">
        <v>25.6</v>
      </c>
      <c r="F32" s="59">
        <f>SUMIFS('2018 Data'!J:J,'2018 Data'!G:G,A32,'2018 Data'!C:C,3)</f>
        <v>26.5</v>
      </c>
      <c r="G32" s="49">
        <v>0.0</v>
      </c>
      <c r="H32" s="49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0" t="s">
        <v>67</v>
      </c>
      <c r="B33" s="51">
        <v>3.0</v>
      </c>
      <c r="C33" s="51">
        <f t="array" ref="C33">ROUND(AVERAGE(XLOOKUP(A33,'Event 1'!A:A,'Event 1'!F:F),XLOOKUP(A33,'Event 2'!A:A,'Event 2'!F:F)),2)</f>
        <v>17.5</v>
      </c>
      <c r="D33" s="51">
        <v>26.73</v>
      </c>
      <c r="E33" s="51">
        <f>IF(SUMIFS('2017 Data'!$J:$J,'2017 Data'!$G:$G,$A33,'2017 Data'!$C:$C,4) = 0, "", SUMIFS('2017 Data'!$J:$J,'2017 Data'!$G:$G,$A33,'2017 Data'!$C:$C,4))</f>
        <v>26.73</v>
      </c>
      <c r="F33" s="59">
        <f>SUMIFS('2018 Data'!J:J,'2018 Data'!G:G,A33,'2018 Data'!C:C,3)</f>
        <v>47.52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26.73</v>
      </c>
      <c r="T33" s="49">
        <f>IF(SUMIFS('2017 Data'!$J:$J,'2017 Data'!$G:$G,$A33,'2017 Data'!$C:$C,T$2) = 0, "", SUMIFS('2017 Data'!$J:$J,'2017 Data'!$G:$G,$A33,'2017 Data'!$C:$C,T$2))</f>
        <v>30.34</v>
      </c>
      <c r="U33" s="49">
        <f>IF(SUMIFS('2017 Data'!$J:$J,'2017 Data'!$G:$G,$A33,'2017 Data'!$C:$C,U$2) = 0, "", SUMIFS('2017 Data'!$J:$J,'2017 Data'!$G:$G,$A33,'2017 Data'!$C:$C,U$2))</f>
        <v>10.47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54</v>
      </c>
      <c r="B34" s="51">
        <v>3.0</v>
      </c>
      <c r="C34" s="51">
        <v>24.49</v>
      </c>
      <c r="D34" s="51">
        <f>IF(SUMIFS(historical_events_FACT!$J:$J,historical_events_FACT!$G:$G,$A34,historical_events_FACT!$C:$C,4,historical_events_FACT!$B:$B,2016)=0,"",SUMIFS(historical_events_FACT!$J:$J,historical_events_FACT!$G:$G,$A34,historical_events_FACT!$C:$C,4,historical_events_FACT!$B:$B,2016))</f>
        <v>24.88</v>
      </c>
      <c r="E34" s="51">
        <f>IF(SUMIFS('2017 Data'!$J:$J,'2017 Data'!$G:$G,$A34,'2017 Data'!$C:$C,4) = 0, "", SUMIFS('2017 Data'!$J:$J,'2017 Data'!$G:$G,$A34,'2017 Data'!$C:$C,4))</f>
        <v>73.54</v>
      </c>
      <c r="F34" s="59">
        <f>SUMIFS('2018 Data'!J:J,'2018 Data'!G:G,A34,'2018 Data'!C:C,3)</f>
        <v>21.11</v>
      </c>
      <c r="G34" s="49">
        <v>0.0</v>
      </c>
      <c r="H34" s="49">
        <v>0.0</v>
      </c>
      <c r="S34" s="49">
        <f>IF(SUMIFS('2017 Data'!$J:$J,'2017 Data'!$G:$G,$A34,'2017 Data'!$C:$C,S$2) = 0, "", SUMIFS('2017 Data'!$J:$J,'2017 Data'!$G:$G,$A34,'2017 Data'!$C:$C,S$2))</f>
        <v>73.54</v>
      </c>
      <c r="T34" s="49">
        <f>IF(SUMIFS('2017 Data'!$J:$J,'2017 Data'!$G:$G,$A34,'2017 Data'!$C:$C,T$2) = 0, "", SUMIFS('2017 Data'!$J:$J,'2017 Data'!$G:$G,$A34,'2017 Data'!$C:$C,T$2))</f>
        <v>21.3</v>
      </c>
      <c r="U34" s="49">
        <f>IF(SUMIFS('2017 Data'!$J:$J,'2017 Data'!$G:$G,$A34,'2017 Data'!$C:$C,U$2) = 0, "", SUMIFS('2017 Data'!$J:$J,'2017 Data'!$G:$G,$A34,'2017 Data'!$C:$C,U$2))</f>
        <v>6.77</v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24.88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21.13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25.94</v>
      </c>
    </row>
    <row r="35" ht="15.75" customHeight="1">
      <c r="A35" s="50" t="s">
        <v>78</v>
      </c>
      <c r="B35" s="51">
        <v>3.0</v>
      </c>
      <c r="C35" s="51">
        <v>20.87</v>
      </c>
      <c r="D35" s="51">
        <f>IF(SUMIFS(historical_events_FACT!$J:$J,historical_events_FACT!$G:$G,$A35,historical_events_FACT!$C:$C,4,historical_events_FACT!$B:$B,2016)=0,"",SUMIFS(historical_events_FACT!$J:$J,historical_events_FACT!$G:$G,$A35,historical_events_FACT!$C:$C,4,historical_events_FACT!$B:$B,2016))</f>
        <v>35.93</v>
      </c>
      <c r="E35" s="51">
        <v>32.32</v>
      </c>
      <c r="F35" s="59">
        <f>SUMIFS('2018 Data'!J:J,'2018 Data'!G:G,A35,'2018 Data'!C:C,3)</f>
        <v>21.24</v>
      </c>
      <c r="G35" s="49">
        <v>0.0</v>
      </c>
      <c r="H35" s="49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35.93</v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0" t="s">
        <v>76</v>
      </c>
      <c r="B36" s="51">
        <v>3.0</v>
      </c>
      <c r="C36" s="51">
        <v>20.87</v>
      </c>
      <c r="D36" s="51">
        <f>IF(SUMIFS(historical_events_FACT!$J:$J,historical_events_FACT!$G:$G,$A36,historical_events_FACT!$C:$C,4,historical_events_FACT!$B:$B,2016)=0,"",SUMIFS(historical_events_FACT!$J:$J,historical_events_FACT!$G:$G,$A36,historical_events_FACT!$C:$C,4,historical_events_FACT!$B:$B,2016))</f>
        <v>21.14</v>
      </c>
      <c r="E36" s="51">
        <v>32.32</v>
      </c>
      <c r="F36" s="59">
        <f>SUMIFS('2018 Data'!J:J,'2018 Data'!G:G,A36,'2018 Data'!C:C,3)</f>
        <v>32.37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>21.14</v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35.03</v>
      </c>
      <c r="X36" s="49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>25.02</v>
      </c>
    </row>
    <row r="37" ht="15.75" customHeight="1">
      <c r="A37" s="50" t="s">
        <v>55</v>
      </c>
      <c r="B37" s="51">
        <v>3.0</v>
      </c>
      <c r="C37" s="51">
        <v>20.87</v>
      </c>
      <c r="D37" s="51">
        <f>IF(SUMIFS(historical_events_FACT!$J:$J,historical_events_FACT!$G:$G,$A37,historical_events_FACT!$C:$C,4,historical_events_FACT!$B:$B,2016)=0,"",SUMIFS(historical_events_FACT!$J:$J,historical_events_FACT!$G:$G,$A37,historical_events_FACT!$C:$C,4,historical_events_FACT!$B:$B,2016))</f>
        <v>61.89</v>
      </c>
      <c r="E37" s="51">
        <f>IF(SUMIFS('2017 Data'!$J:$J,'2017 Data'!$G:$G,$A37,'2017 Data'!$C:$C,4) = 0, "", SUMIFS('2017 Data'!$J:$J,'2017 Data'!$G:$G,$A37,'2017 Data'!$C:$C,4))</f>
        <v>26.07</v>
      </c>
      <c r="F37" s="59">
        <f>SUMIFS('2018 Data'!J:J,'2018 Data'!G:G,A37,'2018 Data'!C:C,3)</f>
        <v>21.36</v>
      </c>
      <c r="G37" s="49">
        <v>0.0</v>
      </c>
      <c r="H37" s="49">
        <v>0.0</v>
      </c>
      <c r="S37" s="49">
        <f>IF(SUMIFS('2017 Data'!$J:$J,'2017 Data'!$G:$G,$A37,'2017 Data'!$C:$C,S$2) = 0, "", SUMIFS('2017 Data'!$J:$J,'2017 Data'!$G:$G,$A37,'2017 Data'!$C:$C,S$2))</f>
        <v>26.07</v>
      </c>
      <c r="T37" s="49">
        <f>IF(SUMIFS('2017 Data'!$J:$J,'2017 Data'!$G:$G,$A37,'2017 Data'!$C:$C,T$2) = 0, "", SUMIFS('2017 Data'!$J:$J,'2017 Data'!$G:$G,$A37,'2017 Data'!$C:$C,T$2))</f>
        <v>66.61</v>
      </c>
      <c r="U37" s="49">
        <f>IF(SUMIFS('2017 Data'!$J:$J,'2017 Data'!$G:$G,$A37,'2017 Data'!$C:$C,U$2) = 0, "", SUMIFS('2017 Data'!$J:$J,'2017 Data'!$G:$G,$A37,'2017 Data'!$C:$C,U$2))</f>
        <v>50.75</v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61.89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21.23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71.91</v>
      </c>
    </row>
    <row r="38" ht="15.75" customHeight="1">
      <c r="A38" s="47"/>
      <c r="D38" s="51" t="str">
        <f>IF(SUMIFS(historical_events_FACT!$J:$J,historical_events_FACT!$G:$G,$A38,historical_events_FACT!$C:$C,4,historical_events_FACT!$B:$B,2016)=0,"",SUMIFS(historical_events_FACT!$J:$J,historical_events_FACT!$G:$G,$A38,historical_events_FACT!$C:$C,4,historical_events_FACT!$B:$B,2016))</f>
        <v/>
      </c>
      <c r="E38" s="51" t="str">
        <f>IF(SUMIFS('2017 Data'!$J:$J,'2017 Data'!$G:$G,$A38,'2017 Data'!$C:$C,4) = 0, "", SUMIFS('2017 Data'!$J:$J,'2017 Data'!$G:$G,$A38,'2017 Data'!$C:$C,4))</f>
        <v/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6" t="s">
        <v>64</v>
      </c>
      <c r="D39" s="51" t="str">
        <f>IF(SUMIFS(historical_events_FACT!$J:$J,historical_events_FACT!$G:$G,$A39,historical_events_FACT!$C:$C,4,historical_events_FACT!$B:$B,2016)=0,"",SUMIFS(historical_events_FACT!$J:$J,historical_events_FACT!$G:$G,$A39,historical_events_FACT!$C:$C,4,historical_events_FACT!$B:$B,2016))</f>
        <v/>
      </c>
      <c r="E39" s="51">
        <f>IF(SUMIFS('2017 Data'!$J:$J,'2017 Data'!$G:$G,$A39,'2017 Data'!$C:$C,4) = 0, "", SUMIFS('2017 Data'!$J:$J,'2017 Data'!$G:$G,$A39,'2017 Data'!$C:$C,4))</f>
        <v>38.23</v>
      </c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6" t="s">
        <v>61</v>
      </c>
      <c r="D40" s="51" t="str">
        <f>IF(SUMIFS(historical_events_FACT!$J:$J,historical_events_FACT!$G:$G,$A40,historical_events_FACT!$C:$C,4,historical_events_FACT!$B:$B,2016)=0,"",SUMIFS(historical_events_FACT!$J:$J,historical_events_FACT!$G:$G,$A40,historical_events_FACT!$C:$C,4,historical_events_FACT!$B:$B,2016))</f>
        <v/>
      </c>
      <c r="E40" s="51">
        <f>IF(SUMIFS('2017 Data'!$J:$J,'2017 Data'!$G:$G,$A40,'2017 Data'!$C:$C,4) = 0, "", SUMIFS('2017 Data'!$J:$J,'2017 Data'!$G:$G,$A40,'2017 Data'!$C:$C,4))</f>
        <v>37.1</v>
      </c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6" t="s">
        <v>65</v>
      </c>
      <c r="D41" s="51" t="str">
        <f>IF(SUMIFS(historical_events_FACT!$J:$J,historical_events_FACT!$G:$G,$A41,historical_events_FACT!$C:$C,4,historical_events_FACT!$B:$B,2016)=0,"",SUMIFS(historical_events_FACT!$J:$J,historical_events_FACT!$G:$G,$A41,historical_events_FACT!$C:$C,4,historical_events_FACT!$B:$B,2016))</f>
        <v/>
      </c>
      <c r="E41" s="51">
        <f>IF(SUMIFS('2017 Data'!$J:$J,'2017 Data'!$G:$G,$A41,'2017 Data'!$C:$C,4) = 0, "", SUMIFS('2017 Data'!$J:$J,'2017 Data'!$G:$G,$A41,'2017 Data'!$C:$C,4))</f>
        <v>28.1</v>
      </c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6"/>
      <c r="D42" s="51" t="str">
        <f>IF(SUMIFS(historical_events_FACT!$J:$J,historical_events_FACT!$G:$G,$A42,historical_events_FACT!$C:$C,4,historical_events_FACT!$B:$B,2016)=0,"",SUMIFS(historical_events_FACT!$J:$J,historical_events_FACT!$G:$G,$A42,historical_events_FACT!$C:$C,4,historical_events_FACT!$B:$B,2016))</f>
        <v/>
      </c>
      <c r="E42" s="51" t="str">
        <f>IF(SUMIFS('2017 Data'!$J:$J,'2017 Data'!$G:$G,$A42,'2017 Data'!$C:$C,4) = 0, "", SUMIFS('2017 Data'!$J:$J,'2017 Data'!$G:$G,$A42,'2017 Data'!$C:$C,4))</f>
        <v/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6" t="s">
        <v>69</v>
      </c>
      <c r="D43" s="51" t="str">
        <f>IF(SUMIFS(historical_events_FACT!$J:$J,historical_events_FACT!$G:$G,$A43,historical_events_FACT!$C:$C,4,historical_events_FACT!$B:$B,2016)=0,"",SUMIFS(historical_events_FACT!$J:$J,historical_events_FACT!$G:$G,$A43,historical_events_FACT!$C:$C,4,historical_events_FACT!$B:$B,2016))</f>
        <v/>
      </c>
      <c r="E43" s="51">
        <f>IF(SUMIFS('2017 Data'!$J:$J,'2017 Data'!$G:$G,$A43,'2017 Data'!$C:$C,4) = 0, "", SUMIFS('2017 Data'!$J:$J,'2017 Data'!$G:$G,$A43,'2017 Data'!$C:$C,4))</f>
        <v>25.86</v>
      </c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1" t="str">
        <f>IF(SUMIFS(historical_events_FACT!$J:$J,historical_events_FACT!$G:$G,$A44,historical_events_FACT!$C:$C,4,historical_events_FACT!$B:$B,2016)=0,"",SUMIFS(historical_events_FACT!$J:$J,historical_events_FACT!$G:$G,$A44,historical_events_FACT!$C:$C,4,historical_events_FACT!$B:$B,2016))</f>
        <v/>
      </c>
      <c r="E44" s="51" t="str">
        <f>IF(SUMIFS('2017 Data'!$J:$J,'2017 Data'!$G:$G,$A44,'2017 Data'!$C:$C,4) = 0, "", SUMIFS('2017 Data'!$J:$J,'2017 Data'!$G:$G,$A44,'2017 Data'!$C:$C,4))</f>
        <v/>
      </c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6" t="s">
        <v>40</v>
      </c>
      <c r="D45" s="51">
        <f>IF(SUMIFS(historical_events_FACT!$J:$J,historical_events_FACT!$G:$G,$A45,historical_events_FACT!$C:$C,4,historical_events_FACT!$B:$B,2016)=0,"",SUMIFS(historical_events_FACT!$J:$J,historical_events_FACT!$G:$G,$A45,historical_events_FACT!$C:$C,4,historical_events_FACT!$B:$B,2016))</f>
        <v>51.38</v>
      </c>
      <c r="E45" s="51">
        <f>IF(SUMIFS('2017 Data'!$J:$J,'2017 Data'!$G:$G,$A45,'2017 Data'!$C:$C,4) = 0, "", SUMIFS('2017 Data'!$J:$J,'2017 Data'!$G:$G,$A45,'2017 Data'!$C:$C,4))</f>
        <v>31.2</v>
      </c>
    </row>
    <row r="46" ht="15.75" customHeight="1">
      <c r="A46" s="56" t="s">
        <v>52</v>
      </c>
      <c r="D46" s="51">
        <f>IF(SUMIFS(historical_events_FACT!$J:$J,historical_events_FACT!$G:$G,$A46,historical_events_FACT!$C:$C,4,historical_events_FACT!$B:$B,2016)=0,"",SUMIFS(historical_events_FACT!$J:$J,historical_events_FACT!$G:$G,$A46,historical_events_FACT!$C:$C,4,historical_events_FACT!$B:$B,2016))</f>
        <v>22.57</v>
      </c>
      <c r="E46" s="51">
        <f>IF(SUMIFS('2017 Data'!$J:$J,'2017 Data'!$G:$G,$A46,'2017 Data'!$C:$C,4) = 0, "", SUMIFS('2017 Data'!$J:$J,'2017 Data'!$G:$G,$A46,'2017 Data'!$C:$C,4))</f>
        <v>23.76</v>
      </c>
    </row>
    <row r="47" ht="15.75" customHeight="1">
      <c r="A47" s="56" t="s">
        <v>53</v>
      </c>
      <c r="D47" s="51">
        <f>IF(SUMIFS(historical_events_FACT!$J:$J,historical_events_FACT!$G:$G,$A47,historical_events_FACT!$C:$C,4,historical_events_FACT!$B:$B,2016)=0,"",SUMIFS(historical_events_FACT!$J:$J,historical_events_FACT!$G:$G,$A47,historical_events_FACT!$C:$C,4,historical_events_FACT!$B:$B,2016))</f>
        <v>39.73</v>
      </c>
      <c r="E47" s="51">
        <f>IF(SUMIFS('2017 Data'!$J:$J,'2017 Data'!$G:$G,$A47,'2017 Data'!$C:$C,4) = 0, "", SUMIFS('2017 Data'!$J:$J,'2017 Data'!$G:$G,$A47,'2017 Data'!$C:$C,4))</f>
        <v>52.14</v>
      </c>
    </row>
    <row r="48" ht="15.75" customHeight="1">
      <c r="A48" s="56" t="s">
        <v>68</v>
      </c>
      <c r="D48" s="51">
        <f>IF(SUMIFS(historical_events_FACT!$J:$J,historical_events_FACT!$G:$G,$A48,historical_events_FACT!$C:$C,4,historical_events_FACT!$B:$B,2016)=0,"",SUMIFS(historical_events_FACT!$J:$J,historical_events_FACT!$G:$G,$A48,historical_events_FACT!$C:$C,4,historical_events_FACT!$B:$B,2016))</f>
        <v>110.67</v>
      </c>
      <c r="E48" s="51">
        <f>IF(SUMIFS('2017 Data'!$J:$J,'2017 Data'!$G:$G,$A48,'2017 Data'!$C:$C,4) = 0, "", SUMIFS('2017 Data'!$J:$J,'2017 Data'!$G:$G,$A48,'2017 Data'!$C:$C,4))</f>
        <v>21.69</v>
      </c>
    </row>
    <row r="49" ht="15.75" customHeight="1">
      <c r="A49" s="56" t="s">
        <v>58</v>
      </c>
      <c r="D49" s="51">
        <f>IF(SUMIFS(historical_events_FACT!$J:$J,historical_events_FACT!$G:$G,$A49,historical_events_FACT!$C:$C,4,historical_events_FACT!$B:$B,2016)=0,"",SUMIFS(historical_events_FACT!$J:$J,historical_events_FACT!$G:$G,$A49,historical_events_FACT!$C:$C,4,historical_events_FACT!$B:$B,2016))</f>
        <v>13.73</v>
      </c>
      <c r="E49" s="51" t="str">
        <f>IF(SUMIFS('2017 Data'!$J:$J,'2017 Data'!$G:$G,$A49,'2017 Data'!$C:$C,4) = 0, "", SUMIFS('2017 Data'!$J:$J,'2017 Data'!$G:$G,$A49,'2017 Data'!$C:$C,4))</f>
        <v/>
      </c>
    </row>
    <row r="50" ht="15.75" customHeight="1">
      <c r="A50" s="56" t="s">
        <v>51</v>
      </c>
      <c r="D50" s="51">
        <f>IF(SUMIFS(historical_events_FACT!$J:$J,historical_events_FACT!$G:$G,$A50,historical_events_FACT!$C:$C,4,historical_events_FACT!$B:$B,2016)=0,"",SUMIFS(historical_events_FACT!$J:$J,historical_events_FACT!$G:$G,$A50,historical_events_FACT!$C:$C,4,historical_events_FACT!$B:$B,2016))</f>
        <v>55.11</v>
      </c>
      <c r="E50" s="51" t="str">
        <f>IF(SUMIFS('2017 Data'!$J:$J,'2017 Data'!$G:$G,$A50,'2017 Data'!$C:$C,4) = 0, "", SUMIFS('2017 Data'!$J:$J,'2017 Data'!$G:$G,$A50,'2017 Data'!$C:$C,4))</f>
        <v/>
      </c>
    </row>
    <row r="51" ht="15.75" customHeight="1">
      <c r="A51" s="56" t="s">
        <v>18</v>
      </c>
      <c r="D51" s="51">
        <f>IF(SUMIFS(historical_events_FACT!$J:$J,historical_events_FACT!$G:$G,$A51,historical_events_FACT!$C:$C,4,historical_events_FACT!$B:$B,2016)=0,"",SUMIFS(historical_events_FACT!$J:$J,historical_events_FACT!$G:$G,$A51,historical_events_FACT!$C:$C,4,historical_events_FACT!$B:$B,2016))</f>
        <v>26.66</v>
      </c>
      <c r="E51" s="51" t="str">
        <f>IF(SUMIFS('2017 Data'!$J:$J,'2017 Data'!$G:$G,$A51,'2017 Data'!$C:$C,4) = 0, "", SUMIFS('2017 Data'!$J:$J,'2017 Data'!$G:$G,$A51,'2017 Data'!$C:$C,4))</f>
        <v/>
      </c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3.13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/>
      <c r="S1" s="49">
        <v>2017.0</v>
      </c>
      <c r="V1" s="49">
        <v>2016.0</v>
      </c>
    </row>
    <row r="2">
      <c r="A2" s="47" t="s">
        <v>6</v>
      </c>
      <c r="B2" s="48" t="s">
        <v>179</v>
      </c>
      <c r="C2" s="49" t="s">
        <v>194</v>
      </c>
      <c r="D2" s="49" t="s">
        <v>195</v>
      </c>
      <c r="E2" s="49" t="s">
        <v>196</v>
      </c>
      <c r="F2" s="49" t="s">
        <v>183</v>
      </c>
      <c r="G2" s="49" t="s">
        <v>184</v>
      </c>
      <c r="H2" s="49" t="s">
        <v>185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31</v>
      </c>
      <c r="B3" s="51">
        <v>1.0</v>
      </c>
      <c r="C3" s="51">
        <f t="array" ref="C3">ROUND(AVERAGE(XLOOKUP(A3,'Event 5'!A:A,'Event 5'!F:F),XLOOKUP(A3,'Event 1'!A:A,'Event 1'!F:F),XLOOKUP(A3,'Event 2'!A:A,'Event 2'!F:F)),2)</f>
        <v>60.49</v>
      </c>
      <c r="D3" s="51">
        <f t="shared" ref="D3:D5" si="1">ROUND(IFERROR(AVERAGE(V3:X3),E3),2)</f>
        <v>54.13</v>
      </c>
      <c r="E3" s="51">
        <f t="shared" ref="E3:E5" si="2">ROUND(AVERAGE(S3:U3),2)</f>
        <v>46.78</v>
      </c>
      <c r="F3" s="59">
        <f>SUMIFS('2018 Data'!J:J,'2018 Data'!G:G,A3,'2018 Data'!C:C,4)</f>
        <v>23.33</v>
      </c>
      <c r="G3" s="49">
        <v>1.0</v>
      </c>
      <c r="H3" s="49">
        <v>1.0</v>
      </c>
      <c r="J3" s="49" t="s">
        <v>186</v>
      </c>
      <c r="K3" s="53">
        <f>SUMPRODUCT(G3:G38,D3:D38)+SUMPRODUCT(H3:H38,D3:D38)</f>
        <v>498.61</v>
      </c>
      <c r="S3" s="49">
        <f>IF(SUMIFS('2017 Data'!$J:$J,'2017 Data'!$G:$G,$A3,'2017 Data'!$C:$C,S$2) = 0, "", SUMIFS('2017 Data'!$J:$J,'2017 Data'!$G:$G,$A3,'2017 Data'!$C:$C,S$2))</f>
        <v>53.64</v>
      </c>
      <c r="T3" s="49">
        <f>IF(SUMIFS('2017 Data'!$J:$J,'2017 Data'!$G:$G,$A3,'2017 Data'!$C:$C,T$2) = 0, "", SUMIFS('2017 Data'!$J:$J,'2017 Data'!$G:$G,$A3,'2017 Data'!$C:$C,T$2))</f>
        <v>21.36</v>
      </c>
      <c r="U3" s="49">
        <f>IF(SUMIFS('2017 Data'!$J:$J,'2017 Data'!$G:$G,$A3,'2017 Data'!$C:$C,U$2) = 0, "", SUMIFS('2017 Data'!$J:$J,'2017 Data'!$G:$G,$A3,'2017 Data'!$C:$C,U$2))</f>
        <v>65.34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20.58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67.79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74.03</v>
      </c>
    </row>
    <row r="4">
      <c r="A4" s="50" t="s">
        <v>33</v>
      </c>
      <c r="B4" s="51">
        <v>1.0</v>
      </c>
      <c r="C4" s="51">
        <f t="array" ref="C4">ROUND(AVERAGE(XLOOKUP(A4,'Event 5'!A:A,'Event 5'!F:F),XLOOKUP(A4,'Event 1'!A:A,'Event 1'!F:F),XLOOKUP(A4,'Event 2'!A:A,'Event 2'!F:F)),2)</f>
        <v>43.48</v>
      </c>
      <c r="D4" s="51">
        <f t="shared" si="1"/>
        <v>53.12</v>
      </c>
      <c r="E4" s="51">
        <f t="shared" si="2"/>
        <v>21.35</v>
      </c>
      <c r="F4" s="59">
        <f>SUMIFS('2018 Data'!J:J,'2018 Data'!G:G,A4,'2018 Data'!C:C,4)</f>
        <v>64.93</v>
      </c>
      <c r="G4" s="49">
        <v>0.0</v>
      </c>
      <c r="H4" s="49">
        <v>0.0</v>
      </c>
      <c r="I4" s="49" t="s">
        <v>187</v>
      </c>
      <c r="J4" s="49" t="s">
        <v>197</v>
      </c>
      <c r="K4" s="54">
        <f>SUMPRODUCT(G3:G38,C3:C38) +SUMPRODUCT(H3:H38,C3:C38)</f>
        <v>382.69</v>
      </c>
      <c r="L4" s="49" t="s">
        <v>188</v>
      </c>
      <c r="M4" s="4">
        <v>380.0</v>
      </c>
      <c r="S4" s="49">
        <f>IF(SUMIFS('2017 Data'!$J:$J,'2017 Data'!$G:$G,$A4,'2017 Data'!$C:$C,S$2) = 0, "", SUMIFS('2017 Data'!$J:$J,'2017 Data'!$G:$G,$A4,'2017 Data'!$C:$C,S$2))</f>
        <v>27.99</v>
      </c>
      <c r="T4" s="49">
        <f>IF(SUMIFS('2017 Data'!$J:$J,'2017 Data'!$G:$G,$A4,'2017 Data'!$C:$C,T$2) = 0, "", SUMIFS('2017 Data'!$J:$J,'2017 Data'!$G:$G,$A4,'2017 Data'!$C:$C,T$2))</f>
        <v>19.93</v>
      </c>
      <c r="U4" s="49">
        <f>IF(SUMIFS('2017 Data'!$J:$J,'2017 Data'!$G:$G,$A4,'2017 Data'!$C:$C,U$2) = 0, "", SUMIFS('2017 Data'!$J:$J,'2017 Data'!$G:$G,$A4,'2017 Data'!$C:$C,U$2))</f>
        <v>16.14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51.71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69.97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37.67</v>
      </c>
    </row>
    <row r="5">
      <c r="A5" s="50" t="s">
        <v>17</v>
      </c>
      <c r="B5" s="51">
        <v>1.0</v>
      </c>
      <c r="C5" s="51">
        <f t="array" ref="C5">ROUND(AVERAGE(XLOOKUP(A5,'Event 5'!A:A,'Event 5'!F:F),XLOOKUP(A5,'Event 1'!A:A,'Event 1'!F:F),XLOOKUP(A5,'Event 2'!A:A,'Event 2'!F:F)),2)</f>
        <v>53.66</v>
      </c>
      <c r="D5" s="51">
        <f t="shared" si="1"/>
        <v>33.76</v>
      </c>
      <c r="E5" s="51">
        <f t="shared" si="2"/>
        <v>23.67</v>
      </c>
      <c r="F5" s="59">
        <f>SUMIFS('2018 Data'!J:J,'2018 Data'!G:G,A5,'2018 Data'!C:C,4)</f>
        <v>105.44</v>
      </c>
      <c r="G5" s="49">
        <v>0.0</v>
      </c>
      <c r="H5" s="49">
        <v>0.0</v>
      </c>
      <c r="J5" s="49" t="s">
        <v>180</v>
      </c>
      <c r="K5" s="54">
        <f>SUMPRODUCT(G3:G38,E3:E38)+SUMPRODUCT(H3:H38,E3:E38)</f>
        <v>443</v>
      </c>
      <c r="L5" s="49" t="s">
        <v>188</v>
      </c>
      <c r="M5" s="4">
        <v>400.0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43</v>
      </c>
      <c r="B6" s="51">
        <v>1.0</v>
      </c>
      <c r="C6" s="51">
        <f t="array" ref="C6">ROUND(AVERAGE(XLOOKUP(A6,'Event 5'!A:A,'Event 5'!F:F),XLOOKUP(A6,'Event 1'!A:A,'Event 1'!F:F),XLOOKUP(A6,'Event 2'!A:A,'Event 2'!F:F)),2)</f>
        <v>33.62</v>
      </c>
      <c r="D6" s="51">
        <v>32.0</v>
      </c>
      <c r="E6" s="51">
        <v>32.78</v>
      </c>
      <c r="F6" s="59">
        <f>SUMIFS('2018 Data'!J:J,'2018 Data'!G:G,A6,'2018 Data'!C:C,4)</f>
        <v>11.56</v>
      </c>
      <c r="G6" s="49">
        <v>0.0</v>
      </c>
      <c r="H6" s="49">
        <v>0.0</v>
      </c>
      <c r="K6" s="49">
        <v>0.0</v>
      </c>
      <c r="M6" s="49">
        <v>0.0</v>
      </c>
      <c r="S6" s="49" t="str">
        <f>IF(SUMIFS('2017 Data'!$J:$J,'2017 Data'!$G:$G,$A6,'2017 Data'!$C:$C,S$2) = 0, "", SUMIFS('2017 Data'!$J:$J,'2017 Data'!$G:$G,$A6,'2017 Data'!$C:$C,S$2))</f>
        <v/>
      </c>
      <c r="T6" s="49" t="str">
        <f>IF(SUMIFS('2017 Data'!$J:$J,'2017 Data'!$G:$G,$A6,'2017 Data'!$C:$C,T$2) = 0, "", SUMIFS('2017 Data'!$J:$J,'2017 Data'!$G:$G,$A6,'2017 Data'!$C:$C,T$2))</f>
        <v/>
      </c>
      <c r="U6" s="49" t="str">
        <f>IF(SUMIFS('2017 Data'!$J:$J,'2017 Data'!$G:$G,$A6,'2017 Data'!$C:$C,U$2) = 0, "", SUMIFS('2017 Data'!$J:$J,'2017 Data'!$G:$G,$A6,'2017 Data'!$C:$C,U$2))</f>
        <v/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0" t="s">
        <v>30</v>
      </c>
      <c r="B7" s="51">
        <v>1.0</v>
      </c>
      <c r="C7" s="51">
        <f t="array" ref="C7">ROUND(AVERAGE(XLOOKUP(A7,'Event 5'!A:A,'Event 5'!F:F),XLOOKUP(A7,'Event 1'!A:A,'Event 1'!F:F),XLOOKUP(A7,'Event 2'!A:A,'Event 2'!F:F)),2)</f>
        <v>50.8</v>
      </c>
      <c r="D7" s="51">
        <f t="shared" ref="D7:D11" si="3">ROUND(IFERROR(AVERAGE(V7:X7),E7),2)</f>
        <v>70.03</v>
      </c>
      <c r="E7" s="51">
        <f t="shared" ref="E7:E11" si="4">ROUND(AVERAGE(S7:U7),2)</f>
        <v>85.59</v>
      </c>
      <c r="F7" s="59">
        <f>SUMIFS('2018 Data'!J:J,'2018 Data'!G:G,A7,'2018 Data'!C:C,4)</f>
        <v>32.06</v>
      </c>
      <c r="G7" s="49">
        <v>1.0</v>
      </c>
      <c r="H7" s="49">
        <v>0.0</v>
      </c>
      <c r="K7" s="49">
        <v>0.0</v>
      </c>
      <c r="M7" s="49">
        <v>0.0</v>
      </c>
      <c r="S7" s="49">
        <f>IF(SUMIFS('2017 Data'!$J:$J,'2017 Data'!$G:$G,$A7,'2017 Data'!$C:$C,S$2) = 0, "", SUMIFS('2017 Data'!$J:$J,'2017 Data'!$G:$G,$A7,'2017 Data'!$C:$C,S$2))</f>
        <v>72.96</v>
      </c>
      <c r="T7" s="49">
        <f>IF(SUMIFS('2017 Data'!$J:$J,'2017 Data'!$G:$G,$A7,'2017 Data'!$C:$C,T$2) = 0, "", SUMIFS('2017 Data'!$J:$J,'2017 Data'!$G:$G,$A7,'2017 Data'!$C:$C,T$2))</f>
        <v>93.79</v>
      </c>
      <c r="U7" s="49">
        <f>IF(SUMIFS('2017 Data'!$J:$J,'2017 Data'!$G:$G,$A7,'2017 Data'!$C:$C,U$2) = 0, "", SUMIFS('2017 Data'!$J:$J,'2017 Data'!$G:$G,$A7,'2017 Data'!$C:$C,U$2))</f>
        <v>90.03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95.41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80.91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33.77</v>
      </c>
    </row>
    <row r="8">
      <c r="A8" s="50" t="s">
        <v>47</v>
      </c>
      <c r="B8" s="51">
        <v>1.0</v>
      </c>
      <c r="C8" s="51">
        <f t="array" ref="C8">ROUND(AVERAGE(XLOOKUP(A8,'Event 5'!A:A,'Event 5'!F:F),XLOOKUP(A8,'Event 1'!A:A,'Event 1'!F:F),XLOOKUP(A8,'Event 2'!A:A,'Event 2'!F:F)),2)</f>
        <v>38.55</v>
      </c>
      <c r="D8" s="51">
        <f t="shared" si="3"/>
        <v>23.01</v>
      </c>
      <c r="E8" s="51">
        <f t="shared" si="4"/>
        <v>56.05</v>
      </c>
      <c r="F8" s="59">
        <f>SUMIFS('2018 Data'!J:J,'2018 Data'!G:G,A8,'2018 Data'!C:C,4)</f>
        <v>44.63</v>
      </c>
      <c r="G8" s="49">
        <v>0.0</v>
      </c>
      <c r="H8" s="49">
        <v>0.0</v>
      </c>
      <c r="J8" s="49" t="s">
        <v>189</v>
      </c>
      <c r="K8" s="54">
        <f>SUM(G3:G10)</f>
        <v>2</v>
      </c>
      <c r="L8" s="49" t="s">
        <v>190</v>
      </c>
      <c r="M8" s="4">
        <v>2.0</v>
      </c>
      <c r="S8" s="49">
        <f>IF(SUMIFS('2017 Data'!$J:$J,'2017 Data'!$G:$G,$A8,'2017 Data'!$C:$C,S$2) = 0, "", SUMIFS('2017 Data'!$J:$J,'2017 Data'!$G:$G,$A8,'2017 Data'!$C:$C,S$2))</f>
        <v>105.95</v>
      </c>
      <c r="T8" s="49">
        <f>IF(SUMIFS('2017 Data'!$J:$J,'2017 Data'!$G:$G,$A8,'2017 Data'!$C:$C,T$2) = 0, "", SUMIFS('2017 Data'!$J:$J,'2017 Data'!$G:$G,$A8,'2017 Data'!$C:$C,T$2))</f>
        <v>27.87</v>
      </c>
      <c r="U8" s="49">
        <f>IF(SUMIFS('2017 Data'!$J:$J,'2017 Data'!$G:$G,$A8,'2017 Data'!$C:$C,U$2) = 0, "", SUMIFS('2017 Data'!$J:$J,'2017 Data'!$G:$G,$A8,'2017 Data'!$C:$C,U$2))</f>
        <v>34.34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25.19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24.66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19.18</v>
      </c>
    </row>
    <row r="9">
      <c r="A9" s="50" t="s">
        <v>69</v>
      </c>
      <c r="B9" s="51">
        <v>1.0</v>
      </c>
      <c r="C9" s="51">
        <f t="array" ref="C9">ROUND(AVERAGE(XLOOKUP(A9,'Event 5'!A:A,'Event 5'!F:F),XLOOKUP(A9,'Event 1'!A:A,'Event 1'!F:F),XLOOKUP(A9,'Event 2'!A:A,'Event 2'!F:F)),2)</f>
        <v>28.44</v>
      </c>
      <c r="D9" s="51">
        <f t="shared" si="3"/>
        <v>20.06</v>
      </c>
      <c r="E9" s="51">
        <f t="shared" si="4"/>
        <v>20.06</v>
      </c>
      <c r="F9" s="59">
        <f>SUMIFS('2018 Data'!J:J,'2018 Data'!G:G,A9,'2018 Data'!C:C,4)</f>
        <v>38.11</v>
      </c>
      <c r="G9" s="49">
        <v>0.0</v>
      </c>
      <c r="H9" s="49">
        <v>0.0</v>
      </c>
      <c r="J9" s="49" t="s">
        <v>191</v>
      </c>
      <c r="K9" s="54">
        <f>SUM(G11:G26)</f>
        <v>4</v>
      </c>
      <c r="L9" s="49" t="s">
        <v>190</v>
      </c>
      <c r="M9" s="4">
        <v>4.0</v>
      </c>
      <c r="S9" s="49">
        <f>IF(SUMIFS('2017 Data'!$J:$J,'2017 Data'!$G:$G,$A9,'2017 Data'!$C:$C,S$2) = 0, "", SUMIFS('2017 Data'!$J:$J,'2017 Data'!$G:$G,$A9,'2017 Data'!$C:$C,S$2))</f>
        <v>25.86</v>
      </c>
      <c r="T9" s="49">
        <f>IF(SUMIFS('2017 Data'!$J:$J,'2017 Data'!$G:$G,$A9,'2017 Data'!$C:$C,T$2) = 0, "", SUMIFS('2017 Data'!$J:$J,'2017 Data'!$G:$G,$A9,'2017 Data'!$C:$C,T$2))</f>
        <v>23.44</v>
      </c>
      <c r="U9" s="49">
        <f>IF(SUMIFS('2017 Data'!$J:$J,'2017 Data'!$G:$G,$A9,'2017 Data'!$C:$C,U$2) = 0, "", SUMIFS('2017 Data'!$J:$J,'2017 Data'!$G:$G,$A9,'2017 Data'!$C:$C,U$2))</f>
        <v>10.87</v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0" t="s">
        <v>57</v>
      </c>
      <c r="B10" s="51">
        <v>1.0</v>
      </c>
      <c r="C10" s="51">
        <f t="array" ref="C10">ROUND(AVERAGE(XLOOKUP(A10,'Event 5'!A:A,'Event 5'!F:F),XLOOKUP(A10,'Event 1'!A:A,'Event 1'!F:F),XLOOKUP(A10,'Event 2'!A:A,'Event 2'!F:F)),2)</f>
        <v>42.48</v>
      </c>
      <c r="D10" s="51">
        <f t="shared" si="3"/>
        <v>52.25</v>
      </c>
      <c r="E10" s="51">
        <f t="shared" si="4"/>
        <v>52.25</v>
      </c>
      <c r="F10" s="59">
        <f>SUMIFS('2018 Data'!J:J,'2018 Data'!G:G,A10,'2018 Data'!C:C,4)</f>
        <v>24.54</v>
      </c>
      <c r="G10" s="49">
        <v>0.0</v>
      </c>
      <c r="H10" s="49">
        <v>0.0</v>
      </c>
      <c r="J10" s="49" t="s">
        <v>192</v>
      </c>
      <c r="K10" s="54">
        <f>SUM(G27:G38)</f>
        <v>2</v>
      </c>
      <c r="L10" s="49" t="s">
        <v>190</v>
      </c>
      <c r="M10" s="4">
        <v>2.0</v>
      </c>
      <c r="S10" s="49">
        <f>IF(SUMIFS('2017 Data'!$J:$J,'2017 Data'!$G:$G,$A10,'2017 Data'!$C:$C,S$2) = 0, "", SUMIFS('2017 Data'!$J:$J,'2017 Data'!$G:$G,$A10,'2017 Data'!$C:$C,S$2))</f>
        <v>78.9</v>
      </c>
      <c r="T10" s="49">
        <f>IF(SUMIFS('2017 Data'!$J:$J,'2017 Data'!$G:$G,$A10,'2017 Data'!$C:$C,T$2) = 0, "", SUMIFS('2017 Data'!$J:$J,'2017 Data'!$G:$G,$A10,'2017 Data'!$C:$C,T$2))</f>
        <v>58.36</v>
      </c>
      <c r="U10" s="49">
        <f>IF(SUMIFS('2017 Data'!$J:$J,'2017 Data'!$G:$G,$A10,'2017 Data'!$C:$C,U$2) = 0, "", SUMIFS('2017 Data'!$J:$J,'2017 Data'!$G:$G,$A10,'2017 Data'!$C:$C,U$2))</f>
        <v>19.5</v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27</v>
      </c>
      <c r="B11" s="51">
        <v>2.0</v>
      </c>
      <c r="C11" s="51">
        <f t="array" ref="C11">ROUND(AVERAGE(XLOOKUP(A11,'Event 5'!A:A,'Event 5'!F:F),XLOOKUP(A11,'Event 1'!A:A,'Event 1'!F:F),XLOOKUP(A11,'Event 2'!A:A,'Event 2'!F:F)),2)</f>
        <v>43.89</v>
      </c>
      <c r="D11" s="51">
        <f t="shared" si="3"/>
        <v>44.69</v>
      </c>
      <c r="E11" s="51">
        <f t="shared" si="4"/>
        <v>23.01</v>
      </c>
      <c r="F11" s="59">
        <f>SUMIFS('2018 Data'!J:J,'2018 Data'!G:G,A11,'2018 Data'!C:C,4)</f>
        <v>84.6</v>
      </c>
      <c r="G11" s="49">
        <v>1.0</v>
      </c>
      <c r="H11" s="49">
        <v>0.0</v>
      </c>
      <c r="J11" s="49" t="s">
        <v>193</v>
      </c>
      <c r="K11" s="54">
        <f>SUM(H3:H38)</f>
        <v>1</v>
      </c>
      <c r="L11" s="49" t="s">
        <v>190</v>
      </c>
      <c r="M11" s="4">
        <v>1.0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0" t="s">
        <v>159</v>
      </c>
      <c r="B12" s="51">
        <v>2.0</v>
      </c>
      <c r="C12" s="51">
        <f t="array" ref="C12">ROUND(AVERAGE(XLOOKUP(A12,'Event 5'!A:A,'Event 5'!F:F),XLOOKUP(A12,'Event 1'!A:A,'Event 1'!F:F),XLOOKUP(A12,'Event 2'!A:A,'Event 2'!F:F)),2)</f>
        <v>41.62</v>
      </c>
      <c r="D12" s="51">
        <v>32.0</v>
      </c>
      <c r="E12" s="51">
        <v>32.78</v>
      </c>
      <c r="F12" s="59">
        <f>SUMIFS('2018 Data'!J:J,'2018 Data'!G:G,A12,'2018 Data'!C:C,4)</f>
        <v>28.23</v>
      </c>
      <c r="G12" s="49">
        <v>0.0</v>
      </c>
      <c r="H12" s="49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0" t="s">
        <v>161</v>
      </c>
      <c r="B13" s="51">
        <v>2.0</v>
      </c>
      <c r="C13" s="51">
        <f t="array" ref="C13">ROUND(AVERAGE(XLOOKUP(A13,'Event 5'!A:A,'Event 5'!F:F),XLOOKUP(A13,'Event 1'!A:A,'Event 1'!F:F),XLOOKUP(A13,'Event 2'!A:A,'Event 2'!F:F)),2)</f>
        <v>36.18</v>
      </c>
      <c r="D13" s="51">
        <v>32.0</v>
      </c>
      <c r="E13" s="51">
        <v>32.78</v>
      </c>
      <c r="F13" s="59">
        <f>SUMIFS('2018 Data'!J:J,'2018 Data'!G:G,A13,'2018 Data'!C:C,4)</f>
        <v>59.07</v>
      </c>
      <c r="G13" s="49">
        <v>0.0</v>
      </c>
      <c r="H13" s="49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111</v>
      </c>
      <c r="B14" s="51">
        <v>2.0</v>
      </c>
      <c r="C14" s="51">
        <f t="array" ref="C14">ROUND(AVERAGE(XLOOKUP(A14,'Event 5'!A:A,'Event 5'!F:F),XLOOKUP(A14,'Event 1'!A:A,'Event 1'!F:F),XLOOKUP(A14,'Event 2'!A:A,'Event 2'!F:F)),2)</f>
        <v>31.86</v>
      </c>
      <c r="D14" s="51">
        <v>32.0</v>
      </c>
      <c r="E14" s="51">
        <v>32.78</v>
      </c>
      <c r="F14" s="59">
        <f>SUMIFS('2018 Data'!J:J,'2018 Data'!G:G,A14,'2018 Data'!C:C,4)</f>
        <v>25.13</v>
      </c>
      <c r="G14" s="49">
        <v>0.0</v>
      </c>
      <c r="H14" s="49">
        <v>0.0</v>
      </c>
      <c r="J14" s="49" t="s">
        <v>183</v>
      </c>
      <c r="K14" s="55">
        <f>SUMPRODUCT(G3:G38,F3:F38)+SUMPRODUCT(H3:H38,F3:F38)</f>
        <v>353.79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0" t="s">
        <v>64</v>
      </c>
      <c r="B15" s="51">
        <v>2.0</v>
      </c>
      <c r="C15" s="51">
        <f t="array" ref="C15">ROUND(AVERAGE(XLOOKUP(A15,'Event 5'!A:A,'Event 5'!F:F),XLOOKUP(A15,'Event 1'!A:A,'Event 1'!F:F),XLOOKUP(A15,'Event 2'!A:A,'Event 2'!F:F)),2)</f>
        <v>34.37</v>
      </c>
      <c r="D15" s="51">
        <f t="shared" ref="D15:D18" si="5">ROUND(IFERROR(AVERAGE(V15:X15),E15),2)</f>
        <v>24.67</v>
      </c>
      <c r="E15" s="51">
        <f t="shared" ref="E15:E18" si="6">ROUND(AVERAGE(S15:U15),2)</f>
        <v>40.57</v>
      </c>
      <c r="F15" s="59">
        <f>SUMIFS('2018 Data'!J:J,'2018 Data'!G:G,A15,'2018 Data'!C:C,4)</f>
        <v>32.01</v>
      </c>
      <c r="G15" s="49">
        <v>0.0</v>
      </c>
      <c r="H15" s="49">
        <v>0.0</v>
      </c>
      <c r="M15" s="56" t="s">
        <v>64</v>
      </c>
      <c r="N15" s="49">
        <f t="shared" ref="N15:N17" si="7">XLOOKUP(M15,A:A,D:D)</f>
        <v>24.67</v>
      </c>
      <c r="O15" s="49">
        <f t="shared" ref="O15:O17" si="8">XLOOKUP(M15,A:A,E:E)</f>
        <v>40.57</v>
      </c>
      <c r="S15" s="49">
        <f>IF(SUMIFS('2017 Data'!$J:$J,'2017 Data'!$G:$G,$A15,'2017 Data'!$C:$C,S$2) = 0, "", SUMIFS('2017 Data'!$J:$J,'2017 Data'!$G:$G,$A15,'2017 Data'!$C:$C,S$2))</f>
        <v>38.23</v>
      </c>
      <c r="T15" s="49">
        <f>IF(SUMIFS('2017 Data'!$J:$J,'2017 Data'!$G:$G,$A15,'2017 Data'!$C:$C,T$2) = 0, "", SUMIFS('2017 Data'!$J:$J,'2017 Data'!$G:$G,$A15,'2017 Data'!$C:$C,T$2))</f>
        <v>37.02</v>
      </c>
      <c r="U15" s="49">
        <f>IF(SUMIFS('2017 Data'!$J:$J,'2017 Data'!$G:$G,$A15,'2017 Data'!$C:$C,U$2) = 0, "", SUMIFS('2017 Data'!$J:$J,'2017 Data'!$G:$G,$A15,'2017 Data'!$C:$C,U$2))</f>
        <v>46.47</v>
      </c>
      <c r="V15" s="49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49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24.67</v>
      </c>
    </row>
    <row r="16">
      <c r="A16" s="50" t="s">
        <v>32</v>
      </c>
      <c r="B16" s="51">
        <v>2.0</v>
      </c>
      <c r="C16" s="51">
        <f t="array" ref="C16">ROUND(AVERAGE(XLOOKUP(A16,'Event 5'!A:A,'Event 5'!F:F),XLOOKUP(A16,'Event 1'!A:A,'Event 1'!F:F),XLOOKUP(A16,'Event 2'!A:A,'Event 2'!F:F)),2)</f>
        <v>33.8</v>
      </c>
      <c r="D16" s="51">
        <f t="shared" si="5"/>
        <v>55.46</v>
      </c>
      <c r="E16" s="51">
        <f t="shared" si="6"/>
        <v>69.55</v>
      </c>
      <c r="F16" s="59">
        <f>SUMIFS('2018 Data'!J:J,'2018 Data'!G:G,A16,'2018 Data'!C:C,4)</f>
        <v>16.49</v>
      </c>
      <c r="G16" s="49">
        <v>0.0</v>
      </c>
      <c r="H16" s="49">
        <v>0.0</v>
      </c>
      <c r="M16" s="56" t="s">
        <v>61</v>
      </c>
      <c r="N16" s="49">
        <f t="shared" si="7"/>
        <v>38.9</v>
      </c>
      <c r="O16" s="49">
        <f t="shared" si="8"/>
        <v>38.9</v>
      </c>
      <c r="S16" s="49">
        <f>IF(SUMIFS('2017 Data'!$J:$J,'2017 Data'!$G:$G,$A16,'2017 Data'!$C:$C,S$2) = 0, "", SUMIFS('2017 Data'!$J:$J,'2017 Data'!$G:$G,$A16,'2017 Data'!$C:$C,S$2))</f>
        <v>25.07</v>
      </c>
      <c r="T16" s="49">
        <f>IF(SUMIFS('2017 Data'!$J:$J,'2017 Data'!$G:$G,$A16,'2017 Data'!$C:$C,T$2) = 0, "", SUMIFS('2017 Data'!$J:$J,'2017 Data'!$G:$G,$A16,'2017 Data'!$C:$C,T$2))</f>
        <v>88.07</v>
      </c>
      <c r="U16" s="49">
        <f>IF(SUMIFS('2017 Data'!$J:$J,'2017 Data'!$G:$G,$A16,'2017 Data'!$C:$C,U$2) = 0, "", SUMIFS('2017 Data'!$J:$J,'2017 Data'!$G:$G,$A16,'2017 Data'!$C:$C,U$2))</f>
        <v>95.52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22.33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78.21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65.83</v>
      </c>
    </row>
    <row r="17">
      <c r="A17" s="50" t="s">
        <v>53</v>
      </c>
      <c r="B17" s="51">
        <v>2.0</v>
      </c>
      <c r="C17" s="51">
        <f t="array" ref="C17">ROUND(AVERAGE(XLOOKUP(A17,'Event 5'!A:A,'Event 5'!F:F),XLOOKUP(A17,'Event 1'!A:A,'Event 1'!F:F),XLOOKUP(A17,'Event 2'!A:A,'Event 2'!F:F)),2)</f>
        <v>26.55</v>
      </c>
      <c r="D17" s="51">
        <f t="shared" si="5"/>
        <v>32.63</v>
      </c>
      <c r="E17" s="51">
        <f t="shared" si="6"/>
        <v>45.85</v>
      </c>
      <c r="F17" s="59">
        <f>SUMIFS('2018 Data'!J:J,'2018 Data'!G:G,A17,'2018 Data'!C:C,4)</f>
        <v>18.89</v>
      </c>
      <c r="G17" s="49">
        <v>0.0</v>
      </c>
      <c r="H17" s="49">
        <v>0.0</v>
      </c>
      <c r="M17" s="56" t="s">
        <v>65</v>
      </c>
      <c r="N17" s="49">
        <f t="shared" si="7"/>
        <v>29.67</v>
      </c>
      <c r="O17" s="49">
        <f t="shared" si="8"/>
        <v>31.58</v>
      </c>
      <c r="S17" s="49">
        <f>IF(SUMIFS('2017 Data'!$J:$J,'2017 Data'!$G:$G,$A17,'2017 Data'!$C:$C,S$2) = 0, "", SUMIFS('2017 Data'!$J:$J,'2017 Data'!$G:$G,$A17,'2017 Data'!$C:$C,S$2))</f>
        <v>52.14</v>
      </c>
      <c r="T17" s="49">
        <f>IF(SUMIFS('2017 Data'!$J:$J,'2017 Data'!$G:$G,$A17,'2017 Data'!$C:$C,T$2) = 0, "", SUMIFS('2017 Data'!$J:$J,'2017 Data'!$G:$G,$A17,'2017 Data'!$C:$C,T$2))</f>
        <v>21.73</v>
      </c>
      <c r="U17" s="49">
        <f>IF(SUMIFS('2017 Data'!$J:$J,'2017 Data'!$G:$G,$A17,'2017 Data'!$C:$C,U$2) = 0, "", SUMIFS('2017 Data'!$J:$J,'2017 Data'!$G:$G,$A17,'2017 Data'!$C:$C,U$2))</f>
        <v>63.67</v>
      </c>
      <c r="V17" s="49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>39.73</v>
      </c>
      <c r="W17" s="49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>24.83</v>
      </c>
      <c r="X17" s="49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>33.33</v>
      </c>
    </row>
    <row r="18">
      <c r="A18" s="50" t="s">
        <v>50</v>
      </c>
      <c r="B18" s="51">
        <v>2.0</v>
      </c>
      <c r="C18" s="51">
        <v>35.5</v>
      </c>
      <c r="D18" s="51">
        <f t="shared" si="5"/>
        <v>35.62</v>
      </c>
      <c r="E18" s="51">
        <f t="shared" si="6"/>
        <v>26.53</v>
      </c>
      <c r="F18" s="59">
        <f>SUMIFS('2018 Data'!J:J,'2018 Data'!G:G,A18,'2018 Data'!C:C,4)</f>
        <v>52.24</v>
      </c>
      <c r="G18" s="49">
        <v>0.0</v>
      </c>
      <c r="H18" s="49">
        <v>0.0</v>
      </c>
      <c r="M18" s="56"/>
      <c r="S18" s="49">
        <f>IF(SUMIFS('2017 Data'!$J:$J,'2017 Data'!$G:$G,$A18,'2017 Data'!$C:$C,S$2) = 0, "", SUMIFS('2017 Data'!$J:$J,'2017 Data'!$G:$G,$A18,'2017 Data'!$C:$C,S$2))</f>
        <v>25.88</v>
      </c>
      <c r="T18" s="49">
        <f>IF(SUMIFS('2017 Data'!$J:$J,'2017 Data'!$G:$G,$A18,'2017 Data'!$C:$C,T$2) = 0, "", SUMIFS('2017 Data'!$J:$J,'2017 Data'!$G:$G,$A18,'2017 Data'!$C:$C,T$2))</f>
        <v>41.6</v>
      </c>
      <c r="U18" s="49">
        <f>IF(SUMIFS('2017 Data'!$J:$J,'2017 Data'!$G:$G,$A18,'2017 Data'!$C:$C,U$2) = 0, "", SUMIFS('2017 Data'!$J:$J,'2017 Data'!$G:$G,$A18,'2017 Data'!$C:$C,U$2))</f>
        <v>12.1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26.9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15.93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64.04</v>
      </c>
    </row>
    <row r="19">
      <c r="A19" s="50" t="s">
        <v>160</v>
      </c>
      <c r="B19" s="51">
        <v>2.0</v>
      </c>
      <c r="C19" s="51">
        <f t="array" ref="C19">ROUND(AVERAGE(XLOOKUP(A19,'Event 5'!A:A,'Event 5'!F:F),XLOOKUP(A19,'Event 1'!A:A,'Event 1'!F:F),XLOOKUP(A19,'Event 2'!A:A,'Event 2'!F:F)),2)</f>
        <v>35.26</v>
      </c>
      <c r="D19" s="51">
        <v>32.0</v>
      </c>
      <c r="E19" s="51">
        <v>32.78</v>
      </c>
      <c r="F19" s="59">
        <f>SUMIFS('2018 Data'!J:J,'2018 Data'!G:G,A19,'2018 Data'!C:C,4)</f>
        <v>17.24</v>
      </c>
      <c r="G19" s="49">
        <v>0.0</v>
      </c>
      <c r="H19" s="49">
        <v>0.0</v>
      </c>
      <c r="M19" s="56" t="s">
        <v>69</v>
      </c>
      <c r="N19" s="49">
        <f t="shared" ref="N19:N27" si="9">XLOOKUP(M19,A:A,D:D)</f>
        <v>20.06</v>
      </c>
      <c r="O19" s="49">
        <f t="shared" ref="O19:O27" si="10">XLOOKUP(M19,A:A,E:E)</f>
        <v>20.06</v>
      </c>
      <c r="S19" s="49" t="str">
        <f>IF(SUMIFS('2017 Data'!$J:$J,'2017 Data'!$G:$G,$A19,'2017 Data'!$C:$C,S$2) = 0, "", SUMIFS('2017 Data'!$J:$J,'2017 Data'!$G:$G,$A19,'2017 Data'!$C:$C,S$2))</f>
        <v/>
      </c>
      <c r="T19" s="49" t="str">
        <f>IF(SUMIFS('2017 Data'!$J:$J,'2017 Data'!$G:$G,$A19,'2017 Data'!$C:$C,T$2) = 0, "", SUMIFS('2017 Data'!$J:$J,'2017 Data'!$G:$G,$A19,'2017 Data'!$C:$C,T$2))</f>
        <v/>
      </c>
      <c r="U19" s="49" t="str">
        <f>IF(SUMIFS('2017 Data'!$J:$J,'2017 Data'!$G:$G,$A19,'2017 Data'!$C:$C,U$2) = 0, "", SUMIFS('2017 Data'!$J:$J,'2017 Data'!$G:$G,$A19,'2017 Data'!$C:$C,U$2))</f>
        <v/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0" t="s">
        <v>42</v>
      </c>
      <c r="B20" s="51">
        <v>2.0</v>
      </c>
      <c r="C20" s="51">
        <f t="array" ref="C20">ROUND(AVERAGE(XLOOKUP(A20,'Event 5'!A:A,'Event 5'!F:F),XLOOKUP(A20,'Event 1'!A:A,'Event 1'!F:F),XLOOKUP(A20,'Event 2'!A:A,'Event 2'!F:F)),2)</f>
        <v>32.74</v>
      </c>
      <c r="D20" s="51">
        <f t="shared" ref="D20:D24" si="11">ROUND(IFERROR(AVERAGE(V20:X20),E20),2)</f>
        <v>62.45</v>
      </c>
      <c r="E20" s="51">
        <f t="shared" ref="E20:E24" si="12">ROUND(AVERAGE(S20:U20),2)</f>
        <v>58.13</v>
      </c>
      <c r="F20" s="59">
        <f>SUMIFS('2018 Data'!J:J,'2018 Data'!G:G,A20,'2018 Data'!C:C,4)</f>
        <v>42.79</v>
      </c>
      <c r="G20" s="49">
        <v>0.0</v>
      </c>
      <c r="H20" s="49">
        <v>0.0</v>
      </c>
      <c r="N20" s="49" t="str">
        <f t="shared" si="9"/>
        <v>#N/A</v>
      </c>
      <c r="O20" s="49" t="str">
        <f t="shared" si="10"/>
        <v>#N/A</v>
      </c>
      <c r="S20" s="49">
        <f>IF(SUMIFS('2017 Data'!$J:$J,'2017 Data'!$G:$G,$A20,'2017 Data'!$C:$C,S$2) = 0, "", SUMIFS('2017 Data'!$J:$J,'2017 Data'!$G:$G,$A20,'2017 Data'!$C:$C,S$2))</f>
        <v>99.3</v>
      </c>
      <c r="T20" s="49">
        <f>IF(SUMIFS('2017 Data'!$J:$J,'2017 Data'!$G:$G,$A20,'2017 Data'!$C:$C,T$2) = 0, "", SUMIFS('2017 Data'!$J:$J,'2017 Data'!$G:$G,$A20,'2017 Data'!$C:$C,T$2))</f>
        <v>36.91</v>
      </c>
      <c r="U20" s="49">
        <f>IF(SUMIFS('2017 Data'!$J:$J,'2017 Data'!$G:$G,$A20,'2017 Data'!$C:$C,U$2) = 0, "", SUMIFS('2017 Data'!$J:$J,'2017 Data'!$G:$G,$A20,'2017 Data'!$C:$C,U$2))</f>
        <v>38.18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83.21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52.4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51.73</v>
      </c>
    </row>
    <row r="21" ht="15.75" customHeight="1">
      <c r="A21" s="50" t="s">
        <v>52</v>
      </c>
      <c r="B21" s="51">
        <v>2.0</v>
      </c>
      <c r="C21" s="51">
        <f t="array" ref="C21">ROUND(AVERAGE(XLOOKUP(A21,'Event 5'!A:A,'Event 5'!F:F),XLOOKUP(A21,'Event 1'!A:A,'Event 1'!F:F),XLOOKUP(A21,'Event 2'!A:A,'Event 2'!F:F)),2)</f>
        <v>43.59</v>
      </c>
      <c r="D21" s="51">
        <f t="shared" si="11"/>
        <v>51.48</v>
      </c>
      <c r="E21" s="51">
        <f t="shared" si="12"/>
        <v>21.6</v>
      </c>
      <c r="F21" s="59">
        <f>SUMIFS('2018 Data'!J:J,'2018 Data'!G:G,A21,'2018 Data'!C:C,4)</f>
        <v>19.94</v>
      </c>
      <c r="G21" s="49">
        <v>1.0</v>
      </c>
      <c r="H21" s="49">
        <v>0.0</v>
      </c>
      <c r="M21" s="56" t="s">
        <v>40</v>
      </c>
      <c r="N21" s="49">
        <f t="shared" si="9"/>
        <v>46.16</v>
      </c>
      <c r="O21" s="49">
        <f t="shared" si="10"/>
        <v>39.04</v>
      </c>
      <c r="S21" s="49">
        <f>IF(SUMIFS('2017 Data'!$J:$J,'2017 Data'!$G:$G,$A21,'2017 Data'!$C:$C,S$2) = 0, "", SUMIFS('2017 Data'!$J:$J,'2017 Data'!$G:$G,$A21,'2017 Data'!$C:$C,S$2))</f>
        <v>23.76</v>
      </c>
      <c r="T21" s="49">
        <f>IF(SUMIFS('2017 Data'!$J:$J,'2017 Data'!$G:$G,$A21,'2017 Data'!$C:$C,T$2) = 0, "", SUMIFS('2017 Data'!$J:$J,'2017 Data'!$G:$G,$A21,'2017 Data'!$C:$C,T$2))</f>
        <v>15.83</v>
      </c>
      <c r="U21" s="49">
        <f>IF(SUMIFS('2017 Data'!$J:$J,'2017 Data'!$G:$G,$A21,'2017 Data'!$C:$C,U$2) = 0, "", SUMIFS('2017 Data'!$J:$J,'2017 Data'!$G:$G,$A21,'2017 Data'!$C:$C,U$2))</f>
        <v>25.21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22.57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39.87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91.99</v>
      </c>
    </row>
    <row r="22" ht="15.75" customHeight="1">
      <c r="A22" s="50" t="s">
        <v>26</v>
      </c>
      <c r="B22" s="51">
        <v>2.0</v>
      </c>
      <c r="C22" s="51">
        <f t="array" ref="C22">ROUND(AVERAGE(XLOOKUP(A22,'Event 5'!A:A,'Event 5'!F:F),XLOOKUP(A22,'Event 1'!A:A,'Event 1'!F:F),XLOOKUP(A22,'Event 2'!A:A,'Event 2'!F:F)),2)</f>
        <v>18.79</v>
      </c>
      <c r="D22" s="51">
        <f t="shared" si="11"/>
        <v>98.68</v>
      </c>
      <c r="E22" s="51">
        <f t="shared" si="12"/>
        <v>53.7</v>
      </c>
      <c r="F22" s="59">
        <f>SUMIFS('2018 Data'!J:J,'2018 Data'!G:G,A22,'2018 Data'!C:C,4)</f>
        <v>26.54</v>
      </c>
      <c r="G22" s="49">
        <v>0.0</v>
      </c>
      <c r="H22" s="49">
        <v>0.0</v>
      </c>
      <c r="M22" s="56" t="s">
        <v>52</v>
      </c>
      <c r="N22" s="49">
        <f t="shared" si="9"/>
        <v>51.48</v>
      </c>
      <c r="O22" s="49">
        <f t="shared" si="10"/>
        <v>21.6</v>
      </c>
      <c r="S22" s="49">
        <f>IF(SUMIFS('2017 Data'!$J:$J,'2017 Data'!$G:$G,$A22,'2017 Data'!$C:$C,S$2) = 0, "", SUMIFS('2017 Data'!$J:$J,'2017 Data'!$G:$G,$A22,'2017 Data'!$C:$C,S$2))</f>
        <v>24.83</v>
      </c>
      <c r="T22" s="49">
        <f>IF(SUMIFS('2017 Data'!$J:$J,'2017 Data'!$G:$G,$A22,'2017 Data'!$C:$C,T$2) = 0, "", SUMIFS('2017 Data'!$J:$J,'2017 Data'!$G:$G,$A22,'2017 Data'!$C:$C,T$2))</f>
        <v>89.06</v>
      </c>
      <c r="U22" s="49">
        <f>IF(SUMIFS('2017 Data'!$J:$J,'2017 Data'!$G:$G,$A22,'2017 Data'!$C:$C,U$2) = 0, "", SUMIFS('2017 Data'!$J:$J,'2017 Data'!$G:$G,$A22,'2017 Data'!$C:$C,U$2))</f>
        <v>47.21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103.14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92.48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100.42</v>
      </c>
    </row>
    <row r="23" ht="15.75" customHeight="1">
      <c r="A23" s="50" t="s">
        <v>38</v>
      </c>
      <c r="B23" s="51">
        <v>2.0</v>
      </c>
      <c r="C23" s="51">
        <f t="array" ref="C23">ROUND(AVERAGE(XLOOKUP(A23,'Event 5'!A:A,'Event 5'!F:F),XLOOKUP(A23,'Event 1'!A:A,'Event 1'!F:F),XLOOKUP(A23,'Event 2'!A:A,'Event 2'!F:F)),2)</f>
        <v>22.6</v>
      </c>
      <c r="D23" s="51">
        <f t="shared" si="11"/>
        <v>55.78</v>
      </c>
      <c r="E23" s="51">
        <f t="shared" si="12"/>
        <v>58.46</v>
      </c>
      <c r="F23" s="59">
        <f>SUMIFS('2018 Data'!J:J,'2018 Data'!G:G,A23,'2018 Data'!C:C,4)</f>
        <v>16.67</v>
      </c>
      <c r="G23" s="49">
        <v>0.0</v>
      </c>
      <c r="H23" s="49">
        <v>0.0</v>
      </c>
      <c r="M23" s="56" t="s">
        <v>53</v>
      </c>
      <c r="N23" s="49">
        <f t="shared" si="9"/>
        <v>32.63</v>
      </c>
      <c r="O23" s="49">
        <f t="shared" si="10"/>
        <v>45.85</v>
      </c>
      <c r="S23" s="49">
        <f>IF(SUMIFS('2017 Data'!$J:$J,'2017 Data'!$G:$G,$A23,'2017 Data'!$C:$C,S$2) = 0, "", SUMIFS('2017 Data'!$J:$J,'2017 Data'!$G:$G,$A23,'2017 Data'!$C:$C,S$2))</f>
        <v>33.89</v>
      </c>
      <c r="T23" s="49">
        <f>IF(SUMIFS('2017 Data'!$J:$J,'2017 Data'!$G:$G,$A23,'2017 Data'!$C:$C,T$2) = 0, "", SUMIFS('2017 Data'!$J:$J,'2017 Data'!$G:$G,$A23,'2017 Data'!$C:$C,T$2))</f>
        <v>92.03</v>
      </c>
      <c r="U23" s="49">
        <f>IF(SUMIFS('2017 Data'!$J:$J,'2017 Data'!$G:$G,$A23,'2017 Data'!$C:$C,U$2) = 0, "", SUMIFS('2017 Data'!$J:$J,'2017 Data'!$G:$G,$A23,'2017 Data'!$C:$C,U$2))</f>
        <v>49.47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37.43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57.81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72.1</v>
      </c>
    </row>
    <row r="24" ht="15.75" customHeight="1">
      <c r="A24" s="50" t="s">
        <v>150</v>
      </c>
      <c r="B24" s="51">
        <v>2.0</v>
      </c>
      <c r="C24" s="51">
        <f t="array" ref="C24">ROUND(AVERAGE(XLOOKUP(A24,'Event 5'!A:A,'Event 5'!F:F),XLOOKUP(A24,'Event 1'!A:A,'Event 1'!F:F),XLOOKUP(A24,'Event 2'!A:A,'Event 2'!F:F)),2)</f>
        <v>22.82</v>
      </c>
      <c r="D24" s="51">
        <f t="shared" si="11"/>
        <v>99.62</v>
      </c>
      <c r="E24" s="51">
        <f t="shared" si="12"/>
        <v>99.62</v>
      </c>
      <c r="F24" s="59">
        <f>SUMIFS('2018 Data'!J:J,'2018 Data'!G:G,A24,'2018 Data'!C:C,4)</f>
        <v>13.44</v>
      </c>
      <c r="G24" s="49">
        <v>1.0</v>
      </c>
      <c r="H24" s="49">
        <v>0.0</v>
      </c>
      <c r="M24" s="56" t="s">
        <v>68</v>
      </c>
      <c r="N24" s="49">
        <f t="shared" si="9"/>
        <v>56.48</v>
      </c>
      <c r="O24" s="49">
        <f t="shared" si="10"/>
        <v>22.31</v>
      </c>
      <c r="S24" s="49">
        <f>IF(SUMIFS('2017 Data'!$J:$J,'2017 Data'!$G:$G,$A24,'2017 Data'!$C:$C,S$2) = 0, "", SUMIFS('2017 Data'!$J:$J,'2017 Data'!$G:$G,$A24,'2017 Data'!$C:$C,S$2))</f>
        <v>99.62</v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46</v>
      </c>
      <c r="B25" s="51">
        <v>2.0</v>
      </c>
      <c r="C25" s="51">
        <v>44.37</v>
      </c>
      <c r="D25" s="51">
        <v>32.0</v>
      </c>
      <c r="E25" s="51">
        <v>32.78</v>
      </c>
      <c r="F25" s="59">
        <f>SUMIFS('2018 Data'!J:J,'2018 Data'!G:G,A25,'2018 Data'!C:C,4)</f>
        <v>68.68</v>
      </c>
      <c r="G25" s="49">
        <v>1.0</v>
      </c>
      <c r="H25" s="49">
        <v>0.0</v>
      </c>
      <c r="M25" s="56" t="s">
        <v>58</v>
      </c>
      <c r="N25" s="49">
        <f t="shared" si="9"/>
        <v>15.01</v>
      </c>
      <c r="O25" s="49" t="str">
        <f t="shared" si="10"/>
        <v>#DIV/0!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162</v>
      </c>
      <c r="B26" s="51">
        <v>2.0</v>
      </c>
      <c r="C26" s="51">
        <f t="array" ref="C26">ROUND(AVERAGE(XLOOKUP(A26,'Event 5'!A:A,'Event 5'!F:F),XLOOKUP(A26,'Event 1'!A:A,'Event 1'!F:F),XLOOKUP(A26,'Event 2'!A:A,'Event 2'!F:F)),2)</f>
        <v>49.45</v>
      </c>
      <c r="D26" s="51">
        <v>32.0</v>
      </c>
      <c r="E26" s="51">
        <v>32.78</v>
      </c>
      <c r="F26" s="59">
        <f>SUMIFS('2018 Data'!J:J,'2018 Data'!G:G,A26,'2018 Data'!C:C,4)</f>
        <v>48.3</v>
      </c>
      <c r="G26" s="49">
        <v>0.0</v>
      </c>
      <c r="H26" s="49">
        <v>0.0</v>
      </c>
      <c r="M26" s="56" t="s">
        <v>51</v>
      </c>
      <c r="N26" s="49">
        <f t="shared" si="9"/>
        <v>35.7</v>
      </c>
      <c r="O26" s="49" t="str">
        <f t="shared" si="10"/>
        <v>#DIV/0!</v>
      </c>
      <c r="S26" s="49" t="str">
        <f>IF(SUMIFS('2017 Data'!$J:$J,'2017 Data'!$G:$G,$A26,'2017 Data'!$C:$C,S$2) = 0, "", SUMIFS('2017 Data'!$J:$J,'2017 Data'!$G:$G,$A26,'2017 Data'!$C:$C,S$2))</f>
        <v/>
      </c>
      <c r="T26" s="49" t="str">
        <f>IF(SUMIFS('2017 Data'!$J:$J,'2017 Data'!$G:$G,$A26,'2017 Data'!$C:$C,T$2) = 0, "", SUMIFS('2017 Data'!$J:$J,'2017 Data'!$G:$G,$A26,'2017 Data'!$C:$C,T$2))</f>
        <v/>
      </c>
      <c r="U26" s="49" t="str">
        <f>IF(SUMIFS('2017 Data'!$J:$J,'2017 Data'!$G:$G,$A26,'2017 Data'!$C:$C,U$2) = 0, "", SUMIFS('2017 Data'!$J:$J,'2017 Data'!$G:$G,$A26,'2017 Data'!$C:$C,U$2))</f>
        <v/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0" t="s">
        <v>28</v>
      </c>
      <c r="B27" s="51">
        <v>3.0</v>
      </c>
      <c r="C27" s="51">
        <f t="array" ref="C27">ROUND(AVERAGE(XLOOKUP(A27,'Event 5'!A:A,'Event 5'!F:F),XLOOKUP(A27,'Event 1'!A:A,'Event 1'!F:F),XLOOKUP(A27,'Event 2'!A:A,'Event 2'!F:F)),2)</f>
        <v>34.88</v>
      </c>
      <c r="D27" s="51">
        <f t="shared" ref="D27:D30" si="13">ROUND(IFERROR(AVERAGE(V27:X27),E27),2)</f>
        <v>40.85</v>
      </c>
      <c r="E27" s="51">
        <f t="shared" ref="E27:E30" si="14">ROUND(AVERAGE(S27:U27),2)</f>
        <v>39.03</v>
      </c>
      <c r="F27" s="59">
        <f>SUMIFS('2018 Data'!J:J,'2018 Data'!G:G,A27,'2018 Data'!C:C,4)</f>
        <v>75.49</v>
      </c>
      <c r="G27" s="49">
        <v>1.0</v>
      </c>
      <c r="H27" s="49">
        <v>0.0</v>
      </c>
      <c r="M27" s="56" t="s">
        <v>18</v>
      </c>
      <c r="N27" s="49">
        <f t="shared" si="9"/>
        <v>29.72</v>
      </c>
      <c r="O27" s="49" t="str">
        <f t="shared" si="10"/>
        <v>#DIV/0!</v>
      </c>
      <c r="S27" s="49">
        <f>IF(SUMIFS('2017 Data'!$J:$J,'2017 Data'!$G:$G,$A27,'2017 Data'!$C:$C,S$2) = 0, "", SUMIFS('2017 Data'!$J:$J,'2017 Data'!$G:$G,$A27,'2017 Data'!$C:$C,S$2))</f>
        <v>70.51</v>
      </c>
      <c r="T27" s="49">
        <f>IF(SUMIFS('2017 Data'!$J:$J,'2017 Data'!$G:$G,$A27,'2017 Data'!$C:$C,T$2) = 0, "", SUMIFS('2017 Data'!$J:$J,'2017 Data'!$G:$G,$A27,'2017 Data'!$C:$C,T$2))</f>
        <v>29.1</v>
      </c>
      <c r="U27" s="49">
        <f>IF(SUMIFS('2017 Data'!$J:$J,'2017 Data'!$G:$G,$A27,'2017 Data'!$C:$C,U$2) = 0, "", SUMIFS('2017 Data'!$J:$J,'2017 Data'!$G:$G,$A27,'2017 Data'!$C:$C,U$2))</f>
        <v>17.47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26.14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20.66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75.76</v>
      </c>
    </row>
    <row r="28" ht="15.75" customHeight="1">
      <c r="A28" s="50" t="s">
        <v>34</v>
      </c>
      <c r="B28" s="51">
        <v>3.0</v>
      </c>
      <c r="C28" s="51">
        <f t="array" ref="C28">ROUND(AVERAGE(XLOOKUP(A28,'Event 5'!A:A,'Event 5'!F:F),XLOOKUP(A28,'Event 1'!A:A,'Event 1'!F:F),XLOOKUP(A28,'Event 2'!A:A,'Event 2'!F:F)),2)</f>
        <v>22.89</v>
      </c>
      <c r="D28" s="51">
        <f t="shared" si="13"/>
        <v>24.7</v>
      </c>
      <c r="E28" s="51">
        <f t="shared" si="14"/>
        <v>43.24</v>
      </c>
      <c r="F28" s="59">
        <f>SUMIFS('2018 Data'!J:J,'2018 Data'!G:G,A28,'2018 Data'!C:C,4)</f>
        <v>36.01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86.05</v>
      </c>
      <c r="T28" s="49">
        <f>IF(SUMIFS('2017 Data'!$J:$J,'2017 Data'!$G:$G,$A28,'2017 Data'!$C:$C,T$2) = 0, "", SUMIFS('2017 Data'!$J:$J,'2017 Data'!$G:$G,$A28,'2017 Data'!$C:$C,T$2))</f>
        <v>28.2</v>
      </c>
      <c r="U28" s="49">
        <f>IF(SUMIFS('2017 Data'!$J:$J,'2017 Data'!$G:$G,$A28,'2017 Data'!$C:$C,U$2) = 0, "", SUMIFS('2017 Data'!$J:$J,'2017 Data'!$G:$G,$A28,'2017 Data'!$C:$C,U$2))</f>
        <v>15.47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23.23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33.23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17.63</v>
      </c>
    </row>
    <row r="29" ht="15.75" customHeight="1">
      <c r="A29" s="50" t="s">
        <v>67</v>
      </c>
      <c r="B29" s="51">
        <v>3.0</v>
      </c>
      <c r="C29" s="51">
        <f t="array" ref="C29">ROUND(AVERAGE(XLOOKUP(A29,'Event 5'!A:A,'Event 5'!F:F),XLOOKUP(A29,'Event 1'!A:A,'Event 1'!F:F),XLOOKUP(A29,'Event 2'!A:A,'Event 2'!F:F)),2)</f>
        <v>18.26</v>
      </c>
      <c r="D29" s="51">
        <f t="shared" si="13"/>
        <v>22.51</v>
      </c>
      <c r="E29" s="51">
        <f t="shared" si="14"/>
        <v>22.51</v>
      </c>
      <c r="F29" s="59">
        <f>SUMIFS('2018 Data'!J:J,'2018 Data'!G:G,A29,'2018 Data'!C:C,4)</f>
        <v>11.16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26.73</v>
      </c>
      <c r="T29" s="49">
        <f>IF(SUMIFS('2017 Data'!$J:$J,'2017 Data'!$G:$G,$A29,'2017 Data'!$C:$C,T$2) = 0, "", SUMIFS('2017 Data'!$J:$J,'2017 Data'!$G:$G,$A29,'2017 Data'!$C:$C,T$2))</f>
        <v>30.34</v>
      </c>
      <c r="U29" s="49">
        <f>IF(SUMIFS('2017 Data'!$J:$J,'2017 Data'!$G:$G,$A29,'2017 Data'!$C:$C,U$2) = 0, "", SUMIFS('2017 Data'!$J:$J,'2017 Data'!$G:$G,$A29,'2017 Data'!$C:$C,U$2))</f>
        <v>10.47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39</v>
      </c>
      <c r="B30" s="51">
        <v>3.0</v>
      </c>
      <c r="C30" s="51">
        <v>21.4</v>
      </c>
      <c r="D30" s="51">
        <f t="shared" si="13"/>
        <v>34.41</v>
      </c>
      <c r="E30" s="51">
        <f t="shared" si="14"/>
        <v>48.5</v>
      </c>
      <c r="F30" s="59">
        <f>SUMIFS('2018 Data'!J:J,'2018 Data'!G:G,A30,'2018 Data'!C:C,4)</f>
        <v>23.83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71.17</v>
      </c>
      <c r="T30" s="49">
        <f>IF(SUMIFS('2017 Data'!$J:$J,'2017 Data'!$G:$G,$A30,'2017 Data'!$C:$C,T$2) = 0, "", SUMIFS('2017 Data'!$J:$J,'2017 Data'!$G:$G,$A30,'2017 Data'!$C:$C,T$2))</f>
        <v>55.57</v>
      </c>
      <c r="U30" s="49">
        <f>IF(SUMIFS('2017 Data'!$J:$J,'2017 Data'!$G:$G,$A30,'2017 Data'!$C:$C,U$2) = 0, "", SUMIFS('2017 Data'!$J:$J,'2017 Data'!$G:$G,$A30,'2017 Data'!$C:$C,U$2))</f>
        <v>18.77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17.21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51.6</v>
      </c>
    </row>
    <row r="31" ht="15.75" customHeight="1">
      <c r="A31" s="50" t="s">
        <v>110</v>
      </c>
      <c r="B31" s="51">
        <v>3.0</v>
      </c>
      <c r="C31" s="51">
        <f t="array" ref="C31">ROUND(AVERAGE(XLOOKUP(A31,'Event 5'!A:A,'Event 5'!F:F),XLOOKUP(A31,'Event 1'!A:A,'Event 1'!F:F),XLOOKUP(A31,'Event 2'!A:A,'Event 2'!F:F)),2)</f>
        <v>18.56</v>
      </c>
      <c r="D31" s="51">
        <v>32.0</v>
      </c>
      <c r="E31" s="51">
        <v>32.78</v>
      </c>
      <c r="F31" s="59">
        <f>SUMIFS('2018 Data'!J:J,'2018 Data'!G:G,A31,'2018 Data'!C:C,4)</f>
        <v>28.74</v>
      </c>
      <c r="G31" s="49">
        <v>0.0</v>
      </c>
      <c r="H31" s="49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0" t="s">
        <v>61</v>
      </c>
      <c r="B32" s="51">
        <v>3.0</v>
      </c>
      <c r="C32" s="51">
        <f t="array" ref="C32">ROUND(AVERAGE(XLOOKUP(A32,'Event 5'!A:A,'Event 5'!F:F),XLOOKUP(A32,'Event 1'!A:A,'Event 1'!F:F),XLOOKUP(A32,'Event 2'!A:A,'Event 2'!F:F)),2)</f>
        <v>27.27</v>
      </c>
      <c r="D32" s="51">
        <f t="shared" ref="D32:D36" si="15">ROUND(IFERROR(AVERAGE(V32:X32),E32),2)</f>
        <v>38.9</v>
      </c>
      <c r="E32" s="51">
        <f t="shared" ref="E32:E36" si="16">ROUND(AVERAGE(S32:U32),2)</f>
        <v>38.9</v>
      </c>
      <c r="F32" s="59">
        <f>SUMIFS('2018 Data'!J:J,'2018 Data'!G:G,A32,'2018 Data'!C:C,4)</f>
        <v>17.78</v>
      </c>
      <c r="G32" s="49">
        <v>0.0</v>
      </c>
      <c r="H32" s="49">
        <v>0.0</v>
      </c>
      <c r="S32" s="49">
        <f>IF(SUMIFS('2017 Data'!$J:$J,'2017 Data'!$G:$G,$A32,'2017 Data'!$C:$C,S$2) = 0, "", SUMIFS('2017 Data'!$J:$J,'2017 Data'!$G:$G,$A32,'2017 Data'!$C:$C,S$2))</f>
        <v>37.1</v>
      </c>
      <c r="T32" s="49">
        <f>IF(SUMIFS('2017 Data'!$J:$J,'2017 Data'!$G:$G,$A32,'2017 Data'!$C:$C,T$2) = 0, "", SUMIFS('2017 Data'!$J:$J,'2017 Data'!$G:$G,$A32,'2017 Data'!$C:$C,T$2))</f>
        <v>22.44</v>
      </c>
      <c r="U32" s="49">
        <f>IF(SUMIFS('2017 Data'!$J:$J,'2017 Data'!$G:$G,$A32,'2017 Data'!$C:$C,U$2) = 0, "", SUMIFS('2017 Data'!$J:$J,'2017 Data'!$G:$G,$A32,'2017 Data'!$C:$C,U$2))</f>
        <v>57.17</v>
      </c>
      <c r="V32" s="49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49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49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ht="15.75" customHeight="1">
      <c r="A33" s="50" t="s">
        <v>123</v>
      </c>
      <c r="B33" s="51">
        <v>3.0</v>
      </c>
      <c r="C33" s="51">
        <f t="array" ref="C33">ROUND(AVERAGE(XLOOKUP(A33,'Event 5'!A:A,'Event 5'!F:F),XLOOKUP(A33,'Event 1'!A:A,'Event 1'!F:F),XLOOKUP(A33,'Event 2'!A:A,'Event 2'!F:F)),2)</f>
        <v>30.16</v>
      </c>
      <c r="D33" s="51">
        <f t="shared" si="15"/>
        <v>23.29</v>
      </c>
      <c r="E33" s="51">
        <f t="shared" si="16"/>
        <v>23.29</v>
      </c>
      <c r="F33" s="59">
        <f>SUMIFS('2018 Data'!J:J,'2018 Data'!G:G,A33,'2018 Data'!C:C,4)</f>
        <v>47.73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23.29</v>
      </c>
      <c r="T33" s="49" t="str">
        <f>IF(SUMIFS('2017 Data'!$J:$J,'2017 Data'!$G:$G,$A33,'2017 Data'!$C:$C,T$2) = 0, "", SUMIFS('2017 Data'!$J:$J,'2017 Data'!$G:$G,$A33,'2017 Data'!$C:$C,T$2))</f>
        <v/>
      </c>
      <c r="U33" s="49" t="str">
        <f>IF(SUMIFS('2017 Data'!$J:$J,'2017 Data'!$G:$G,$A33,'2017 Data'!$C:$C,U$2) = 0, "", SUMIFS('2017 Data'!$J:$J,'2017 Data'!$G:$G,$A33,'2017 Data'!$C:$C,U$2))</f>
        <v/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25</v>
      </c>
      <c r="B34" s="51">
        <v>3.0</v>
      </c>
      <c r="C34" s="51">
        <f t="array" ref="C34">ROUND(AVERAGE(XLOOKUP(A34,'Event 5'!A:A,'Event 5'!F:F),XLOOKUP(A34,'Event 1'!A:A,'Event 1'!F:F),XLOOKUP(A34,'Event 2'!A:A,'Event 2'!F:F)),2)</f>
        <v>19.51</v>
      </c>
      <c r="D34" s="51">
        <f t="shared" si="15"/>
        <v>51.13</v>
      </c>
      <c r="E34" s="51">
        <f t="shared" si="16"/>
        <v>16.27</v>
      </c>
      <c r="F34" s="59">
        <f>SUMIFS('2018 Data'!J:J,'2018 Data'!G:G,A34,'2018 Data'!C:C,4)</f>
        <v>24.07</v>
      </c>
      <c r="G34" s="49">
        <v>0.0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50" t="s">
        <v>55</v>
      </c>
      <c r="B35" s="51">
        <v>3.0</v>
      </c>
      <c r="C35" s="51">
        <v>21.36</v>
      </c>
      <c r="D35" s="51">
        <f t="shared" si="15"/>
        <v>51.68</v>
      </c>
      <c r="E35" s="51">
        <f t="shared" si="16"/>
        <v>47.81</v>
      </c>
      <c r="F35" s="59">
        <f>SUMIFS('2018 Data'!J:J,'2018 Data'!G:G,A35,'2018 Data'!C:C,4)</f>
        <v>12.92</v>
      </c>
      <c r="G35" s="49">
        <v>1.0</v>
      </c>
      <c r="H35" s="49">
        <v>0.0</v>
      </c>
      <c r="S35" s="49">
        <f>IF(SUMIFS('2017 Data'!$J:$J,'2017 Data'!$G:$G,$A35,'2017 Data'!$C:$C,S$2) = 0, "", SUMIFS('2017 Data'!$J:$J,'2017 Data'!$G:$G,$A35,'2017 Data'!$C:$C,S$2))</f>
        <v>26.07</v>
      </c>
      <c r="T35" s="49">
        <f>IF(SUMIFS('2017 Data'!$J:$J,'2017 Data'!$G:$G,$A35,'2017 Data'!$C:$C,T$2) = 0, "", SUMIFS('2017 Data'!$J:$J,'2017 Data'!$G:$G,$A35,'2017 Data'!$C:$C,T$2))</f>
        <v>66.61</v>
      </c>
      <c r="U35" s="49">
        <f>IF(SUMIFS('2017 Data'!$J:$J,'2017 Data'!$G:$G,$A35,'2017 Data'!$C:$C,U$2) = 0, "", SUMIFS('2017 Data'!$J:$J,'2017 Data'!$G:$G,$A35,'2017 Data'!$C:$C,U$2))</f>
        <v>50.75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61.89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21.23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71.91</v>
      </c>
    </row>
    <row r="36" ht="15.75" customHeight="1">
      <c r="A36" s="50" t="s">
        <v>65</v>
      </c>
      <c r="B36" s="51">
        <v>3.0</v>
      </c>
      <c r="C36" s="51">
        <f t="array" ref="C36">ROUND(AVERAGE(XLOOKUP(A36,'Event 5'!A:A,'Event 5'!F:F),XLOOKUP(A36,'Event 1'!A:A,'Event 1'!F:F),XLOOKUP(A36,'Event 2'!A:A,'Event 2'!F:F)),2)</f>
        <v>27.92</v>
      </c>
      <c r="D36" s="51">
        <f t="shared" si="15"/>
        <v>29.67</v>
      </c>
      <c r="E36" s="51">
        <f t="shared" si="16"/>
        <v>31.58</v>
      </c>
      <c r="F36" s="59">
        <f>SUMIFS('2018 Data'!J:J,'2018 Data'!G:G,A36,'2018 Data'!C:C,4)</f>
        <v>20.04</v>
      </c>
      <c r="G36" s="49">
        <v>0.0</v>
      </c>
      <c r="H36" s="49">
        <v>0.0</v>
      </c>
      <c r="S36" s="49">
        <f>IF(SUMIFS('2017 Data'!$J:$J,'2017 Data'!$G:$G,$A36,'2017 Data'!$C:$C,S$2) = 0, "", SUMIFS('2017 Data'!$J:$J,'2017 Data'!$G:$G,$A36,'2017 Data'!$C:$C,S$2))</f>
        <v>28.1</v>
      </c>
      <c r="T36" s="49">
        <f>IF(SUMIFS('2017 Data'!$J:$J,'2017 Data'!$G:$G,$A36,'2017 Data'!$C:$C,T$2) = 0, "", SUMIFS('2017 Data'!$J:$J,'2017 Data'!$G:$G,$A36,'2017 Data'!$C:$C,T$2))</f>
        <v>52.67</v>
      </c>
      <c r="U36" s="49">
        <f>IF(SUMIFS('2017 Data'!$J:$J,'2017 Data'!$G:$G,$A36,'2017 Data'!$C:$C,U$2) = 0, "", SUMIFS('2017 Data'!$J:$J,'2017 Data'!$G:$G,$A36,'2017 Data'!$C:$C,U$2))</f>
        <v>13.96</v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29.67</v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50" t="s">
        <v>166</v>
      </c>
      <c r="B37" s="51">
        <v>3.0</v>
      </c>
      <c r="C37" s="51">
        <v>22.98</v>
      </c>
      <c r="D37" s="51">
        <v>32.0</v>
      </c>
      <c r="E37" s="51">
        <v>32.78</v>
      </c>
      <c r="F37" s="59">
        <f>SUMIFS('2018 Data'!J:J,'2018 Data'!G:G,A37,'2018 Data'!C:C,4)</f>
        <v>17.27</v>
      </c>
      <c r="G37" s="49">
        <v>0.0</v>
      </c>
      <c r="H37" s="49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0" t="s">
        <v>165</v>
      </c>
      <c r="B38" s="51">
        <v>3.0</v>
      </c>
      <c r="C38" s="51">
        <v>22.98</v>
      </c>
      <c r="D38" s="51">
        <v>32.0</v>
      </c>
      <c r="E38" s="51">
        <v>32.78</v>
      </c>
      <c r="F38" s="59">
        <f>SUMIFS('2018 Data'!J:J,'2018 Data'!G:G,A38,'2018 Data'!C:C,4)</f>
        <v>14.11</v>
      </c>
      <c r="G38" s="49">
        <v>0.0</v>
      </c>
      <c r="H38" s="49">
        <v>0.0</v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47"/>
      <c r="C39" s="51" t="str">
        <f t="array" ref="C39">ROUND(AVERAGE(XLOOKUP(A39,'Event 5'!A:A,'Event 5'!F:F),XLOOKUP(A39,'Event 1'!A:A,'Event 1'!F:F),XLOOKUP(A39,'Event 2'!A:A,'Event 2'!F:F)),2)</f>
        <v>#N/A</v>
      </c>
      <c r="D39" s="51">
        <v>42.0</v>
      </c>
      <c r="E39" s="51">
        <v>32.78</v>
      </c>
      <c r="F39" s="59">
        <f>SUMIFS('2018 Data'!J:J,'2018 Data'!G:G,A39,'2018 Data'!C:C,4)</f>
        <v>0</v>
      </c>
      <c r="S39" s="49" t="str">
        <f>IF(SUMIFS('2017 Data'!$J:$J,'2017 Data'!$G:$G,$A39,'2017 Data'!$C:$C,S$2) = 0, "", SUMIFS('2017 Data'!$J:$J,'2017 Data'!$G:$G,$A39,'2017 Data'!$C:$C,S$2))</f>
        <v/>
      </c>
      <c r="T39" s="49" t="str">
        <f>IF(SUMIFS('2017 Data'!$J:$J,'2017 Data'!$G:$G,$A39,'2017 Data'!$C:$C,T$2) = 0, "", SUMIFS('2017 Data'!$J:$J,'2017 Data'!$G:$G,$A39,'2017 Data'!$C:$C,T$2))</f>
        <v/>
      </c>
      <c r="U39" s="49" t="str">
        <f>IF(SUMIFS('2017 Data'!$J:$J,'2017 Data'!$G:$G,$A39,'2017 Data'!$C:$C,U$2) = 0, "", SUMIFS('2017 Data'!$J:$J,'2017 Data'!$G:$G,$A39,'2017 Data'!$C:$C,U$2))</f>
        <v/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6" t="s">
        <v>40</v>
      </c>
      <c r="C40" s="51" t="str">
        <f t="array" ref="C40">ROUND(AVERAGE(XLOOKUP(A40,'Event 5'!A:A,'Event 5'!F:F),XLOOKUP(A40,'Event 1'!A:A,'Event 1'!F:F),XLOOKUP(A40,'Event 2'!A:A,'Event 2'!F:F)),2)</f>
        <v>#N/A</v>
      </c>
      <c r="D40" s="51">
        <f t="shared" ref="D40:D44" si="17">ROUND(IFERROR(AVERAGE(V40:X40),E40),2)</f>
        <v>46.16</v>
      </c>
      <c r="E40" s="51">
        <f t="shared" ref="E40:E44" si="18">ROUND(AVERAGE(S40:U40),2)</f>
        <v>39.04</v>
      </c>
      <c r="F40" s="59">
        <f>SUMIFS('2018 Data'!J:J,'2018 Data'!G:G,A40,'2018 Data'!C:C,4)</f>
        <v>0</v>
      </c>
      <c r="S40" s="49">
        <f>IF(SUMIFS('2017 Data'!$J:$J,'2017 Data'!$G:$G,$A40,'2017 Data'!$C:$C,S$2) = 0, "", SUMIFS('2017 Data'!$J:$J,'2017 Data'!$G:$G,$A40,'2017 Data'!$C:$C,S$2))</f>
        <v>31.2</v>
      </c>
      <c r="T40" s="49">
        <f>IF(SUMIFS('2017 Data'!$J:$J,'2017 Data'!$G:$G,$A40,'2017 Data'!$C:$C,T$2) = 0, "", SUMIFS('2017 Data'!$J:$J,'2017 Data'!$G:$G,$A40,'2017 Data'!$C:$C,T$2))</f>
        <v>61.15</v>
      </c>
      <c r="U40" s="49">
        <f>IF(SUMIFS('2017 Data'!$J:$J,'2017 Data'!$G:$G,$A40,'2017 Data'!$C:$C,U$2) = 0, "", SUMIFS('2017 Data'!$J:$J,'2017 Data'!$G:$G,$A40,'2017 Data'!$C:$C,U$2))</f>
        <v>24.76</v>
      </c>
      <c r="V40" s="49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>51.38</v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48.56</v>
      </c>
      <c r="X40" s="49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>38.54</v>
      </c>
    </row>
    <row r="41" ht="15.75" customHeight="1">
      <c r="A41" s="56" t="s">
        <v>58</v>
      </c>
      <c r="C41" s="51" t="str">
        <f t="array" ref="C41">ROUND(AVERAGE(XLOOKUP(A41,'Event 5'!A:A,'Event 5'!F:F),XLOOKUP(A41,'Event 1'!A:A,'Event 1'!F:F),XLOOKUP(A41,'Event 2'!A:A,'Event 2'!F:F)),2)</f>
        <v>#N/A</v>
      </c>
      <c r="D41" s="51">
        <f t="shared" si="17"/>
        <v>15.01</v>
      </c>
      <c r="E41" s="51" t="str">
        <f t="shared" si="18"/>
        <v>#DIV/0!</v>
      </c>
      <c r="F41" s="59">
        <f>SUMIFS('2018 Data'!J:J,'2018 Data'!G:G,A41,'2018 Data'!C:C,4)</f>
        <v>0</v>
      </c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>13.73</v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17.34</v>
      </c>
      <c r="X41" s="49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>13.96</v>
      </c>
    </row>
    <row r="42" ht="15.75" customHeight="1">
      <c r="A42" s="56" t="s">
        <v>51</v>
      </c>
      <c r="C42" s="51" t="str">
        <f t="array" ref="C42">ROUND(AVERAGE(XLOOKUP(A42,'Event 5'!A:A,'Event 5'!F:F),XLOOKUP(A42,'Event 1'!A:A,'Event 1'!F:F),XLOOKUP(A42,'Event 2'!A:A,'Event 2'!F:F)),2)</f>
        <v>#N/A</v>
      </c>
      <c r="D42" s="51">
        <f t="shared" si="17"/>
        <v>35.7</v>
      </c>
      <c r="E42" s="51" t="str">
        <f t="shared" si="18"/>
        <v>#DIV/0!</v>
      </c>
      <c r="F42" s="59">
        <f>SUMIFS('2018 Data'!J:J,'2018 Data'!G:G,A42,'2018 Data'!C:C,4)</f>
        <v>0</v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>55.11</v>
      </c>
      <c r="W42" s="49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>28.13</v>
      </c>
      <c r="X42" s="49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>23.86</v>
      </c>
    </row>
    <row r="43" ht="15.75" customHeight="1">
      <c r="A43" s="56" t="s">
        <v>18</v>
      </c>
      <c r="C43" s="51" t="str">
        <f t="array" ref="C43">ROUND(AVERAGE(XLOOKUP(A43,'Event 5'!A:A,'Event 5'!F:F),XLOOKUP(A43,'Event 1'!A:A,'Event 1'!F:F),XLOOKUP(A43,'Event 2'!A:A,'Event 2'!F:F)),2)</f>
        <v>#N/A</v>
      </c>
      <c r="D43" s="51">
        <f t="shared" si="17"/>
        <v>29.72</v>
      </c>
      <c r="E43" s="51" t="str">
        <f t="shared" si="18"/>
        <v>#DIV/0!</v>
      </c>
      <c r="F43" s="59">
        <f>SUMIFS('2018 Data'!J:J,'2018 Data'!G:G,A43,'2018 Data'!C:C,4)</f>
        <v>0</v>
      </c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>26.66</v>
      </c>
      <c r="W43" s="49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>39.86</v>
      </c>
      <c r="X43" s="49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>22.63</v>
      </c>
    </row>
    <row r="44" ht="15.75" customHeight="1">
      <c r="A44" s="56" t="s">
        <v>68</v>
      </c>
      <c r="C44" s="51" t="str">
        <f t="array" ref="C44">ROUND(AVERAGE(XLOOKUP(A44,'Event 5'!A:A,'Event 5'!F:F),XLOOKUP(A44,'Event 1'!A:A,'Event 1'!F:F),XLOOKUP(A44,'Event 2'!A:A,'Event 2'!F:F)),2)</f>
        <v>#N/A</v>
      </c>
      <c r="D44" s="51">
        <f t="shared" si="17"/>
        <v>56.48</v>
      </c>
      <c r="E44" s="51">
        <f t="shared" si="18"/>
        <v>22.31</v>
      </c>
      <c r="F44" s="59">
        <f>SUMIFS('2018 Data'!J:J,'2018 Data'!G:G,A44,'2018 Data'!C:C,4)</f>
        <v>0</v>
      </c>
      <c r="S44" s="49">
        <f>IF(SUMIFS('2017 Data'!$J:$J,'2017 Data'!$G:$G,$A44,'2017 Data'!$C:$C,S$2) = 0, "", SUMIFS('2017 Data'!$J:$J,'2017 Data'!$G:$G,$A44,'2017 Data'!$C:$C,S$2))</f>
        <v>21.69</v>
      </c>
      <c r="T44" s="49">
        <f>IF(SUMIFS('2017 Data'!$J:$J,'2017 Data'!$G:$G,$A44,'2017 Data'!$C:$C,T$2) = 0, "", SUMIFS('2017 Data'!$J:$J,'2017 Data'!$G:$G,$A44,'2017 Data'!$C:$C,T$2))</f>
        <v>23.33</v>
      </c>
      <c r="U44" s="49">
        <f>IF(SUMIFS('2017 Data'!$J:$J,'2017 Data'!$G:$G,$A44,'2017 Data'!$C:$C,U$2) = 0, "", SUMIFS('2017 Data'!$J:$J,'2017 Data'!$G:$G,$A44,'2017 Data'!$C:$C,U$2))</f>
        <v>21.9</v>
      </c>
      <c r="V44" s="49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>110.67</v>
      </c>
      <c r="W44" s="49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>31.99</v>
      </c>
      <c r="X44" s="49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>26.77</v>
      </c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198</v>
      </c>
      <c r="D1" s="49" t="s">
        <v>199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17</v>
      </c>
      <c r="B2" s="51">
        <v>1.0</v>
      </c>
      <c r="C2" s="51">
        <f t="array" ref="C2">XLOOKUP(A2,'Event 4'!A:A,'Event 4'!F:F)</f>
        <v>105.44</v>
      </c>
      <c r="D2" s="51">
        <f>COUNTIFS(historical_events_FACT!J:J, "&gt;16", historical_events_FACT!G:G, A2,historical_events_FACT!C:C, "2" )</f>
        <v>1</v>
      </c>
      <c r="E2" s="51">
        <f>MAXIFS(historical_events_FACT!J:J,historical_events_FACT!G:G,A2,historical_events_FACT!C:C,2)</f>
        <v>17</v>
      </c>
      <c r="F2" s="51">
        <f>SUMIFS('2018 Data'!J:J,'2018 Data'!G:G,A2,'2018 Data'!C:C,5)</f>
        <v>29.5</v>
      </c>
      <c r="G2" s="49">
        <v>1.0</v>
      </c>
      <c r="H2" s="49">
        <v>0.0</v>
      </c>
      <c r="J2" s="49" t="s">
        <v>186</v>
      </c>
      <c r="K2" s="53">
        <f>SUMPRODUCT(G2:G34,D2:D34)+SUMPRODUCT(H2:H34,D2:D34)</f>
        <v>24</v>
      </c>
    </row>
    <row r="3">
      <c r="A3" s="50" t="s">
        <v>33</v>
      </c>
      <c r="B3" s="51">
        <v>1.0</v>
      </c>
      <c r="C3" s="51">
        <f t="array" ref="C3">XLOOKUP(A3,'Event 4'!A:A,'Event 4'!F:F)</f>
        <v>64.93</v>
      </c>
      <c r="D3" s="51">
        <f>COUNTIFS(historical_events_FACT!J:J, "&gt;16", historical_events_FACT!G:G, A3,historical_events_FACT!C:C, "2" )</f>
        <v>2</v>
      </c>
      <c r="E3" s="51">
        <f>MAXIFS(historical_events_FACT!J:J,historical_events_FACT!G:G,A3,historical_events_FACT!C:C,2)</f>
        <v>18.57</v>
      </c>
      <c r="F3" s="51">
        <f>SUMIFS('2018 Data'!J:J,'2018 Data'!G:G,A3,'2018 Data'!C:C,5)</f>
        <v>40.85</v>
      </c>
      <c r="G3" s="49">
        <v>1.0</v>
      </c>
      <c r="H3" s="49">
        <v>1.0</v>
      </c>
      <c r="I3" s="49" t="s">
        <v>187</v>
      </c>
      <c r="J3" s="49" t="s">
        <v>200</v>
      </c>
      <c r="K3" s="54">
        <f>SUMPRODUCT(G2:G34,C2:C34) +SUMPRODUCT(H2:H34,C2:C34)</f>
        <v>464.74</v>
      </c>
      <c r="L3" s="49" t="s">
        <v>188</v>
      </c>
      <c r="M3" s="60">
        <v>460.0</v>
      </c>
    </row>
    <row r="4">
      <c r="A4" s="50" t="s">
        <v>31</v>
      </c>
      <c r="B4" s="51">
        <v>1.0</v>
      </c>
      <c r="C4" s="51">
        <f t="array" ref="C4">XLOOKUP(A4,'Event 4'!A:A,'Event 4'!F:F)</f>
        <v>23.33</v>
      </c>
      <c r="D4" s="51">
        <f>COUNTIFS(historical_events_FACT!J:J, "&gt;16", historical_events_FACT!G:G, A4,historical_events_FACT!C:C, "2" )</f>
        <v>2</v>
      </c>
      <c r="E4" s="51">
        <f>MAXIFS(historical_events_FACT!J:J,historical_events_FACT!G:G,A4,historical_events_FACT!C:C,2)</f>
        <v>16.84</v>
      </c>
      <c r="F4" s="51">
        <f>SUMIFS('2018 Data'!J:J,'2018 Data'!G:G,A4,'2018 Data'!C:C,5)</f>
        <v>79.49</v>
      </c>
      <c r="G4" s="49">
        <v>0.0</v>
      </c>
      <c r="H4" s="49">
        <v>0.0</v>
      </c>
      <c r="J4" s="49" t="s">
        <v>181</v>
      </c>
      <c r="K4" s="54">
        <f>SUMPRODUCT(G2:G34,E2:E34)+SUMPRODUCT(H2:H34,E2:E34)</f>
        <v>158.32</v>
      </c>
      <c r="L4" s="49" t="s">
        <v>188</v>
      </c>
      <c r="M4" s="4">
        <v>130.0</v>
      </c>
    </row>
    <row r="5">
      <c r="A5" s="50" t="s">
        <v>27</v>
      </c>
      <c r="B5" s="51">
        <v>1.0</v>
      </c>
      <c r="C5" s="51">
        <f t="array" ref="C5">XLOOKUP(A5,'Event 4'!A:A,'Event 4'!F:F)</f>
        <v>84.6</v>
      </c>
      <c r="D5" s="51">
        <f>COUNTIFS(historical_events_FACT!J:J, "&gt;16", historical_events_FACT!G:G, A5,historical_events_FACT!C:C, "2" )</f>
        <v>2</v>
      </c>
      <c r="E5" s="51">
        <f>MAXIFS(historical_events_FACT!J:J,historical_events_FACT!G:G,A5,historical_events_FACT!C:C,2)</f>
        <v>17.26</v>
      </c>
      <c r="F5" s="51">
        <f>SUMIFS('2018 Data'!J:J,'2018 Data'!G:G,A5,'2018 Data'!C:C,5)</f>
        <v>25.44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30</v>
      </c>
      <c r="B6" s="51">
        <v>1.0</v>
      </c>
      <c r="C6" s="51">
        <f t="array" ref="C6">XLOOKUP(A6,'Event 4'!A:A,'Event 4'!F:F)</f>
        <v>32.06</v>
      </c>
      <c r="D6" s="51">
        <f>COUNTIFS(historical_events_FACT!J:J, "&gt;16", historical_events_FACT!G:G, A6,historical_events_FACT!C:C, "2" )</f>
        <v>0</v>
      </c>
      <c r="E6" s="51">
        <f>MAXIFS(historical_events_FACT!J:J,historical_events_FACT!G:G,A6,historical_events_FACT!C:C,2)</f>
        <v>13.84</v>
      </c>
      <c r="F6" s="51">
        <f>SUMIFS('2018 Data'!J:J,'2018 Data'!G:G,A6,'2018 Data'!C:C,5)</f>
        <v>48.63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47</v>
      </c>
      <c r="B7" s="51">
        <v>1.0</v>
      </c>
      <c r="C7" s="51">
        <f t="array" ref="C7">XLOOKUP(A7,'Event 4'!A:A,'Event 4'!F:F)</f>
        <v>44.63</v>
      </c>
      <c r="D7" s="51">
        <f>COUNTIFS(historical_events_FACT!J:J, "&gt;16", historical_events_FACT!G:G, A7,historical_events_FACT!C:C, "2" )</f>
        <v>1</v>
      </c>
      <c r="E7" s="51">
        <f>MAXIFS(historical_events_FACT!J:J,historical_events_FACT!G:G,A7,historical_events_FACT!C:C,2)</f>
        <v>16.5</v>
      </c>
      <c r="F7" s="51">
        <f>SUMIFS('2018 Data'!J:J,'2018 Data'!G:G,A7,'2018 Data'!C:C,5)</f>
        <v>15.07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161</v>
      </c>
      <c r="B8" s="51">
        <v>1.0</v>
      </c>
      <c r="C8" s="51">
        <f t="array" ref="C8">XLOOKUP(A8,'Event 4'!A:A,'Event 4'!F:F)</f>
        <v>59.07</v>
      </c>
      <c r="D8" s="51">
        <f>COUNTIFS(historical_events_FACT!J:J, "&gt;16", historical_events_FACT!G:G, A8,historical_events_FACT!C:C, "2" )</f>
        <v>0</v>
      </c>
      <c r="E8" s="51">
        <v>13.49</v>
      </c>
      <c r="F8" s="51">
        <f>SUMIFS('2018 Data'!J:J,'2018 Data'!G:G,A8,'2018 Data'!C:C,5)</f>
        <v>15.76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43</v>
      </c>
      <c r="B9" s="51">
        <v>1.0</v>
      </c>
      <c r="C9" s="51">
        <f t="array" ref="C9">XLOOKUP(A9,'Event 4'!A:A,'Event 4'!F:F)</f>
        <v>11.56</v>
      </c>
      <c r="D9" s="51">
        <f>COUNTIFS(historical_events_FACT!J:J, "&gt;16", historical_events_FACT!G:G, A9,historical_events_FACT!C:C, "2" )</f>
        <v>0</v>
      </c>
      <c r="E9" s="51">
        <v>13.49</v>
      </c>
      <c r="F9" s="51">
        <f>SUMIFS('2018 Data'!J:J,'2018 Data'!G:G,A9,'2018 Data'!C:C,5)</f>
        <v>20.3</v>
      </c>
      <c r="G9" s="49">
        <v>0.0</v>
      </c>
      <c r="H9" s="49">
        <v>0.0</v>
      </c>
      <c r="J9" s="49" t="s">
        <v>192</v>
      </c>
      <c r="K9" s="54">
        <f>SUM(G25:G34)</f>
        <v>2</v>
      </c>
      <c r="L9" s="49" t="s">
        <v>190</v>
      </c>
      <c r="M9" s="4">
        <v>2.0</v>
      </c>
    </row>
    <row r="10">
      <c r="A10" s="50" t="s">
        <v>69</v>
      </c>
      <c r="B10" s="51">
        <v>2.0</v>
      </c>
      <c r="C10" s="51">
        <f t="array" ref="C10">XLOOKUP(A10,'Event 4'!A:A,'Event 4'!F:F)</f>
        <v>38.11</v>
      </c>
      <c r="D10" s="51">
        <f>COUNTIFS(historical_events_FACT!J:J, "&gt;16", historical_events_FACT!G:G, A10,historical_events_FACT!C:C, "2" )</f>
        <v>0</v>
      </c>
      <c r="E10" s="51">
        <f>MAXIFS(historical_events_FACT!J:J,historical_events_FACT!G:G,A10,historical_events_FACT!C:C,2)</f>
        <v>13</v>
      </c>
      <c r="F10" s="51">
        <f>SUMIFS('2018 Data'!J:J,'2018 Data'!G:G,A10,'2018 Data'!C:C,5)</f>
        <v>16.11</v>
      </c>
      <c r="G10" s="49">
        <v>0.0</v>
      </c>
      <c r="H10" s="49">
        <v>0.0</v>
      </c>
      <c r="J10" s="49" t="s">
        <v>193</v>
      </c>
      <c r="K10" s="54">
        <f>SUM(H2:H34)</f>
        <v>1</v>
      </c>
      <c r="L10" s="49" t="s">
        <v>190</v>
      </c>
      <c r="M10" s="4">
        <v>1.0</v>
      </c>
    </row>
    <row r="11">
      <c r="A11" s="50" t="s">
        <v>57</v>
      </c>
      <c r="B11" s="51">
        <v>2.0</v>
      </c>
      <c r="C11" s="51">
        <f t="array" ref="C11">XLOOKUP(A11,'Event 4'!A:A,'Event 4'!F:F)</f>
        <v>24.54</v>
      </c>
      <c r="D11" s="51">
        <f>COUNTIFS(historical_events_FACT!J:J, "&gt;16", historical_events_FACT!G:G, A11,historical_events_FACT!C:C, "2" )</f>
        <v>2</v>
      </c>
      <c r="E11" s="51">
        <f>MAXIFS(historical_events_FACT!J:J,historical_events_FACT!G:G,A11,historical_events_FACT!C:C,2)</f>
        <v>17.44</v>
      </c>
      <c r="F11" s="51">
        <f>SUMIFS('2018 Data'!J:J,'2018 Data'!G:G,A11,'2018 Data'!C:C,5)</f>
        <v>35.7</v>
      </c>
      <c r="G11" s="49">
        <v>1.0</v>
      </c>
      <c r="H11" s="49">
        <v>0.0</v>
      </c>
    </row>
    <row r="12">
      <c r="A12" s="50" t="s">
        <v>159</v>
      </c>
      <c r="B12" s="51">
        <v>2.0</v>
      </c>
      <c r="C12" s="51">
        <f t="array" ref="C12">XLOOKUP(A12,'Event 4'!A:A,'Event 4'!F:F)</f>
        <v>28.23</v>
      </c>
      <c r="D12" s="51">
        <f>COUNTIFS(historical_events_FACT!J:J, "&gt;16", historical_events_FACT!G:G, A12,historical_events_FACT!C:C, "2" )</f>
        <v>0</v>
      </c>
      <c r="E12" s="51">
        <v>13.49</v>
      </c>
      <c r="F12" s="51">
        <f>SUMIFS('2018 Data'!J:J,'2018 Data'!G:G,A12,'2018 Data'!C:C,5)</f>
        <v>42.84</v>
      </c>
      <c r="G12" s="49">
        <v>0.0</v>
      </c>
      <c r="H12" s="49">
        <v>0.0</v>
      </c>
    </row>
    <row r="13">
      <c r="A13" s="50" t="s">
        <v>46</v>
      </c>
      <c r="B13" s="51">
        <v>2.0</v>
      </c>
      <c r="C13" s="51">
        <f t="array" ref="C13">XLOOKUP(A13,'Event 4'!A:A,'Event 4'!F:F)</f>
        <v>68.68</v>
      </c>
      <c r="D13" s="51">
        <f>COUNTIFS(historical_events_FACT!J:J, "&gt;16", historical_events_FACT!G:G, A13,historical_events_FACT!C:C, "2" )</f>
        <v>0</v>
      </c>
      <c r="E13" s="51">
        <v>13.49</v>
      </c>
      <c r="F13" s="51">
        <f>SUMIFS('2018 Data'!J:J,'2018 Data'!G:G,A13,'2018 Data'!C:C,5)</f>
        <v>69.77</v>
      </c>
      <c r="G13" s="49">
        <v>0.0</v>
      </c>
      <c r="H13" s="49">
        <v>0.0</v>
      </c>
      <c r="J13" s="49" t="s">
        <v>183</v>
      </c>
      <c r="K13" s="55">
        <f>SUMPRODUCT(G2:G34,F2:F34)+SUMPRODUCT(H2:H34,F2:F34)</f>
        <v>262.5</v>
      </c>
    </row>
    <row r="14">
      <c r="A14" s="50" t="s">
        <v>28</v>
      </c>
      <c r="B14" s="51">
        <v>2.0</v>
      </c>
      <c r="C14" s="51">
        <f t="array" ref="C14">XLOOKUP(A14,'Event 4'!A:A,'Event 4'!F:F)</f>
        <v>75.49</v>
      </c>
      <c r="D14" s="51">
        <f>COUNTIFS(historical_events_FACT!J:J, "&gt;16", historical_events_FACT!G:G, A14,historical_events_FACT!C:C, "2" )</f>
        <v>5</v>
      </c>
      <c r="E14" s="51">
        <f>MAXIFS(historical_events_FACT!J:J,historical_events_FACT!G:G,A14,historical_events_FACT!C:C,2)</f>
        <v>17.77</v>
      </c>
      <c r="F14" s="51">
        <f>SUMIFS('2018 Data'!J:J,'2018 Data'!G:G,A14,'2018 Data'!C:C,5)</f>
        <v>52.1</v>
      </c>
      <c r="G14" s="49">
        <v>1.0</v>
      </c>
      <c r="H14" s="49">
        <v>0.0</v>
      </c>
    </row>
    <row r="15">
      <c r="A15" s="50" t="s">
        <v>111</v>
      </c>
      <c r="B15" s="51">
        <v>2.0</v>
      </c>
      <c r="C15" s="51">
        <f t="array" ref="C15">XLOOKUP(A15,'Event 4'!A:A,'Event 4'!F:F)</f>
        <v>25.13</v>
      </c>
      <c r="D15" s="51">
        <f>COUNTIFS(historical_events_FACT!J:J, "&gt;16", historical_events_FACT!G:G, A15,historical_events_FACT!C:C, "2" )</f>
        <v>0</v>
      </c>
      <c r="E15" s="51">
        <v>13.49</v>
      </c>
      <c r="F15" s="51">
        <f>SUMIFS('2018 Data'!J:J,'2018 Data'!G:G,A15,'2018 Data'!C:C,5)</f>
        <v>11.64</v>
      </c>
      <c r="G15" s="49">
        <v>0.0</v>
      </c>
      <c r="H15" s="49">
        <v>0.0</v>
      </c>
    </row>
    <row r="16">
      <c r="A16" s="50" t="s">
        <v>64</v>
      </c>
      <c r="B16" s="51">
        <v>2.0</v>
      </c>
      <c r="C16" s="51">
        <f t="array" ref="C16">XLOOKUP(A16,'Event 4'!A:A,'Event 4'!F:F)</f>
        <v>32.01</v>
      </c>
      <c r="D16" s="51">
        <f>COUNTIFS(historical_events_FACT!J:J, "&gt;16", historical_events_FACT!G:G, A16,historical_events_FACT!C:C, "2" )</f>
        <v>0</v>
      </c>
      <c r="E16" s="51">
        <f>MAXIFS(historical_events_FACT!J:J,historical_events_FACT!G:G,A16,historical_events_FACT!C:C,2)</f>
        <v>15.5</v>
      </c>
      <c r="F16" s="51">
        <f>SUMIFS('2018 Data'!J:J,'2018 Data'!G:G,A16,'2018 Data'!C:C,5)</f>
        <v>15.1</v>
      </c>
      <c r="G16" s="49">
        <v>0.0</v>
      </c>
      <c r="H16" s="49">
        <v>0.0</v>
      </c>
      <c r="J16" s="56" t="s">
        <v>64</v>
      </c>
      <c r="K16" s="49">
        <f t="shared" ref="K16:K20" si="1">XLOOKUP(J16,A:A,E:E)</f>
        <v>15.5</v>
      </c>
      <c r="L16" s="49">
        <f t="shared" ref="L16:L20" si="2">XLOOKUP(J16,A:A,D:D)</f>
        <v>0</v>
      </c>
      <c r="M16" s="49">
        <f t="shared" ref="M16:M20" si="3">XLOOKUP(J16,A:A,C:C)</f>
        <v>32.01</v>
      </c>
    </row>
    <row r="17">
      <c r="A17" s="50" t="s">
        <v>162</v>
      </c>
      <c r="B17" s="51">
        <v>2.0</v>
      </c>
      <c r="C17" s="51">
        <f t="array" ref="C17">XLOOKUP(A17,'Event 4'!A:A,'Event 4'!F:F)</f>
        <v>48.3</v>
      </c>
      <c r="D17" s="51">
        <f>COUNTIFS(historical_events_FACT!J:J, "&gt;16", historical_events_FACT!G:G, A17,historical_events_FACT!C:C, "2" )</f>
        <v>0</v>
      </c>
      <c r="E17" s="51">
        <v>13.49</v>
      </c>
      <c r="F17" s="51">
        <f>SUMIFS('2018 Data'!J:J,'2018 Data'!G:G,A17,'2018 Data'!C:C,5)</f>
        <v>80.16</v>
      </c>
      <c r="G17" s="49">
        <v>0.0</v>
      </c>
      <c r="H17" s="49">
        <v>0.0</v>
      </c>
      <c r="J17" s="56" t="s">
        <v>61</v>
      </c>
      <c r="K17" s="49">
        <f t="shared" si="1"/>
        <v>13.43</v>
      </c>
      <c r="L17" s="49">
        <f t="shared" si="2"/>
        <v>0</v>
      </c>
      <c r="M17" s="49">
        <f t="shared" si="3"/>
        <v>17.78</v>
      </c>
    </row>
    <row r="18">
      <c r="A18" s="50" t="s">
        <v>42</v>
      </c>
      <c r="B18" s="51">
        <v>2.0</v>
      </c>
      <c r="C18" s="51">
        <f t="array" ref="C18">XLOOKUP(A18,'Event 4'!A:A,'Event 4'!F:F)</f>
        <v>42.79</v>
      </c>
      <c r="D18" s="51">
        <f>COUNTIFS(historical_events_FACT!J:J, "&gt;16", historical_events_FACT!G:G, A18,historical_events_FACT!C:C, "2" )</f>
        <v>4</v>
      </c>
      <c r="E18" s="51">
        <f>MAXIFS(historical_events_FACT!J:J,historical_events_FACT!G:G,A18,historical_events_FACT!C:C,2)</f>
        <v>17.67</v>
      </c>
      <c r="F18" s="51">
        <f>SUMIFS('2018 Data'!J:J,'2018 Data'!G:G,A18,'2018 Data'!C:C,5)</f>
        <v>17.37</v>
      </c>
      <c r="G18" s="49">
        <v>1.0</v>
      </c>
      <c r="H18" s="49">
        <v>0.0</v>
      </c>
      <c r="J18" s="56" t="s">
        <v>65</v>
      </c>
      <c r="K18" s="49">
        <f t="shared" si="1"/>
        <v>12.03</v>
      </c>
      <c r="L18" s="49">
        <f t="shared" si="2"/>
        <v>0</v>
      </c>
      <c r="M18" s="49">
        <f t="shared" si="3"/>
        <v>20.04</v>
      </c>
    </row>
    <row r="19">
      <c r="A19" s="50" t="s">
        <v>32</v>
      </c>
      <c r="B19" s="51">
        <v>2.0</v>
      </c>
      <c r="C19" s="51">
        <f t="array" ref="C19">XLOOKUP(A19,'Event 4'!A:A,'Event 4'!F:F)</f>
        <v>16.49</v>
      </c>
      <c r="D19" s="51">
        <f>COUNTIFS(historical_events_FACT!J:J, "&gt;16", historical_events_FACT!G:G, A19,historical_events_FACT!C:C, "2" )</f>
        <v>1</v>
      </c>
      <c r="E19" s="51">
        <f>MAXIFS(historical_events_FACT!J:J,historical_events_FACT!G:G,A19,historical_events_FACT!C:C,2)</f>
        <v>18.77</v>
      </c>
      <c r="F19" s="51">
        <f>SUMIFS('2018 Data'!J:J,'2018 Data'!G:G,A19,'2018 Data'!C:C,5)</f>
        <v>60.87</v>
      </c>
      <c r="G19" s="49">
        <v>0.0</v>
      </c>
      <c r="H19" s="49">
        <v>0.0</v>
      </c>
      <c r="J19" s="56" t="s">
        <v>69</v>
      </c>
      <c r="K19" s="49">
        <f t="shared" si="1"/>
        <v>13</v>
      </c>
      <c r="L19" s="49">
        <f t="shared" si="2"/>
        <v>0</v>
      </c>
      <c r="M19" s="49">
        <f t="shared" si="3"/>
        <v>38.11</v>
      </c>
    </row>
    <row r="20">
      <c r="A20" s="50" t="s">
        <v>53</v>
      </c>
      <c r="B20" s="51">
        <v>2.0</v>
      </c>
      <c r="C20" s="51">
        <f t="array" ref="C20">XLOOKUP(A20,'Event 4'!A:A,'Event 4'!F:F)</f>
        <v>18.89</v>
      </c>
      <c r="D20" s="51">
        <f>COUNTIFS(historical_events_FACT!J:J, "&gt;16", historical_events_FACT!G:G, A20,historical_events_FACT!C:C, "2" )</f>
        <v>0</v>
      </c>
      <c r="E20" s="51">
        <f>MAXIFS(historical_events_FACT!J:J,historical_events_FACT!G:G,A20,historical_events_FACT!C:C,2)</f>
        <v>14.04</v>
      </c>
      <c r="F20" s="51">
        <f>SUMIFS('2018 Data'!J:J,'2018 Data'!G:G,A20,'2018 Data'!C:C,5)</f>
        <v>17.01</v>
      </c>
      <c r="G20" s="49">
        <v>0.0</v>
      </c>
      <c r="H20" s="49">
        <v>0.0</v>
      </c>
      <c r="J20" s="56" t="s">
        <v>69</v>
      </c>
      <c r="K20" s="49">
        <f t="shared" si="1"/>
        <v>13</v>
      </c>
      <c r="L20" s="49">
        <f t="shared" si="2"/>
        <v>0</v>
      </c>
      <c r="M20" s="49">
        <f t="shared" si="3"/>
        <v>38.11</v>
      </c>
    </row>
    <row r="21" ht="15.75" customHeight="1">
      <c r="A21" s="50" t="s">
        <v>52</v>
      </c>
      <c r="B21" s="51">
        <v>2.0</v>
      </c>
      <c r="C21" s="51">
        <f t="array" ref="C21">XLOOKUP(A21,'Event 4'!A:A,'Event 4'!F:F)</f>
        <v>19.94</v>
      </c>
      <c r="D21" s="51">
        <f>COUNTIFS(historical_events_FACT!J:J, "&gt;16", historical_events_FACT!G:G, A21,historical_events_FACT!C:C, "2" )</f>
        <v>3</v>
      </c>
      <c r="E21" s="51">
        <f>MAXIFS(historical_events_FACT!J:J,historical_events_FACT!G:G,A21,historical_events_FACT!C:C,2)</f>
        <v>16.86</v>
      </c>
      <c r="F21" s="51">
        <f>SUMIFS('2018 Data'!J:J,'2018 Data'!G:G,A21,'2018 Data'!C:C,5)</f>
        <v>57.34</v>
      </c>
      <c r="G21" s="49">
        <v>0.0</v>
      </c>
      <c r="H21" s="49">
        <v>0.0</v>
      </c>
    </row>
    <row r="22" ht="15.75" customHeight="1">
      <c r="A22" s="50" t="s">
        <v>26</v>
      </c>
      <c r="B22" s="51">
        <v>2.0</v>
      </c>
      <c r="C22" s="51">
        <f t="array" ref="C22">XLOOKUP(A22,'Event 4'!A:A,'Event 4'!F:F)</f>
        <v>26.54</v>
      </c>
      <c r="D22" s="51">
        <f>COUNTIFS(historical_events_FACT!J:J, "&gt;16", historical_events_FACT!G:G, A22,historical_events_FACT!C:C, "2" )</f>
        <v>5</v>
      </c>
      <c r="E22" s="51">
        <f>MAXIFS(historical_events_FACT!J:J,historical_events_FACT!G:G,A22,historical_events_FACT!C:C,2)</f>
        <v>19.27</v>
      </c>
      <c r="F22" s="51">
        <f>SUMIFS('2018 Data'!J:J,'2018 Data'!G:G,A22,'2018 Data'!C:C,5)</f>
        <v>14.6</v>
      </c>
      <c r="G22" s="49">
        <v>1.0</v>
      </c>
      <c r="H22" s="49">
        <v>0.0</v>
      </c>
    </row>
    <row r="23" ht="15.75" customHeight="1">
      <c r="A23" s="50" t="s">
        <v>160</v>
      </c>
      <c r="B23" s="51">
        <v>2.0</v>
      </c>
      <c r="C23" s="51">
        <f t="array" ref="C23">XLOOKUP(A23,'Event 4'!A:A,'Event 4'!F:F)</f>
        <v>17.24</v>
      </c>
      <c r="D23" s="51">
        <f>COUNTIFS(historical_events_FACT!J:J, "&gt;16", historical_events_FACT!G:G, A23,historical_events_FACT!C:C, "2" )</f>
        <v>0</v>
      </c>
      <c r="E23" s="51">
        <v>13.49</v>
      </c>
      <c r="F23" s="51">
        <f>SUMIFS('2018 Data'!J:J,'2018 Data'!G:G,A23,'2018 Data'!C:C,5)</f>
        <v>13.8</v>
      </c>
      <c r="G23" s="49">
        <v>0.0</v>
      </c>
      <c r="H23" s="49">
        <v>0.0</v>
      </c>
    </row>
    <row r="24" ht="15.75" customHeight="1">
      <c r="A24" s="50" t="s">
        <v>38</v>
      </c>
      <c r="B24" s="51">
        <v>2.0</v>
      </c>
      <c r="C24" s="51">
        <f t="array" ref="C24">XLOOKUP(A24,'Event 4'!A:A,'Event 4'!F:F)</f>
        <v>16.67</v>
      </c>
      <c r="D24" s="51">
        <f>COUNTIFS(historical_events_FACT!J:J, "&gt;16", historical_events_FACT!G:G, A24,historical_events_FACT!C:C, "2" )</f>
        <v>1</v>
      </c>
      <c r="E24" s="51">
        <f>MAXIFS(historical_events_FACT!J:J,historical_events_FACT!G:G,A24,historical_events_FACT!C:C,2)</f>
        <v>17.24</v>
      </c>
      <c r="F24" s="51">
        <f>SUMIFS('2018 Data'!J:J,'2018 Data'!G:G,A24,'2018 Data'!C:C,5)</f>
        <v>14.56</v>
      </c>
      <c r="G24" s="49">
        <v>0.0</v>
      </c>
      <c r="H24" s="49">
        <v>0.0</v>
      </c>
    </row>
    <row r="25" ht="15.75" customHeight="1">
      <c r="A25" s="50" t="s">
        <v>34</v>
      </c>
      <c r="B25" s="51">
        <v>3.0</v>
      </c>
      <c r="C25" s="51">
        <f t="array" ref="C25">XLOOKUP(A25,'Event 4'!A:A,'Event 4'!F:F)</f>
        <v>36.01</v>
      </c>
      <c r="D25" s="51">
        <f>COUNTIFS(historical_events_FACT!J:J, "&gt;16", historical_events_FACT!G:G, A25,historical_events_FACT!C:C, "2" )</f>
        <v>3</v>
      </c>
      <c r="E25" s="51">
        <f>MAXIFS(historical_events_FACT!J:J,historical_events_FACT!G:G,A25,historical_events_FACT!C:C,2)</f>
        <v>17.37</v>
      </c>
      <c r="F25" s="51">
        <f>SUMIFS('2018 Data'!J:J,'2018 Data'!G:G,A25,'2018 Data'!C:C,5)</f>
        <v>10.4</v>
      </c>
      <c r="G25" s="49">
        <v>1.0</v>
      </c>
      <c r="H25" s="49">
        <v>0.0</v>
      </c>
    </row>
    <row r="26" ht="15.75" customHeight="1">
      <c r="A26" s="50" t="s">
        <v>123</v>
      </c>
      <c r="B26" s="51">
        <v>3.0</v>
      </c>
      <c r="C26" s="51">
        <f t="array" ref="C26">XLOOKUP(A26,'Event 4'!A:A,'Event 4'!F:F)</f>
        <v>47.73</v>
      </c>
      <c r="D26" s="51">
        <f>COUNTIFS(historical_events_FACT!J:J, "&gt;16", historical_events_FACT!G:G, A26,historical_events_FACT!C:C, "2" )</f>
        <v>0</v>
      </c>
      <c r="E26" s="51">
        <f>MAXIFS(historical_events_FACT!J:J,historical_events_FACT!G:G,A26,historical_events_FACT!C:C,2)</f>
        <v>11.07</v>
      </c>
      <c r="F26" s="51">
        <f>SUMIFS('2018 Data'!J:J,'2018 Data'!G:G,A26,'2018 Data'!C:C,5)</f>
        <v>33.7</v>
      </c>
      <c r="G26" s="49">
        <v>0.0</v>
      </c>
      <c r="H26" s="49">
        <v>0.0</v>
      </c>
    </row>
    <row r="27" ht="15.75" customHeight="1">
      <c r="A27" s="50" t="s">
        <v>150</v>
      </c>
      <c r="B27" s="51">
        <v>3.0</v>
      </c>
      <c r="C27" s="51">
        <f t="array" ref="C27">XLOOKUP(A27,'Event 4'!A:A,'Event 4'!F:F)</f>
        <v>13.44</v>
      </c>
      <c r="D27" s="51">
        <f>COUNTIFS(historical_events_FACT!J:J, "&gt;16", historical_events_FACT!G:G, A27,historical_events_FACT!C:C, "2" )</f>
        <v>0</v>
      </c>
      <c r="E27" s="51">
        <v>13.49</v>
      </c>
      <c r="F27" s="51">
        <f>SUMIFS('2018 Data'!J:J,'2018 Data'!G:G,A27,'2018 Data'!C:C,5)</f>
        <v>27.19</v>
      </c>
      <c r="G27" s="49">
        <v>0.0</v>
      </c>
      <c r="H27" s="49">
        <v>0.0</v>
      </c>
    </row>
    <row r="28" ht="15.75" customHeight="1">
      <c r="A28" s="50" t="s">
        <v>39</v>
      </c>
      <c r="B28" s="51">
        <v>3.0</v>
      </c>
      <c r="C28" s="51">
        <f t="array" ref="C28">XLOOKUP(A28,'Event 4'!A:A,'Event 4'!F:F)</f>
        <v>23.83</v>
      </c>
      <c r="D28" s="51">
        <f>COUNTIFS(historical_events_FACT!J:J, "&gt;16", historical_events_FACT!G:G, A28,historical_events_FACT!C:C, "2" )</f>
        <v>0</v>
      </c>
      <c r="E28" s="51">
        <f>MAXIFS(historical_events_FACT!J:J,historical_events_FACT!G:G,A28,historical_events_FACT!C:C,2)</f>
        <v>15.86</v>
      </c>
      <c r="F28" s="51">
        <f>SUMIFS('2018 Data'!J:J,'2018 Data'!G:G,A28,'2018 Data'!C:C,5)</f>
        <v>22.04</v>
      </c>
      <c r="G28" s="49">
        <v>0.0</v>
      </c>
      <c r="H28" s="49">
        <v>0.0</v>
      </c>
    </row>
    <row r="29" ht="15.75" customHeight="1">
      <c r="A29" s="50" t="s">
        <v>67</v>
      </c>
      <c r="B29" s="51">
        <v>3.0</v>
      </c>
      <c r="C29" s="51">
        <f t="array" ref="C29">XLOOKUP(A29,'Event 4'!A:A,'Event 4'!F:F)</f>
        <v>11.16</v>
      </c>
      <c r="D29" s="51">
        <f>COUNTIFS(historical_events_FACT!J:J, "&gt;16", historical_events_FACT!G:G, A29,historical_events_FACT!C:C, "2" )</f>
        <v>0</v>
      </c>
      <c r="E29" s="51">
        <f>MAXIFS(historical_events_FACT!J:J,historical_events_FACT!G:G,A29,historical_events_FACT!C:C,2)</f>
        <v>12.5</v>
      </c>
      <c r="F29" s="51">
        <f>SUMIFS('2018 Data'!J:J,'2018 Data'!G:G,A29,'2018 Data'!C:C,5)</f>
        <v>19.77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4'!A:A,'Event 4'!F:F)</f>
        <v>28.74</v>
      </c>
      <c r="D30" s="51">
        <f>COUNTIFS(historical_events_FACT!J:J, "&gt;16", historical_events_FACT!G:G, A30,historical_events_FACT!C:C, "2" )</f>
        <v>0</v>
      </c>
      <c r="E30" s="51">
        <v>13.49</v>
      </c>
      <c r="F30" s="51">
        <f>SUMIFS('2018 Data'!J:J,'2018 Data'!G:G,A30,'2018 Data'!C:C,5)</f>
        <v>22.56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1">
        <f t="array" ref="C31">XLOOKUP(A31,'Event 4'!A:A,'Event 4'!F:F)</f>
        <v>24.07</v>
      </c>
      <c r="D31" s="51">
        <f>COUNTIFS(historical_events_FACT!J:J, "&gt;16", historical_events_FACT!G:G, A31,historical_events_FACT!C:C, "2" )</f>
        <v>0</v>
      </c>
      <c r="E31" s="51">
        <f>MAXIFS(historical_events_FACT!J:J,historical_events_FACT!G:G,A31,historical_events_FACT!C:C,2)</f>
        <v>14.66</v>
      </c>
      <c r="F31" s="51">
        <f>SUMIFS('2018 Data'!J:J,'2018 Data'!G:G,A31,'2018 Data'!C:C,5)</f>
        <v>21.13</v>
      </c>
      <c r="G31" s="49">
        <v>1.0</v>
      </c>
      <c r="H31" s="49">
        <v>0.0</v>
      </c>
    </row>
    <row r="32" ht="15.75" customHeight="1">
      <c r="A32" s="50" t="s">
        <v>61</v>
      </c>
      <c r="B32" s="51">
        <v>3.0</v>
      </c>
      <c r="C32" s="51">
        <f t="array" ref="C32">XLOOKUP(A32,'Event 4'!A:A,'Event 4'!F:F)</f>
        <v>17.78</v>
      </c>
      <c r="D32" s="51">
        <f>COUNTIFS(historical_events_FACT!J:J, "&gt;16", historical_events_FACT!G:G, A32,historical_events_FACT!C:C, "2" )</f>
        <v>0</v>
      </c>
      <c r="E32" s="51">
        <f>MAXIFS(historical_events_FACT!J:J,historical_events_FACT!G:G,A32,historical_events_FACT!C:C,2)</f>
        <v>13.43</v>
      </c>
      <c r="F32" s="51">
        <f>SUMIFS('2018 Data'!J:J,'2018 Data'!G:G,A32,'2018 Data'!C:C,5)</f>
        <v>43.83</v>
      </c>
      <c r="G32" s="49">
        <v>0.0</v>
      </c>
      <c r="H32" s="49">
        <v>0.0</v>
      </c>
    </row>
    <row r="33" ht="15.75" customHeight="1">
      <c r="A33" s="50" t="s">
        <v>55</v>
      </c>
      <c r="B33" s="51">
        <v>3.0</v>
      </c>
      <c r="C33" s="51">
        <f t="array" ref="C33">XLOOKUP(A33,'Event 4'!A:A,'Event 4'!F:F)</f>
        <v>12.92</v>
      </c>
      <c r="D33" s="51">
        <f>COUNTIFS(historical_events_FACT!J:J, "&gt;16", historical_events_FACT!G:G, A33,historical_events_FACT!C:C, "2" )</f>
        <v>0</v>
      </c>
      <c r="E33" s="51">
        <f>MAXIFS(historical_events_FACT!J:J,historical_events_FACT!G:G,A33,historical_events_FACT!C:C,2)</f>
        <v>15.1</v>
      </c>
      <c r="F33" s="51">
        <f>SUMIFS('2018 Data'!J:J,'2018 Data'!G:G,A33,'2018 Data'!C:C,5)</f>
        <v>15.56</v>
      </c>
      <c r="G33" s="49">
        <v>0.0</v>
      </c>
      <c r="H33" s="49">
        <v>0.0</v>
      </c>
    </row>
    <row r="34" ht="15.75" customHeight="1">
      <c r="A34" s="50" t="s">
        <v>65</v>
      </c>
      <c r="B34" s="51">
        <v>3.0</v>
      </c>
      <c r="C34" s="51">
        <f t="array" ref="C34">XLOOKUP(A34,'Event 4'!A:A,'Event 4'!F:F)</f>
        <v>20.04</v>
      </c>
      <c r="D34" s="51">
        <f>COUNTIFS(historical_events_FACT!J:J, "&gt;16", historical_events_FACT!G:G, A34,historical_events_FACT!C:C, "2" )</f>
        <v>0</v>
      </c>
      <c r="E34" s="51">
        <f>MAXIFS(historical_events_FACT!J:J,historical_events_FACT!G:G,A34,historical_events_FACT!C:C,2)</f>
        <v>12.03</v>
      </c>
      <c r="F34" s="51">
        <f>SUMIFS('2018 Data'!J:J,'2018 Data'!G:G,A34,'2018 Data'!C:C,5)</f>
        <v>36.65</v>
      </c>
      <c r="G34" s="49">
        <v>0.0</v>
      </c>
      <c r="H34" s="49">
        <v>0.0</v>
      </c>
    </row>
    <row r="35" ht="15.75" customHeight="1">
      <c r="A35" s="47"/>
    </row>
    <row r="36" ht="15.75" customHeight="1">
      <c r="A36" s="47"/>
    </row>
    <row r="37" ht="15.75" customHeight="1">
      <c r="A37" s="47"/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</row>
    <row r="2">
      <c r="A2" s="50" t="s">
        <v>31</v>
      </c>
      <c r="B2" s="51">
        <v>1.0</v>
      </c>
      <c r="C2" s="52">
        <f>IF(SUMIFS('2017 Data'!J:J,'2017 Data'!G:G,A2,'2017 Data'!C:C,6)=0,64.8,SUMIFS('2017 Data'!J:J,'2017 Data'!G:G,A2,'2017 Data'!C:C,6))</f>
        <v>105.22</v>
      </c>
      <c r="D2" s="52">
        <f>IF(MAXIFS(historical_events_FACT!J:J,historical_events_FACT!G:G,A2,historical_events_FACT!C:C,6)=0,16.57,MAXIFS(historical_events_FACT!J:J,historical_events_FACT!G:G,A2,historical_events_FACT!C:C,6))</f>
        <v>18.77</v>
      </c>
      <c r="E2" s="52">
        <v>27215.0</v>
      </c>
      <c r="F2" s="51">
        <f>SUMIFS('2018 Data'!J:J,'2018 Data'!G:G,A2,'2018 Data'!C:C,6)</f>
        <v>63.75</v>
      </c>
      <c r="G2" s="49">
        <v>0.0</v>
      </c>
      <c r="H2" s="49">
        <v>0.0</v>
      </c>
      <c r="J2" s="49" t="s">
        <v>186</v>
      </c>
      <c r="K2" s="53">
        <f>SUMPRODUCT(G2:G38,D2:D38)+SUMPRODUCT(H2:H38,D2:D38)</f>
        <v>170.76</v>
      </c>
    </row>
    <row r="3">
      <c r="A3" s="50" t="s">
        <v>33</v>
      </c>
      <c r="B3" s="51">
        <v>1.0</v>
      </c>
      <c r="C3" s="52">
        <f>IF(SUMIFS('2017 Data'!J:J,'2017 Data'!G:G,A3,'2017 Data'!C:C,6)=0,64.8,SUMIFS('2017 Data'!J:J,'2017 Data'!G:G,A3,'2017 Data'!C:C,6))</f>
        <v>107.13</v>
      </c>
      <c r="D3" s="52">
        <f>IF(MAXIFS(historical_events_FACT!J:J,historical_events_FACT!G:G,A3,historical_events_FACT!C:C,6)=0,16.57,MAXIFS(historical_events_FACT!J:J,historical_events_FACT!G:G,A3,historical_events_FACT!C:C,6))</f>
        <v>19.63</v>
      </c>
      <c r="E3" s="51">
        <v>25900.0</v>
      </c>
      <c r="F3" s="51">
        <f>SUMIFS('2018 Data'!J:J,'2018 Data'!G:G,A3,'2018 Data'!C:C,6)</f>
        <v>100.87</v>
      </c>
      <c r="G3" s="49">
        <v>1.0</v>
      </c>
      <c r="H3" s="49">
        <v>1.0</v>
      </c>
      <c r="I3" s="49" t="s">
        <v>187</v>
      </c>
      <c r="J3" s="49" t="s">
        <v>180</v>
      </c>
      <c r="K3" s="54">
        <f>SUMPRODUCT(G2:G38,C2:C38) +SUMPRODUCT(H2:H38,C2:C38)</f>
        <v>608.19</v>
      </c>
      <c r="L3" s="49" t="s">
        <v>188</v>
      </c>
      <c r="M3" s="4">
        <v>500.0</v>
      </c>
      <c r="R3" s="49">
        <v>64.8</v>
      </c>
      <c r="S3" s="49">
        <v>16.57</v>
      </c>
    </row>
    <row r="4">
      <c r="A4" s="50" t="s">
        <v>17</v>
      </c>
      <c r="B4" s="51">
        <v>1.0</v>
      </c>
      <c r="C4" s="52">
        <f>IF(SUMIFS('2017 Data'!J:J,'2017 Data'!G:G,A4,'2017 Data'!C:C,6)=0,64.8,SUMIFS('2017 Data'!J:J,'2017 Data'!G:G,A4,'2017 Data'!C:C,6))</f>
        <v>31.34</v>
      </c>
      <c r="D4" s="52">
        <f>IF(MAXIFS(historical_events_FACT!J:J,historical_events_FACT!G:G,A4,historical_events_FACT!C:C,6)=0,16.57,MAXIFS(historical_events_FACT!J:J,historical_events_FACT!G:G,A4,historical_events_FACT!C:C,6))</f>
        <v>16.07</v>
      </c>
      <c r="E4" s="51">
        <v>24995.0</v>
      </c>
      <c r="F4" s="51">
        <f>SUMIFS('2018 Data'!J:J,'2018 Data'!G:G,A4,'2018 Data'!C:C,6)</f>
        <v>21.67</v>
      </c>
      <c r="G4" s="49">
        <v>0.0</v>
      </c>
      <c r="H4" s="49">
        <v>0.0</v>
      </c>
      <c r="J4" s="49" t="s">
        <v>182</v>
      </c>
      <c r="K4" s="54">
        <f>SUMPRODUCT(G2:G38,E2:E38)+SUMPRODUCT(H2:H38,E2:E38)</f>
        <v>123240</v>
      </c>
      <c r="L4" s="49" t="s">
        <v>188</v>
      </c>
      <c r="M4" s="4">
        <v>115000.0</v>
      </c>
    </row>
    <row r="5">
      <c r="A5" s="50" t="s">
        <v>30</v>
      </c>
      <c r="B5" s="51">
        <v>1.0</v>
      </c>
      <c r="C5" s="52">
        <f>IF(SUMIFS('2017 Data'!J:J,'2017 Data'!G:G,A5,'2017 Data'!C:C,6)=0,64.8,SUMIFS('2017 Data'!J:J,'2017 Data'!G:G,A5,'2017 Data'!C:C,6))</f>
        <v>85.5</v>
      </c>
      <c r="D5" s="52">
        <f>IF(MAXIFS(historical_events_FACT!J:J,historical_events_FACT!G:G,A5,historical_events_FACT!C:C,6)=0,16.57,MAXIFS(historical_events_FACT!J:J,historical_events_FACT!G:G,A5,historical_events_FACT!C:C,6))</f>
        <v>19.07</v>
      </c>
      <c r="E5" s="51">
        <v>20940.0</v>
      </c>
      <c r="F5" s="51">
        <f>SUMIFS('2018 Data'!J:J,'2018 Data'!G:G,A5,'2018 Data'!C:C,6)</f>
        <v>59.99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162</v>
      </c>
      <c r="B6" s="51">
        <v>1.0</v>
      </c>
      <c r="C6" s="52">
        <f>IF(SUMIFS('2017 Data'!J:J,'2017 Data'!G:G,A6,'2017 Data'!C:C,6)=0,64.8,SUMIFS('2017 Data'!J:J,'2017 Data'!G:G,A6,'2017 Data'!C:C,6))</f>
        <v>64.8</v>
      </c>
      <c r="D6" s="52">
        <f>IF(MAXIFS(historical_events_FACT!J:J,historical_events_FACT!G:G,A6,historical_events_FACT!C:C,6)=0,16.57,MAXIFS(historical_events_FACT!J:J,historical_events_FACT!G:G,A6,historical_events_FACT!C:C,6))</f>
        <v>16.57</v>
      </c>
      <c r="E6" s="51">
        <v>19740.0</v>
      </c>
      <c r="F6" s="51">
        <f>SUMIFS('2018 Data'!J:J,'2018 Data'!G:G,A6,'2018 Data'!C:C,6)</f>
        <v>19.97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27</v>
      </c>
      <c r="B7" s="51">
        <v>1.0</v>
      </c>
      <c r="C7" s="52">
        <f>IF(SUMIFS('2017 Data'!J:J,'2017 Data'!G:G,A7,'2017 Data'!C:C,6)=0,64.8,SUMIFS('2017 Data'!J:J,'2017 Data'!G:G,A7,'2017 Data'!C:C,6))</f>
        <v>57.56</v>
      </c>
      <c r="D7" s="52">
        <f>IF(MAXIFS(historical_events_FACT!J:J,historical_events_FACT!G:G,A7,historical_events_FACT!C:C,6)=0,16.57,MAXIFS(historical_events_FACT!J:J,historical_events_FACT!G:G,A7,historical_events_FACT!C:C,6))</f>
        <v>17.67</v>
      </c>
      <c r="E7" s="51">
        <v>19375.0</v>
      </c>
      <c r="F7" s="51">
        <f>SUMIFS('2018 Data'!J:J,'2018 Data'!G:G,A7,'2018 Data'!C:C,6)</f>
        <v>41.63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46</v>
      </c>
      <c r="B8" s="51">
        <v>1.0</v>
      </c>
      <c r="C8" s="52">
        <f>IF(SUMIFS('2017 Data'!J:J,'2017 Data'!G:G,A8,'2017 Data'!C:C,6)=0,64.8,SUMIFS('2017 Data'!J:J,'2017 Data'!G:G,A8,'2017 Data'!C:C,6))</f>
        <v>64.8</v>
      </c>
      <c r="D8" s="52">
        <f>IF(MAXIFS(historical_events_FACT!J:J,historical_events_FACT!G:G,A8,historical_events_FACT!C:C,6)=0,16.57,MAXIFS(historical_events_FACT!J:J,historical_events_FACT!G:G,A8,historical_events_FACT!C:C,6))</f>
        <v>16.57</v>
      </c>
      <c r="E8" s="51">
        <v>17535.0</v>
      </c>
      <c r="F8" s="51">
        <f>SUMIFS('2018 Data'!J:J,'2018 Data'!G:G,A8,'2018 Data'!C:C,6)</f>
        <v>41.1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</row>
    <row r="9">
      <c r="A9" s="50" t="s">
        <v>28</v>
      </c>
      <c r="B9" s="51">
        <v>1.0</v>
      </c>
      <c r="C9" s="52">
        <f>IF(SUMIFS('2017 Data'!J:J,'2017 Data'!G:G,A9,'2017 Data'!C:C,6)=0,64.8,SUMIFS('2017 Data'!J:J,'2017 Data'!G:G,A9,'2017 Data'!C:C,6))</f>
        <v>95.46</v>
      </c>
      <c r="D9" s="52">
        <f>IF(MAXIFS(historical_events_FACT!J:J,historical_events_FACT!G:G,A9,historical_events_FACT!C:C,6)=0,16.57,MAXIFS(historical_events_FACT!J:J,historical_events_FACT!G:G,A9,historical_events_FACT!C:C,6))</f>
        <v>20</v>
      </c>
      <c r="E9" s="51">
        <v>15825.0</v>
      </c>
      <c r="F9" s="51">
        <f>SUMIFS('2018 Data'!J:J,'2018 Data'!G:G,A9,'2018 Data'!C:C,6)</f>
        <v>80.86</v>
      </c>
      <c r="G9" s="49">
        <v>1.0</v>
      </c>
      <c r="H9" s="49">
        <v>0.0</v>
      </c>
      <c r="J9" s="49" t="s">
        <v>192</v>
      </c>
      <c r="K9" s="54">
        <f>SUM(G26:G38)</f>
        <v>2</v>
      </c>
      <c r="L9" s="49" t="s">
        <v>190</v>
      </c>
      <c r="M9" s="4">
        <v>2.0</v>
      </c>
    </row>
    <row r="10">
      <c r="A10" s="50" t="s">
        <v>57</v>
      </c>
      <c r="B10" s="51">
        <v>2.0</v>
      </c>
      <c r="C10" s="52">
        <f>IF(SUMIFS('2017 Data'!J:J,'2017 Data'!G:G,A10,'2017 Data'!C:C,6)=0,64.8,SUMIFS('2017 Data'!J:J,'2017 Data'!G:G,A10,'2017 Data'!C:C,6))</f>
        <v>67.93</v>
      </c>
      <c r="D10" s="52">
        <f>IF(MAXIFS(historical_events_FACT!J:J,historical_events_FACT!G:G,A10,historical_events_FACT!C:C,6)=0,16.57,MAXIFS(historical_events_FACT!J:J,historical_events_FACT!G:G,A10,historical_events_FACT!C:C,6))</f>
        <v>16.83</v>
      </c>
      <c r="E10" s="51">
        <v>15275.0</v>
      </c>
      <c r="F10" s="51">
        <f>SUMIFS('2018 Data'!J:J,'2018 Data'!G:G,A10,'2018 Data'!C:C,6)</f>
        <v>26.99</v>
      </c>
      <c r="G10" s="49">
        <v>0.0</v>
      </c>
      <c r="H10" s="49">
        <v>0.0</v>
      </c>
      <c r="J10" s="49" t="s">
        <v>193</v>
      </c>
      <c r="K10" s="54">
        <f>SUM(H2:H38)</f>
        <v>1</v>
      </c>
      <c r="L10" s="49" t="s">
        <v>190</v>
      </c>
      <c r="M10" s="4">
        <v>1.0</v>
      </c>
    </row>
    <row r="11">
      <c r="A11" s="50" t="s">
        <v>159</v>
      </c>
      <c r="B11" s="51">
        <v>2.0</v>
      </c>
      <c r="C11" s="52">
        <f>IF(SUMIFS('2017 Data'!J:J,'2017 Data'!G:G,A11,'2017 Data'!C:C,6)=0,64.8,SUMIFS('2017 Data'!J:J,'2017 Data'!G:G,A11,'2017 Data'!C:C,6))</f>
        <v>64.8</v>
      </c>
      <c r="D11" s="52">
        <f>IF(MAXIFS(historical_events_FACT!J:J,historical_events_FACT!G:G,A11,historical_events_FACT!C:C,6)=0,16.57,MAXIFS(historical_events_FACT!J:J,historical_events_FACT!G:G,A11,historical_events_FACT!C:C,6))</f>
        <v>16.57</v>
      </c>
      <c r="E11" s="51">
        <v>15275.0</v>
      </c>
      <c r="F11" s="51">
        <f>SUMIFS('2018 Data'!J:J,'2018 Data'!G:G,A11,'2018 Data'!C:C,6)</f>
        <v>36.27</v>
      </c>
      <c r="G11" s="49">
        <v>0.0</v>
      </c>
      <c r="H11" s="49">
        <v>0.0</v>
      </c>
    </row>
    <row r="12">
      <c r="A12" s="50" t="s">
        <v>47</v>
      </c>
      <c r="B12" s="51">
        <v>2.0</v>
      </c>
      <c r="C12" s="52">
        <f>IF(SUMIFS('2017 Data'!J:J,'2017 Data'!G:G,A12,'2017 Data'!C:C,6)=0,64.8,SUMIFS('2017 Data'!J:J,'2017 Data'!G:G,A12,'2017 Data'!C:C,6))</f>
        <v>27.66</v>
      </c>
      <c r="D12" s="52">
        <f>IF(MAXIFS(historical_events_FACT!J:J,historical_events_FACT!G:G,A12,historical_events_FACT!C:C,6)=0,16.57,MAXIFS(historical_events_FACT!J:J,historical_events_FACT!G:G,A12,historical_events_FACT!C:C,6))</f>
        <v>18</v>
      </c>
      <c r="E12" s="51">
        <v>15250.0</v>
      </c>
      <c r="F12" s="51">
        <f>SUMIFS('2018 Data'!J:J,'2018 Data'!G:G,A12,'2018 Data'!C:C,6)</f>
        <v>40.3</v>
      </c>
      <c r="G12" s="49">
        <v>1.0</v>
      </c>
      <c r="H12" s="49">
        <v>0.0</v>
      </c>
    </row>
    <row r="13">
      <c r="A13" s="50" t="s">
        <v>161</v>
      </c>
      <c r="B13" s="51">
        <v>2.0</v>
      </c>
      <c r="C13" s="52">
        <f>IF(SUMIFS('2017 Data'!J:J,'2017 Data'!G:G,A13,'2017 Data'!C:C,6)=0,64.8,SUMIFS('2017 Data'!J:J,'2017 Data'!G:G,A13,'2017 Data'!C:C,6))</f>
        <v>64.8</v>
      </c>
      <c r="D13" s="52">
        <f>IF(MAXIFS(historical_events_FACT!J:J,historical_events_FACT!G:G,A13,historical_events_FACT!C:C,6)=0,16.57,MAXIFS(historical_events_FACT!J:J,historical_events_FACT!G:G,A13,historical_events_FACT!C:C,6))</f>
        <v>16.57</v>
      </c>
      <c r="E13" s="51">
        <v>14580.0</v>
      </c>
      <c r="F13" s="51">
        <f>SUMIFS('2018 Data'!J:J,'2018 Data'!G:G,A13,'2018 Data'!C:C,6)</f>
        <v>40.83</v>
      </c>
      <c r="G13" s="49">
        <v>0.0</v>
      </c>
      <c r="H13" s="49">
        <v>0.0</v>
      </c>
      <c r="J13" s="49" t="s">
        <v>183</v>
      </c>
      <c r="K13" s="55">
        <f>SUMPRODUCT(G2:G38,F2:F38)+SUMPRODUCT(H2:H38,F2:F38)</f>
        <v>550.98</v>
      </c>
    </row>
    <row r="14">
      <c r="A14" s="50" t="s">
        <v>32</v>
      </c>
      <c r="B14" s="51">
        <v>2.0</v>
      </c>
      <c r="C14" s="52">
        <f>IF(SUMIFS('2017 Data'!J:J,'2017 Data'!G:G,A14,'2017 Data'!C:C,6)=0,64.8,SUMIFS('2017 Data'!J:J,'2017 Data'!G:G,A14,'2017 Data'!C:C,6))</f>
        <v>21.03</v>
      </c>
      <c r="D14" s="52">
        <f>IF(MAXIFS(historical_events_FACT!J:J,historical_events_FACT!G:G,A14,historical_events_FACT!C:C,6)=0,16.57,MAXIFS(historical_events_FACT!J:J,historical_events_FACT!G:G,A14,historical_events_FACT!C:C,6))</f>
        <v>14.16</v>
      </c>
      <c r="E14" s="51">
        <v>14580.0</v>
      </c>
      <c r="F14" s="51">
        <f>SUMIFS('2018 Data'!J:J,'2018 Data'!G:G,A14,'2018 Data'!C:C,6)</f>
        <v>29.4</v>
      </c>
      <c r="G14" s="49">
        <v>0.0</v>
      </c>
      <c r="H14" s="49">
        <v>0.0</v>
      </c>
    </row>
    <row r="15">
      <c r="A15" s="50" t="s">
        <v>43</v>
      </c>
      <c r="B15" s="51">
        <v>2.0</v>
      </c>
      <c r="C15" s="52">
        <f>IF(SUMIFS('2017 Data'!J:J,'2017 Data'!G:G,A15,'2017 Data'!C:C,6)=0,64.8,SUMIFS('2017 Data'!J:J,'2017 Data'!G:G,A15,'2017 Data'!C:C,6))</f>
        <v>64.8</v>
      </c>
      <c r="D15" s="52">
        <f>IF(MAXIFS(historical_events_FACT!J:J,historical_events_FACT!G:G,A15,historical_events_FACT!C:C,6)=0,16.57,MAXIFS(historical_events_FACT!J:J,historical_events_FACT!G:G,A15,historical_events_FACT!C:C,6))</f>
        <v>16.57</v>
      </c>
      <c r="E15" s="51">
        <v>14005.0</v>
      </c>
      <c r="F15" s="51">
        <f>SUMIFS('2018 Data'!J:J,'2018 Data'!G:G,A15,'2018 Data'!C:C,6)</f>
        <v>98.97</v>
      </c>
      <c r="G15" s="49">
        <v>0.0</v>
      </c>
      <c r="H15" s="49">
        <v>0.0</v>
      </c>
    </row>
    <row r="16">
      <c r="A16" s="50" t="s">
        <v>69</v>
      </c>
      <c r="B16" s="51">
        <v>2.0</v>
      </c>
      <c r="C16" s="52">
        <f>IF(SUMIFS('2017 Data'!J:J,'2017 Data'!G:G,A16,'2017 Data'!C:C,6)=0,64.8,SUMIFS('2017 Data'!J:J,'2017 Data'!G:G,A16,'2017 Data'!C:C,6))</f>
        <v>37.3</v>
      </c>
      <c r="D16" s="52">
        <f>IF(MAXIFS(historical_events_FACT!J:J,historical_events_FACT!G:G,A16,historical_events_FACT!C:C,6)=0,16.57,MAXIFS(historical_events_FACT!J:J,historical_events_FACT!G:G,A16,historical_events_FACT!C:C,6))</f>
        <v>17.03</v>
      </c>
      <c r="E16" s="51">
        <v>13335.0</v>
      </c>
      <c r="F16" s="51">
        <f>SUMIFS('2018 Data'!J:J,'2018 Data'!G:G,A16,'2018 Data'!C:C,6)</f>
        <v>24.63</v>
      </c>
      <c r="G16" s="49">
        <v>0.0</v>
      </c>
      <c r="H16" s="49">
        <v>0.0</v>
      </c>
    </row>
    <row r="17">
      <c r="A17" s="50" t="s">
        <v>50</v>
      </c>
      <c r="B17" s="51">
        <v>2.0</v>
      </c>
      <c r="C17" s="52">
        <f>IF(SUMIFS('2017 Data'!J:J,'2017 Data'!G:G,A17,'2017 Data'!C:C,6)=0,64.8,SUMIFS('2017 Data'!J:J,'2017 Data'!G:G,A17,'2017 Data'!C:C,6))</f>
        <v>32.3</v>
      </c>
      <c r="D17" s="52">
        <f>IF(MAXIFS(historical_events_FACT!J:J,historical_events_FACT!G:G,A17,historical_events_FACT!C:C,6)=0,16.57,MAXIFS(historical_events_FACT!J:J,historical_events_FACT!G:G,A17,historical_events_FACT!C:C,6))</f>
        <v>17</v>
      </c>
      <c r="E17" s="51">
        <v>12195.0</v>
      </c>
      <c r="F17" s="51">
        <f>SUMIFS('2018 Data'!J:J,'2018 Data'!G:G,A17,'2018 Data'!C:C,6)</f>
        <v>27.5</v>
      </c>
      <c r="G17" s="49">
        <v>0.0</v>
      </c>
      <c r="H17" s="49">
        <v>0.0</v>
      </c>
      <c r="J17" s="56" t="s">
        <v>64</v>
      </c>
      <c r="K17" s="49">
        <f t="shared" ref="K17:K19" si="1">XLOOKUP(J17,A:A,E:E)</f>
        <v>10160</v>
      </c>
      <c r="L17" s="49">
        <f t="shared" ref="L17:L19" si="2">XLOOKUP(J17,A:A,D:D)</f>
        <v>19.77</v>
      </c>
      <c r="M17" s="49">
        <f t="shared" ref="M17:M19" si="3">XLOOKUP(J17,A:A,C:C)</f>
        <v>116.47</v>
      </c>
    </row>
    <row r="18">
      <c r="A18" s="50" t="s">
        <v>52</v>
      </c>
      <c r="B18" s="51">
        <v>2.0</v>
      </c>
      <c r="C18" s="52">
        <f>IF(SUMIFS('2017 Data'!J:J,'2017 Data'!G:G,A18,'2017 Data'!C:C,6)=0,64.8,SUMIFS('2017 Data'!J:J,'2017 Data'!G:G,A18,'2017 Data'!C:C,6))</f>
        <v>68.65</v>
      </c>
      <c r="D18" s="52">
        <f>IF(MAXIFS(historical_events_FACT!J:J,historical_events_FACT!G:G,A18,historical_events_FACT!C:C,6)=0,16.57,MAXIFS(historical_events_FACT!J:J,historical_events_FACT!G:G,A18,historical_events_FACT!C:C,6))</f>
        <v>18.67</v>
      </c>
      <c r="E18" s="51">
        <v>12195.0</v>
      </c>
      <c r="F18" s="51">
        <f>SUMIFS('2018 Data'!J:J,'2018 Data'!G:G,A18,'2018 Data'!C:C,6)</f>
        <v>59.14</v>
      </c>
      <c r="G18" s="49">
        <v>1.0</v>
      </c>
      <c r="H18" s="49">
        <v>0.0</v>
      </c>
      <c r="J18" s="56" t="s">
        <v>61</v>
      </c>
      <c r="K18" s="49">
        <f t="shared" si="1"/>
        <v>6625</v>
      </c>
      <c r="L18" s="49">
        <f t="shared" si="2"/>
        <v>13.4</v>
      </c>
      <c r="M18" s="49">
        <f t="shared" si="3"/>
        <v>36.56</v>
      </c>
    </row>
    <row r="19">
      <c r="A19" s="50" t="s">
        <v>42</v>
      </c>
      <c r="B19" s="51">
        <v>2.0</v>
      </c>
      <c r="C19" s="52">
        <f>IF(SUMIFS('2017 Data'!J:J,'2017 Data'!G:G,A19,'2017 Data'!C:C,6)=0,64.8,SUMIFS('2017 Data'!J:J,'2017 Data'!G:G,A19,'2017 Data'!C:C,6))</f>
        <v>28.23</v>
      </c>
      <c r="D19" s="52">
        <f>IF(MAXIFS(historical_events_FACT!J:J,historical_events_FACT!G:G,A19,historical_events_FACT!C:C,6)=0,16.57,MAXIFS(historical_events_FACT!J:J,historical_events_FACT!G:G,A19,historical_events_FACT!C:C,6))</f>
        <v>15.27</v>
      </c>
      <c r="E19" s="51">
        <v>11150.0</v>
      </c>
      <c r="F19" s="51">
        <f>SUMIFS('2018 Data'!J:J,'2018 Data'!G:G,A19,'2018 Data'!C:C,6)</f>
        <v>54.03</v>
      </c>
      <c r="G19" s="49">
        <v>0.0</v>
      </c>
      <c r="H19" s="49">
        <v>0.0</v>
      </c>
      <c r="J19" s="56" t="s">
        <v>65</v>
      </c>
      <c r="K19" s="49">
        <f t="shared" si="1"/>
        <v>5380</v>
      </c>
      <c r="L19" s="49">
        <f t="shared" si="2"/>
        <v>16.07</v>
      </c>
      <c r="M19" s="49">
        <f t="shared" si="3"/>
        <v>68.88</v>
      </c>
    </row>
    <row r="20">
      <c r="A20" s="50" t="s">
        <v>111</v>
      </c>
      <c r="B20" s="51">
        <v>2.0</v>
      </c>
      <c r="C20" s="52">
        <f>IF(SUMIFS('2017 Data'!J:J,'2017 Data'!G:G,A20,'2017 Data'!C:C,6)=0,64.8,SUMIFS('2017 Data'!J:J,'2017 Data'!G:G,A20,'2017 Data'!C:C,6))</f>
        <v>64.8</v>
      </c>
      <c r="D20" s="52">
        <f>IF(MAXIFS(historical_events_FACT!J:J,historical_events_FACT!G:G,A20,historical_events_FACT!C:C,6)=0,16.57,MAXIFS(historical_events_FACT!J:J,historical_events_FACT!G:G,A20,historical_events_FACT!C:C,6))</f>
        <v>13.77</v>
      </c>
      <c r="E20" s="51">
        <v>10255.0</v>
      </c>
      <c r="F20" s="51">
        <f>SUMIFS('2018 Data'!J:J,'2018 Data'!G:G,A20,'2018 Data'!C:C,6)</f>
        <v>35.9</v>
      </c>
      <c r="G20" s="49">
        <v>0.0</v>
      </c>
      <c r="H20" s="49">
        <v>0.0</v>
      </c>
      <c r="J20" s="56"/>
    </row>
    <row r="21" ht="15.75" customHeight="1">
      <c r="A21" s="50" t="s">
        <v>64</v>
      </c>
      <c r="B21" s="51">
        <v>2.0</v>
      </c>
      <c r="C21" s="52">
        <f>IF(SUMIFS('2017 Data'!J:J,'2017 Data'!G:G,A21,'2017 Data'!C:C,6)=0,64.8,SUMIFS('2017 Data'!J:J,'2017 Data'!G:G,A21,'2017 Data'!C:C,6))</f>
        <v>116.47</v>
      </c>
      <c r="D21" s="52">
        <f>IF(MAXIFS(historical_events_FACT!J:J,historical_events_FACT!G:G,A21,historical_events_FACT!C:C,6)=0,16.57,MAXIFS(historical_events_FACT!J:J,historical_events_FACT!G:G,A21,historical_events_FACT!C:C,6))</f>
        <v>19.77</v>
      </c>
      <c r="E21" s="51">
        <v>10160.0</v>
      </c>
      <c r="F21" s="51">
        <f>SUMIFS('2018 Data'!J:J,'2018 Data'!G:G,A21,'2018 Data'!C:C,6)</f>
        <v>40.5</v>
      </c>
      <c r="G21" s="49">
        <v>1.0</v>
      </c>
      <c r="H21" s="49">
        <v>0.0</v>
      </c>
      <c r="J21" s="56" t="s">
        <v>69</v>
      </c>
      <c r="K21" s="49">
        <f t="shared" ref="K21:K22" si="4">XLOOKUP(J21,A:A,E:E)</f>
        <v>13335</v>
      </c>
      <c r="L21" s="49">
        <f t="array" ref="L21">XLOOKUP(J21,A:A,D:D)</f>
        <v>17.03</v>
      </c>
      <c r="M21" s="49">
        <f t="shared" ref="M21:M22" si="5">XLOOKUP(J21,A:A,C:C)</f>
        <v>37.3</v>
      </c>
    </row>
    <row r="22" ht="15.75" customHeight="1">
      <c r="A22" s="50" t="s">
        <v>53</v>
      </c>
      <c r="B22" s="51">
        <v>2.0</v>
      </c>
      <c r="C22" s="52">
        <f>IF(SUMIFS('2017 Data'!J:J,'2017 Data'!G:G,A22,'2017 Data'!C:C,6)=0,64.8,SUMIFS('2017 Data'!J:J,'2017 Data'!G:G,A22,'2017 Data'!C:C,6))</f>
        <v>21.6</v>
      </c>
      <c r="D22" s="52">
        <f>IF(MAXIFS(historical_events_FACT!J:J,historical_events_FACT!G:G,A22,historical_events_FACT!C:C,6)=0,16.57,MAXIFS(historical_events_FACT!J:J,historical_events_FACT!G:G,A22,historical_events_FACT!C:C,6))</f>
        <v>15.64</v>
      </c>
      <c r="E22" s="51">
        <v>10160.0</v>
      </c>
      <c r="F22" s="51">
        <f>SUMIFS('2018 Data'!J:J,'2018 Data'!G:G,A22,'2018 Data'!C:C,6)</f>
        <v>76.71</v>
      </c>
      <c r="G22" s="49">
        <v>0.0</v>
      </c>
      <c r="H22" s="49">
        <v>0.0</v>
      </c>
      <c r="J22" s="56" t="s">
        <v>63</v>
      </c>
      <c r="K22" s="49" t="str">
        <f t="shared" si="4"/>
        <v>#N/A</v>
      </c>
      <c r="M22" s="49" t="str">
        <f t="shared" si="5"/>
        <v>#N/A</v>
      </c>
    </row>
    <row r="23" ht="15.75" customHeight="1">
      <c r="A23" s="50" t="s">
        <v>38</v>
      </c>
      <c r="B23" s="51">
        <v>2.0</v>
      </c>
      <c r="C23" s="52">
        <f>IF(SUMIFS('2017 Data'!J:J,'2017 Data'!G:G,A23,'2017 Data'!C:C,6)=0,64.8,SUMIFS('2017 Data'!J:J,'2017 Data'!G:G,A23,'2017 Data'!C:C,6))</f>
        <v>25.59</v>
      </c>
      <c r="D23" s="52">
        <f>IF(MAXIFS(historical_events_FACT!J:J,historical_events_FACT!G:G,A23,historical_events_FACT!C:C,6)=0,16.57,MAXIFS(historical_events_FACT!J:J,historical_events_FACT!G:G,A23,historical_events_FACT!C:C,6))</f>
        <v>17.9</v>
      </c>
      <c r="E23" s="51">
        <v>8660.0</v>
      </c>
      <c r="F23" s="51">
        <f>SUMIFS('2018 Data'!J:J,'2018 Data'!G:G,A23,'2018 Data'!C:C,6)</f>
        <v>52.6</v>
      </c>
      <c r="G23" s="49">
        <v>1.0</v>
      </c>
      <c r="H23" s="49">
        <v>0.0</v>
      </c>
    </row>
    <row r="24" ht="15.75" customHeight="1">
      <c r="A24" s="50" t="s">
        <v>123</v>
      </c>
      <c r="B24" s="51">
        <v>2.0</v>
      </c>
      <c r="C24" s="52">
        <f>IF(SUMIFS('2017 Data'!J:J,'2017 Data'!G:G,A24,'2017 Data'!C:C,6)=0,64.8,SUMIFS('2017 Data'!J:J,'2017 Data'!G:G,A24,'2017 Data'!C:C,6))</f>
        <v>64.8</v>
      </c>
      <c r="D24" s="52">
        <f>IF(MAXIFS(historical_events_FACT!J:J,historical_events_FACT!G:G,A24,historical_events_FACT!C:C,6)=0,16.57,MAXIFS(historical_events_FACT!J:J,historical_events_FACT!G:G,A24,historical_events_FACT!C:C,6))</f>
        <v>16.57</v>
      </c>
      <c r="E24" s="51">
        <v>7870.0</v>
      </c>
      <c r="F24" s="51">
        <f>SUMIFS('2018 Data'!J:J,'2018 Data'!G:G,A24,'2018 Data'!C:C,6)</f>
        <v>26.2</v>
      </c>
      <c r="G24" s="49">
        <v>0.0</v>
      </c>
      <c r="H24" s="49">
        <v>0.0</v>
      </c>
    </row>
    <row r="25" ht="15.75" customHeight="1">
      <c r="A25" s="50" t="s">
        <v>160</v>
      </c>
      <c r="B25" s="51">
        <v>2.0</v>
      </c>
      <c r="C25" s="52">
        <f>IF(SUMIFS('2017 Data'!J:J,'2017 Data'!G:G,A25,'2017 Data'!C:C,6)=0,64.8,SUMIFS('2017 Data'!J:J,'2017 Data'!G:G,A25,'2017 Data'!C:C,6))</f>
        <v>64.8</v>
      </c>
      <c r="D25" s="52">
        <f>IF(MAXIFS(historical_events_FACT!J:J,historical_events_FACT!G:G,A25,historical_events_FACT!C:C,6)=0,16.57,MAXIFS(historical_events_FACT!J:J,historical_events_FACT!G:G,A25,historical_events_FACT!C:C,6))</f>
        <v>16.57</v>
      </c>
      <c r="E25" s="51">
        <v>7870.0</v>
      </c>
      <c r="F25" s="51">
        <f>SUMIFS('2018 Data'!J:J,'2018 Data'!G:G,A25,'2018 Data'!C:C,6)</f>
        <v>18.77</v>
      </c>
      <c r="G25" s="49">
        <v>0.0</v>
      </c>
      <c r="H25" s="49">
        <v>0.0</v>
      </c>
    </row>
    <row r="26" ht="15.75" customHeight="1">
      <c r="A26" s="50" t="s">
        <v>150</v>
      </c>
      <c r="B26" s="51">
        <v>3.0</v>
      </c>
      <c r="C26" s="52">
        <f>IF(SUMIFS('2017 Data'!J:J,'2017 Data'!G:G,A26,'2017 Data'!C:C,6)=0,64.8,SUMIFS('2017 Data'!J:J,'2017 Data'!G:G,A26,'2017 Data'!C:C,6))</f>
        <v>64.8</v>
      </c>
      <c r="D26" s="52">
        <f>IF(MAXIFS(historical_events_FACT!J:J,historical_events_FACT!G:G,A26,historical_events_FACT!C:C,6)=0,16.57,MAXIFS(historical_events_FACT!J:J,historical_events_FACT!G:G,A26,historical_events_FACT!C:C,6))</f>
        <v>16.57</v>
      </c>
      <c r="E26" s="51">
        <v>7765.0</v>
      </c>
      <c r="F26" s="51">
        <f>SUMIFS('2018 Data'!J:J,'2018 Data'!G:G,A26,'2018 Data'!C:C,6)</f>
        <v>21.17</v>
      </c>
      <c r="G26" s="49">
        <v>0.0</v>
      </c>
      <c r="H26" s="49">
        <v>0.0</v>
      </c>
    </row>
    <row r="27" ht="15.75" customHeight="1">
      <c r="A27" s="50" t="s">
        <v>39</v>
      </c>
      <c r="B27" s="51">
        <v>3.0</v>
      </c>
      <c r="C27" s="52">
        <f>IF(SUMIFS('2017 Data'!J:J,'2017 Data'!G:G,A27,'2017 Data'!C:C,6)=0,64.8,SUMIFS('2017 Data'!J:J,'2017 Data'!G:G,A27,'2017 Data'!C:C,6))</f>
        <v>30.13</v>
      </c>
      <c r="D27" s="52">
        <f>IF(MAXIFS(historical_events_FACT!J:J,historical_events_FACT!G:G,A27,historical_events_FACT!C:C,6)=0,16.57,MAXIFS(historical_events_FACT!J:J,historical_events_FACT!G:G,A27,historical_events_FACT!C:C,6))</f>
        <v>18.84</v>
      </c>
      <c r="E27" s="51">
        <v>7670.0</v>
      </c>
      <c r="F27" s="51">
        <f>SUMIFS('2018 Data'!J:J,'2018 Data'!G:G,A27,'2018 Data'!C:C,6)</f>
        <v>41.17</v>
      </c>
      <c r="G27" s="49">
        <v>1.0</v>
      </c>
      <c r="H27" s="49">
        <v>0.0</v>
      </c>
    </row>
    <row r="28" ht="15.75" customHeight="1">
      <c r="A28" s="50" t="s">
        <v>34</v>
      </c>
      <c r="B28" s="51">
        <v>3.0</v>
      </c>
      <c r="C28" s="52">
        <f>IF(SUMIFS('2017 Data'!J:J,'2017 Data'!G:G,A28,'2017 Data'!C:C,6)=0,64.8,SUMIFS('2017 Data'!J:J,'2017 Data'!G:G,A28,'2017 Data'!C:C,6))</f>
        <v>74.61</v>
      </c>
      <c r="D28" s="52">
        <f>IF(MAXIFS(historical_events_FACT!J:J,historical_events_FACT!G:G,A28,historical_events_FACT!C:C,6)=0,16.57,MAXIFS(historical_events_FACT!J:J,historical_events_FACT!G:G,A28,historical_events_FACT!C:C,6))</f>
        <v>17.93</v>
      </c>
      <c r="E28" s="51">
        <v>6660.0</v>
      </c>
      <c r="F28" s="51">
        <f>SUMIFS('2018 Data'!J:J,'2018 Data'!G:G,A28,'2018 Data'!C:C,6)</f>
        <v>25.44</v>
      </c>
      <c r="G28" s="49">
        <v>0.0</v>
      </c>
      <c r="H28" s="49">
        <v>0.0</v>
      </c>
    </row>
    <row r="29" ht="15.75" customHeight="1">
      <c r="A29" s="50" t="s">
        <v>61</v>
      </c>
      <c r="B29" s="51">
        <v>3.0</v>
      </c>
      <c r="C29" s="52">
        <f>IF(SUMIFS('2017 Data'!J:J,'2017 Data'!G:G,A29,'2017 Data'!C:C,6)=0,64.8,SUMIFS('2017 Data'!J:J,'2017 Data'!G:G,A29,'2017 Data'!C:C,6))</f>
        <v>36.56</v>
      </c>
      <c r="D29" s="52">
        <f>IF(MAXIFS(historical_events_FACT!J:J,historical_events_FACT!G:G,A29,historical_events_FACT!C:C,6)=0,16.57,MAXIFS(historical_events_FACT!J:J,historical_events_FACT!G:G,A29,historical_events_FACT!C:C,6))</f>
        <v>13.4</v>
      </c>
      <c r="E29" s="51">
        <v>6625.0</v>
      </c>
      <c r="F29" s="51">
        <f>SUMIFS('2018 Data'!J:J,'2018 Data'!G:G,A29,'2018 Data'!C:C,6)</f>
        <v>46.43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2">
        <f>IF(SUMIFS('2017 Data'!J:J,'2017 Data'!G:G,A30,'2017 Data'!C:C,6)=0,64.8,SUMIFS('2017 Data'!J:J,'2017 Data'!G:G,A30,'2017 Data'!C:C,6))</f>
        <v>24.07</v>
      </c>
      <c r="D30" s="52">
        <f>IF(MAXIFS(historical_events_FACT!J:J,historical_events_FACT!G:G,A30,historical_events_FACT!C:C,6)=0,16.57,MAXIFS(historical_events_FACT!J:J,historical_events_FACT!G:G,A30,historical_events_FACT!C:C,6))</f>
        <v>12.4</v>
      </c>
      <c r="E30" s="51">
        <v>6625.0</v>
      </c>
      <c r="F30" s="51">
        <f>SUMIFS('2018 Data'!J:J,'2018 Data'!G:G,A30,'2018 Data'!C:C,6)</f>
        <v>19.74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2">
        <f>IF(SUMIFS('2017 Data'!J:J,'2017 Data'!G:G,A31,'2017 Data'!C:C,6)=0,64.8,SUMIFS('2017 Data'!J:J,'2017 Data'!G:G,A31,'2017 Data'!C:C,6))</f>
        <v>64.8</v>
      </c>
      <c r="D31" s="52">
        <f>IF(MAXIFS(historical_events_FACT!J:J,historical_events_FACT!G:G,A31,historical_events_FACT!C:C,6)=0,16.57,MAXIFS(historical_events_FACT!J:J,historical_events_FACT!G:G,A31,historical_events_FACT!C:C,6))</f>
        <v>14.87</v>
      </c>
      <c r="E31" s="51">
        <v>5835.0</v>
      </c>
      <c r="F31" s="51">
        <f>SUMIFS('2018 Data'!J:J,'2018 Data'!G:G,A31,'2018 Data'!C:C,6)</f>
        <v>22.46</v>
      </c>
      <c r="G31" s="49">
        <v>0.0</v>
      </c>
      <c r="H31" s="49">
        <v>0.0</v>
      </c>
    </row>
    <row r="32" ht="15.75" customHeight="1">
      <c r="A32" s="50" t="s">
        <v>67</v>
      </c>
      <c r="B32" s="51">
        <v>3.0</v>
      </c>
      <c r="C32" s="52">
        <f>IF(SUMIFS('2017 Data'!J:J,'2017 Data'!G:G,A32,'2017 Data'!C:C,6)=0,64.8,SUMIFS('2017 Data'!J:J,'2017 Data'!G:G,A32,'2017 Data'!C:C,6))</f>
        <v>27.07</v>
      </c>
      <c r="D32" s="52">
        <f>IF(MAXIFS(historical_events_FACT!J:J,historical_events_FACT!G:G,A32,historical_events_FACT!C:C,6)=0,16.57,MAXIFS(historical_events_FACT!J:J,historical_events_FACT!G:G,A32,historical_events_FACT!C:C,6))</f>
        <v>14</v>
      </c>
      <c r="E32" s="51">
        <v>5835.0</v>
      </c>
      <c r="F32" s="51">
        <f>SUMIFS('2018 Data'!J:J,'2018 Data'!G:G,A32,'2018 Data'!C:C,6)</f>
        <v>20.89</v>
      </c>
      <c r="G32" s="49">
        <v>0.0</v>
      </c>
      <c r="H32" s="49">
        <v>0.0</v>
      </c>
    </row>
    <row r="33" ht="15.75" customHeight="1">
      <c r="A33" s="50" t="s">
        <v>65</v>
      </c>
      <c r="B33" s="51">
        <v>3.0</v>
      </c>
      <c r="C33" s="52">
        <f>IF(SUMIFS('2017 Data'!J:J,'2017 Data'!G:G,A33,'2017 Data'!C:C,6)=0,64.8,SUMIFS('2017 Data'!J:J,'2017 Data'!G:G,A33,'2017 Data'!C:C,6))</f>
        <v>68.88</v>
      </c>
      <c r="D33" s="52">
        <f>IF(MAXIFS(historical_events_FACT!J:J,historical_events_FACT!G:G,A33,historical_events_FACT!C:C,6)=0,16.57,MAXIFS(historical_events_FACT!J:J,historical_events_FACT!G:G,A33,historical_events_FACT!C:C,6))</f>
        <v>16.07</v>
      </c>
      <c r="E33" s="51">
        <v>5380.0</v>
      </c>
      <c r="F33" s="51">
        <f>SUMIFS('2018 Data'!J:J,'2018 Data'!G:G,A33,'2018 Data'!C:C,6)</f>
        <v>27.01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2">
        <f>IF(SUMIFS('2017 Data'!J:J,'2017 Data'!G:G,A34,'2017 Data'!C:C,6)=0,64.8,SUMIFS('2017 Data'!J:J,'2017 Data'!G:G,A34,'2017 Data'!C:C,6))</f>
        <v>23.43</v>
      </c>
      <c r="D34" s="52">
        <f>IF(MAXIFS(historical_events_FACT!J:J,historical_events_FACT!G:G,A34,historical_events_FACT!C:C,6)=0,16.57,MAXIFS(historical_events_FACT!J:J,historical_events_FACT!G:G,A34,historical_events_FACT!C:C,6))</f>
        <v>15.67</v>
      </c>
      <c r="E34" s="51">
        <v>5380.0</v>
      </c>
      <c r="F34" s="51">
        <f>SUMIFS('2018 Data'!J:J,'2018 Data'!G:G,A34,'2018 Data'!C:C,6)</f>
        <v>18.43</v>
      </c>
      <c r="G34" s="49">
        <v>0.0</v>
      </c>
      <c r="H34" s="49">
        <v>0.0</v>
      </c>
    </row>
    <row r="35" ht="15.75" customHeight="1">
      <c r="A35" s="50" t="s">
        <v>37</v>
      </c>
      <c r="B35" s="51">
        <v>3.0</v>
      </c>
      <c r="C35" s="52">
        <f>IF(SUMIFS('2017 Data'!J:J,'2017 Data'!G:G,A35,'2017 Data'!C:C,6)=0,64.8,SUMIFS('2017 Data'!J:J,'2017 Data'!G:G,A35,'2017 Data'!C:C,6))</f>
        <v>16.27</v>
      </c>
      <c r="D35" s="52">
        <f>IF(MAXIFS(historical_events_FACT!J:J,historical_events_FACT!G:G,A35,historical_events_FACT!C:C,6)=0,16.57,MAXIFS(historical_events_FACT!J:J,historical_events_FACT!G:G,A35,historical_events_FACT!C:C,6))</f>
        <v>18.1</v>
      </c>
      <c r="E35" s="51">
        <v>2505.0</v>
      </c>
      <c r="F35" s="51">
        <f>SUMIFS('2018 Data'!J:J,'2018 Data'!G:G,A35,'2018 Data'!C:C,6)</f>
        <v>20.47</v>
      </c>
      <c r="G35" s="49">
        <v>0.0</v>
      </c>
      <c r="H35" s="49">
        <v>0.0</v>
      </c>
    </row>
    <row r="36" ht="15.75" customHeight="1">
      <c r="A36" s="50" t="s">
        <v>54</v>
      </c>
      <c r="B36" s="51">
        <v>3.0</v>
      </c>
      <c r="C36" s="52">
        <f>IF(SUMIFS('2017 Data'!J:J,'2017 Data'!G:G,A36,'2017 Data'!C:C,6)=0,64.8,SUMIFS('2017 Data'!J:J,'2017 Data'!G:G,A36,'2017 Data'!C:C,6))</f>
        <v>29.97</v>
      </c>
      <c r="D36" s="52">
        <f>IF(MAXIFS(historical_events_FACT!J:J,historical_events_FACT!G:G,A36,historical_events_FACT!C:C,6)=0,16.57,MAXIFS(historical_events_FACT!J:J,historical_events_FACT!G:G,A36,historical_events_FACT!C:C,6))</f>
        <v>18.32</v>
      </c>
      <c r="E36" s="51">
        <v>1680.0</v>
      </c>
      <c r="F36" s="51">
        <f>SUMIFS('2018 Data'!J:J,'2018 Data'!G:G,A36,'2018 Data'!C:C,6)</f>
        <v>34.67</v>
      </c>
      <c r="G36" s="49">
        <v>1.0</v>
      </c>
      <c r="H36" s="49">
        <v>0.0</v>
      </c>
    </row>
    <row r="37" ht="15.75" customHeight="1">
      <c r="A37" s="50" t="s">
        <v>172</v>
      </c>
      <c r="B37" s="51">
        <v>3.0</v>
      </c>
      <c r="C37" s="52">
        <f>IF(SUMIFS('2017 Data'!J:J,'2017 Data'!G:G,A37,'2017 Data'!C:C,6)=0,64.8,SUMIFS('2017 Data'!J:J,'2017 Data'!G:G,A37,'2017 Data'!C:C,6))</f>
        <v>64.8</v>
      </c>
      <c r="D37" s="52">
        <f>IF(MAXIFS(historical_events_FACT!J:J,historical_events_FACT!G:G,A37,historical_events_FACT!C:C,6)=0,16.57,MAXIFS(historical_events_FACT!J:J,historical_events_FACT!G:G,A37,historical_events_FACT!C:C,6))</f>
        <v>16.57</v>
      </c>
      <c r="E37" s="50">
        <v>420.0</v>
      </c>
      <c r="F37" s="51">
        <f>SUMIFS('2018 Data'!J:J,'2018 Data'!G:G,A37,'2018 Data'!C:C,6)</f>
        <v>23.36</v>
      </c>
      <c r="G37" s="49">
        <v>0.0</v>
      </c>
      <c r="H37" s="49">
        <v>0.0</v>
      </c>
    </row>
    <row r="38" ht="15.75" customHeight="1">
      <c r="A38" s="47" t="s">
        <v>164</v>
      </c>
      <c r="B38" s="51">
        <v>3.0</v>
      </c>
      <c r="C38" s="52">
        <f>IF(SUMIFS('2017 Data'!J:J,'2017 Data'!G:G,A38,'2017 Data'!C:C,6)=0,64.8,SUMIFS('2017 Data'!J:J,'2017 Data'!G:G,A38,'2017 Data'!C:C,6))</f>
        <v>64.8</v>
      </c>
      <c r="D38" s="52">
        <f>IF(MAXIFS(historical_events_FACT!J:J,historical_events_FACT!G:G,A38,historical_events_FACT!C:C,6)=0,16.57,MAXIFS(historical_events_FACT!J:J,historical_events_FACT!G:G,A38,historical_events_FACT!C:C,6))</f>
        <v>16.57</v>
      </c>
      <c r="E38" s="50">
        <v>0.0</v>
      </c>
      <c r="F38" s="51">
        <f>SUMIFS('2018 Data'!J:J,'2018 Data'!G:G,A38,'2018 Data'!C:C,6)</f>
        <v>0</v>
      </c>
      <c r="G38" s="49">
        <v>0.0</v>
      </c>
      <c r="H38" s="49">
        <v>0.0</v>
      </c>
    </row>
    <row r="39" ht="15.75" customHeight="1">
      <c r="A39" s="47"/>
      <c r="E39" s="50"/>
    </row>
    <row r="40" ht="15.75" customHeight="1">
      <c r="A40" s="47"/>
      <c r="E40" s="50"/>
    </row>
    <row r="41" ht="15.75" customHeight="1">
      <c r="A41" s="47"/>
      <c r="E41" s="50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198</v>
      </c>
      <c r="D1" s="49" t="s">
        <v>199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33</v>
      </c>
      <c r="B2" s="51">
        <v>1.0</v>
      </c>
      <c r="C2" s="51">
        <f t="array" ref="C2">XLOOKUP(A2,'Event 6'!A:A,'Event 6'!F:F)</f>
        <v>100.87</v>
      </c>
      <c r="D2" s="51">
        <f>COUNTIFS(historical_events_FACT!J:J, "&gt;16", historical_events_FACT!G:G, A2,historical_events_FACT!C:C, "7" )</f>
        <v>1</v>
      </c>
      <c r="E2" s="51">
        <f>IF(MAXIFS(historical_events_FACT!J:J,historical_events_FACT!G:G,A2,historical_events_FACT!C:C,7)=0,12.8,MAXIFS(historical_events_FACT!J:J,historical_events_FACT!G:G,A2,historical_events_FACT!C:C,7))</f>
        <v>16.97</v>
      </c>
      <c r="F2" s="51">
        <f>SUMIFS('2018 Data'!J:J,'2018 Data'!G:G,A2,'2018 Data'!C:C,7)</f>
        <v>63.02</v>
      </c>
      <c r="G2" s="49">
        <v>0.0</v>
      </c>
      <c r="H2" s="49">
        <v>0.0</v>
      </c>
      <c r="J2" s="49" t="s">
        <v>186</v>
      </c>
      <c r="K2" s="53">
        <f>SUMPRODUCT(G2:G37,D2:D37)+SUMPRODUCT(H2:H37,D2:D37)</f>
        <v>29</v>
      </c>
    </row>
    <row r="3">
      <c r="A3" s="50" t="s">
        <v>31</v>
      </c>
      <c r="B3" s="51">
        <v>1.0</v>
      </c>
      <c r="C3" s="51">
        <f t="array" ref="C3">XLOOKUP(A3,'Event 6'!A:A,'Event 6'!F:F)</f>
        <v>63.75</v>
      </c>
      <c r="D3" s="51">
        <f>COUNTIFS(historical_events_FACT!J:J, "&gt;16", historical_events_FACT!G:G, A3,historical_events_FACT!C:C, "7" )</f>
        <v>5</v>
      </c>
      <c r="E3" s="51">
        <f>IF(MAXIFS(historical_events_FACT!J:J,historical_events_FACT!G:G,A3,historical_events_FACT!C:C,7)=0,12.8,MAXIFS(historical_events_FACT!J:J,historical_events_FACT!G:G,A3,historical_events_FACT!C:C,7))</f>
        <v>18.96</v>
      </c>
      <c r="F3" s="51">
        <f>SUMIFS('2018 Data'!J:J,'2018 Data'!G:G,A3,'2018 Data'!C:C,7)</f>
        <v>16.5</v>
      </c>
      <c r="G3" s="49">
        <v>1.0</v>
      </c>
      <c r="H3" s="49">
        <v>0.0</v>
      </c>
      <c r="I3" s="49" t="s">
        <v>187</v>
      </c>
      <c r="J3" s="49" t="s">
        <v>200</v>
      </c>
      <c r="K3" s="54">
        <f>SUMPRODUCT(G2:G37,C2:C37) +SUMPRODUCT(H2:H37,C2:C37)</f>
        <v>488.47</v>
      </c>
      <c r="L3" s="49" t="s">
        <v>188</v>
      </c>
      <c r="M3" s="4">
        <v>470.0</v>
      </c>
    </row>
    <row r="4">
      <c r="A4" s="50" t="s">
        <v>17</v>
      </c>
      <c r="B4" s="51">
        <v>1.0</v>
      </c>
      <c r="C4" s="51">
        <f t="array" ref="C4">XLOOKUP(A4,'Event 6'!A:A,'Event 6'!F:F)</f>
        <v>21.67</v>
      </c>
      <c r="D4" s="51">
        <f>COUNTIFS(historical_events_FACT!J:J, "&gt;16", historical_events_FACT!G:G, A4,historical_events_FACT!C:C, "7" )</f>
        <v>2</v>
      </c>
      <c r="E4" s="51">
        <f>IF(MAXIFS(historical_events_FACT!J:J,historical_events_FACT!G:G,A4,historical_events_FACT!C:C,7)=0,12.8,MAXIFS(historical_events_FACT!J:J,historical_events_FACT!G:G,A4,historical_events_FACT!C:C,7))</f>
        <v>16.54</v>
      </c>
      <c r="F4" s="51">
        <f>SUMIFS('2018 Data'!J:J,'2018 Data'!G:G,A4,'2018 Data'!C:C,7)</f>
        <v>47.65</v>
      </c>
      <c r="G4" s="49">
        <v>0.0</v>
      </c>
      <c r="H4" s="49">
        <v>0.0</v>
      </c>
      <c r="J4" s="49" t="s">
        <v>181</v>
      </c>
      <c r="K4" s="54">
        <f>SUMPRODUCT(G2:G37,E2:E37)+SUMPRODUCT(H2:H37,E2:E37)</f>
        <v>153.41</v>
      </c>
      <c r="L4" s="49" t="s">
        <v>188</v>
      </c>
      <c r="M4" s="4">
        <v>130.0</v>
      </c>
    </row>
    <row r="5">
      <c r="A5" s="50" t="s">
        <v>28</v>
      </c>
      <c r="B5" s="51">
        <v>1.0</v>
      </c>
      <c r="C5" s="51">
        <f t="array" ref="C5">XLOOKUP(A5,'Event 6'!A:A,'Event 6'!F:F)</f>
        <v>80.86</v>
      </c>
      <c r="D5" s="51">
        <f>COUNTIFS(historical_events_FACT!J:J, "&gt;16", historical_events_FACT!G:G, A5,historical_events_FACT!C:C, "7" )</f>
        <v>0</v>
      </c>
      <c r="E5" s="51">
        <f>IF(MAXIFS(historical_events_FACT!J:J,historical_events_FACT!G:G,A5,historical_events_FACT!C:C,7)=0,12.8,MAXIFS(historical_events_FACT!J:J,historical_events_FACT!G:G,A5,historical_events_FACT!C:C,7))</f>
        <v>15</v>
      </c>
      <c r="F5" s="51">
        <f>SUMIFS('2018 Data'!J:J,'2018 Data'!G:G,A5,'2018 Data'!C:C,7)</f>
        <v>26.63</v>
      </c>
      <c r="G5" s="49">
        <v>0.0</v>
      </c>
      <c r="H5" s="49">
        <v>0.0</v>
      </c>
      <c r="K5" s="49">
        <v>0.0</v>
      </c>
      <c r="M5" s="49">
        <v>0.0</v>
      </c>
    </row>
    <row r="6">
      <c r="A6" s="50" t="s">
        <v>43</v>
      </c>
      <c r="B6" s="51">
        <v>1.0</v>
      </c>
      <c r="C6" s="51">
        <f t="array" ref="C6">XLOOKUP(A6,'Event 6'!A:A,'Event 6'!F:F)</f>
        <v>98.97</v>
      </c>
      <c r="D6" s="51">
        <f>COUNTIFS(historical_events_FACT!J:J, "&gt;16", historical_events_FACT!G:G, A6,historical_events_FACT!C:C, "7" )</f>
        <v>0</v>
      </c>
      <c r="E6" s="51">
        <f>IF(MAXIFS(historical_events_FACT!J:J,historical_events_FACT!G:G,A6,historical_events_FACT!C:C,7)=0,12.8,MAXIFS(historical_events_FACT!J:J,historical_events_FACT!G:G,A6,historical_events_FACT!C:C,7))</f>
        <v>12.8</v>
      </c>
      <c r="F6" s="51">
        <f>SUMIFS('2018 Data'!J:J,'2018 Data'!G:G,A6,'2018 Data'!C:C,7)</f>
        <v>43.37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30</v>
      </c>
      <c r="B7" s="51">
        <v>1.0</v>
      </c>
      <c r="C7" s="51">
        <f t="array" ref="C7">XLOOKUP(A7,'Event 6'!A:A,'Event 6'!F:F)</f>
        <v>59.99</v>
      </c>
      <c r="D7" s="51">
        <f>COUNTIFS(historical_events_FACT!J:J, "&gt;16", historical_events_FACT!G:G, A7,historical_events_FACT!C:C, "7" )</f>
        <v>8</v>
      </c>
      <c r="E7" s="51">
        <f>IF(MAXIFS(historical_events_FACT!J:J,historical_events_FACT!G:G,A7,historical_events_FACT!C:C,7)=0,12.8,MAXIFS(historical_events_FACT!J:J,historical_events_FACT!G:G,A7,historical_events_FACT!C:C,7))</f>
        <v>19.23</v>
      </c>
      <c r="F7" s="51">
        <f>SUMIFS('2018 Data'!J:J,'2018 Data'!G:G,A7,'2018 Data'!C:C,7)</f>
        <v>85.33</v>
      </c>
      <c r="G7" s="49">
        <v>1.0</v>
      </c>
      <c r="H7" s="49">
        <v>1.0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162</v>
      </c>
      <c r="B8" s="51">
        <v>1.0</v>
      </c>
      <c r="C8" s="51">
        <f t="array" ref="C8">XLOOKUP(A8,'Event 6'!A:A,'Event 6'!F:F)</f>
        <v>19.97</v>
      </c>
      <c r="D8" s="51">
        <f>COUNTIFS(historical_events_FACT!J:J, "&gt;16", historical_events_FACT!G:G, A8,historical_events_FACT!C:C, "7" )</f>
        <v>0</v>
      </c>
      <c r="E8" s="51">
        <f>IF(MAXIFS(historical_events_FACT!J:J,historical_events_FACT!G:G,A8,historical_events_FACT!C:C,7)=0,12.8,MAXIFS(historical_events_FACT!J:J,historical_events_FACT!G:G,A8,historical_events_FACT!C:C,7))</f>
        <v>12.8</v>
      </c>
      <c r="F8" s="51">
        <f>SUMIFS('2018 Data'!J:J,'2018 Data'!G:G,A8,'2018 Data'!C:C,7)</f>
        <v>23.78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27</v>
      </c>
      <c r="B9" s="51">
        <v>1.0</v>
      </c>
      <c r="C9" s="51">
        <f t="array" ref="C9">XLOOKUP(A9,'Event 6'!A:A,'Event 6'!F:F)</f>
        <v>41.63</v>
      </c>
      <c r="D9" s="51">
        <f>COUNTIFS(historical_events_FACT!J:J, "&gt;16", historical_events_FACT!G:G, A9,historical_events_FACT!C:C, "7" )</f>
        <v>0</v>
      </c>
      <c r="E9" s="51">
        <f>IF(MAXIFS(historical_events_FACT!J:J,historical_events_FACT!G:G,A9,historical_events_FACT!C:C,7)=0,12.8,MAXIFS(historical_events_FACT!J:J,historical_events_FACT!G:G,A9,historical_events_FACT!C:C,7))</f>
        <v>14.97</v>
      </c>
      <c r="F9" s="51">
        <f>SUMIFS('2018 Data'!J:J,'2018 Data'!G:G,A9,'2018 Data'!C:C,7)</f>
        <v>23.74</v>
      </c>
      <c r="G9" s="49">
        <v>0.0</v>
      </c>
      <c r="H9" s="49">
        <v>0.0</v>
      </c>
      <c r="J9" s="49" t="s">
        <v>192</v>
      </c>
      <c r="K9" s="54">
        <f>SUM(G25:G37)</f>
        <v>2</v>
      </c>
      <c r="L9" s="49" t="s">
        <v>190</v>
      </c>
      <c r="M9" s="4">
        <v>2.0</v>
      </c>
    </row>
    <row r="10">
      <c r="A10" s="50" t="s">
        <v>52</v>
      </c>
      <c r="B10" s="51">
        <v>2.0</v>
      </c>
      <c r="C10" s="51">
        <f t="array" ref="C10">XLOOKUP(A10,'Event 6'!A:A,'Event 6'!F:F)</f>
        <v>59.14</v>
      </c>
      <c r="D10" s="51">
        <f>COUNTIFS(historical_events_FACT!J:J, "&gt;16", historical_events_FACT!G:G, A10,historical_events_FACT!C:C, "7" )</f>
        <v>0</v>
      </c>
      <c r="E10" s="51">
        <f>IF(MAXIFS(historical_events_FACT!J:J,historical_events_FACT!G:G,A10,historical_events_FACT!C:C,7)=0,12.8,MAXIFS(historical_events_FACT!J:J,historical_events_FACT!G:G,A10,historical_events_FACT!C:C,7))</f>
        <v>13.77</v>
      </c>
      <c r="F10" s="51">
        <f>SUMIFS('2018 Data'!J:J,'2018 Data'!G:G,A10,'2018 Data'!C:C,7)</f>
        <v>16.13</v>
      </c>
      <c r="G10" s="49">
        <v>0.0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</row>
    <row r="11">
      <c r="A11" s="50" t="s">
        <v>57</v>
      </c>
      <c r="B11" s="51">
        <v>2.0</v>
      </c>
      <c r="C11" s="51">
        <f t="array" ref="C11">XLOOKUP(A11,'Event 6'!A:A,'Event 6'!F:F)</f>
        <v>26.99</v>
      </c>
      <c r="D11" s="51">
        <f>COUNTIFS(historical_events_FACT!J:J, "&gt;16", historical_events_FACT!G:G, A11,historical_events_FACT!C:C, "7" )</f>
        <v>2</v>
      </c>
      <c r="E11" s="51">
        <f>IF(MAXIFS(historical_events_FACT!J:J,historical_events_FACT!G:G,A11,historical_events_FACT!C:C,7)=0,12.8,MAXIFS(historical_events_FACT!J:J,historical_events_FACT!G:G,A11,historical_events_FACT!C:C,7))</f>
        <v>18.23</v>
      </c>
      <c r="F11" s="51">
        <f>SUMIFS('2018 Data'!J:J,'2018 Data'!G:G,A11,'2018 Data'!C:C,7)</f>
        <v>93.35</v>
      </c>
      <c r="G11" s="49">
        <v>0.0</v>
      </c>
      <c r="H11" s="49">
        <v>0.0</v>
      </c>
    </row>
    <row r="12">
      <c r="A12" s="50" t="s">
        <v>159</v>
      </c>
      <c r="B12" s="51">
        <v>2.0</v>
      </c>
      <c r="C12" s="51">
        <f t="array" ref="C12">XLOOKUP(A12,'Event 6'!A:A,'Event 6'!F:F)</f>
        <v>36.27</v>
      </c>
      <c r="D12" s="51">
        <f>COUNTIFS(historical_events_FACT!J:J, "&gt;16", historical_events_FACT!G:G, A12,historical_events_FACT!C:C, "7" )</f>
        <v>0</v>
      </c>
      <c r="E12" s="51">
        <f>IF(MAXIFS(historical_events_FACT!J:J,historical_events_FACT!G:G,A12,historical_events_FACT!C:C,7)=0,12.8,MAXIFS(historical_events_FACT!J:J,historical_events_FACT!G:G,A12,historical_events_FACT!C:C,7))</f>
        <v>12.8</v>
      </c>
      <c r="F12" s="51">
        <f>SUMIFS('2018 Data'!J:J,'2018 Data'!G:G,A12,'2018 Data'!C:C,7)</f>
        <v>26.73</v>
      </c>
      <c r="G12" s="49">
        <v>0.0</v>
      </c>
      <c r="H12" s="49">
        <v>0.0</v>
      </c>
    </row>
    <row r="13">
      <c r="A13" s="50" t="s">
        <v>46</v>
      </c>
      <c r="B13" s="51">
        <v>2.0</v>
      </c>
      <c r="C13" s="51">
        <f t="array" ref="C13">XLOOKUP(A13,'Event 6'!A:A,'Event 6'!F:F)</f>
        <v>41.1</v>
      </c>
      <c r="D13" s="51">
        <f>COUNTIFS(historical_events_FACT!J:J, "&gt;16", historical_events_FACT!G:G, A13,historical_events_FACT!C:C, "7" )</f>
        <v>0</v>
      </c>
      <c r="E13" s="51">
        <f>IF(MAXIFS(historical_events_FACT!J:J,historical_events_FACT!G:G,A13,historical_events_FACT!C:C,7)=0,12.8,MAXIFS(historical_events_FACT!J:J,historical_events_FACT!G:G,A13,historical_events_FACT!C:C,7))</f>
        <v>12.8</v>
      </c>
      <c r="F13" s="51">
        <f>SUMIFS('2018 Data'!J:J,'2018 Data'!G:G,A13,'2018 Data'!C:C,7)</f>
        <v>30.24</v>
      </c>
      <c r="G13" s="49">
        <v>0.0</v>
      </c>
      <c r="H13" s="49">
        <v>0.0</v>
      </c>
      <c r="J13" s="49" t="s">
        <v>183</v>
      </c>
      <c r="K13" s="55">
        <f>SUMPRODUCT(G2:G37,F2:F37)+SUMPRODUCT(H2:H37,F2:F37)</f>
        <v>368.16</v>
      </c>
    </row>
    <row r="14">
      <c r="A14" s="50" t="s">
        <v>161</v>
      </c>
      <c r="B14" s="51">
        <v>2.0</v>
      </c>
      <c r="C14" s="51">
        <f t="array" ref="C14">XLOOKUP(A14,'Event 6'!A:A,'Event 6'!F:F)</f>
        <v>40.83</v>
      </c>
      <c r="D14" s="51">
        <f>COUNTIFS(historical_events_FACT!J:J, "&gt;16", historical_events_FACT!G:G, A14,historical_events_FACT!C:C, "7" )</f>
        <v>0</v>
      </c>
      <c r="E14" s="51">
        <f>IF(MAXIFS(historical_events_FACT!J:J,historical_events_FACT!G:G,A14,historical_events_FACT!C:C,7)=0,12.8,MAXIFS(historical_events_FACT!J:J,historical_events_FACT!G:G,A14,historical_events_FACT!C:C,7))</f>
        <v>12.8</v>
      </c>
      <c r="F14" s="51">
        <f>SUMIFS('2018 Data'!J:J,'2018 Data'!G:G,A14,'2018 Data'!C:C,7)</f>
        <v>19.89</v>
      </c>
      <c r="G14" s="49">
        <v>0.0</v>
      </c>
      <c r="H14" s="49">
        <v>0.0</v>
      </c>
    </row>
    <row r="15">
      <c r="A15" s="50" t="s">
        <v>47</v>
      </c>
      <c r="B15" s="51">
        <v>2.0</v>
      </c>
      <c r="C15" s="51">
        <f t="array" ref="C15">XLOOKUP(A15,'Event 6'!A:A,'Event 6'!F:F)</f>
        <v>40.3</v>
      </c>
      <c r="D15" s="51">
        <f>COUNTIFS(historical_events_FACT!J:J, "&gt;16", historical_events_FACT!G:G, A15,historical_events_FACT!C:C, "7" )</f>
        <v>5</v>
      </c>
      <c r="E15" s="51">
        <f>IF(MAXIFS(historical_events_FACT!J:J,historical_events_FACT!G:G,A15,historical_events_FACT!C:C,7)=0,12.8,MAXIFS(historical_events_FACT!J:J,historical_events_FACT!G:G,A15,historical_events_FACT!C:C,7))</f>
        <v>18.16</v>
      </c>
      <c r="F15" s="51">
        <f>SUMIFS('2018 Data'!J:J,'2018 Data'!G:G,A15,'2018 Data'!C:C,7)</f>
        <v>22.59</v>
      </c>
      <c r="G15" s="49">
        <v>1.0</v>
      </c>
      <c r="H15" s="49">
        <v>0.0</v>
      </c>
    </row>
    <row r="16">
      <c r="A16" s="50" t="s">
        <v>32</v>
      </c>
      <c r="B16" s="51">
        <v>2.0</v>
      </c>
      <c r="C16" s="51">
        <f t="array" ref="C16">XLOOKUP(A16,'Event 6'!A:A,'Event 6'!F:F)</f>
        <v>29.4</v>
      </c>
      <c r="D16" s="51">
        <f>COUNTIFS(historical_events_FACT!J:J, "&gt;16", historical_events_FACT!G:G, A16,historical_events_FACT!C:C, "7" )</f>
        <v>0</v>
      </c>
      <c r="E16" s="51">
        <f>IF(MAXIFS(historical_events_FACT!J:J,historical_events_FACT!G:G,A16,historical_events_FACT!C:C,7)=0,12.8,MAXIFS(historical_events_FACT!J:J,historical_events_FACT!G:G,A16,historical_events_FACT!C:C,7))</f>
        <v>16</v>
      </c>
      <c r="F16" s="51">
        <f>SUMIFS('2018 Data'!J:J,'2018 Data'!G:G,A16,'2018 Data'!C:C,7)</f>
        <v>42.26</v>
      </c>
      <c r="G16" s="49">
        <v>0.0</v>
      </c>
      <c r="H16" s="49">
        <v>0.0</v>
      </c>
      <c r="J16" s="56" t="s">
        <v>64</v>
      </c>
      <c r="K16" s="49">
        <f t="shared" ref="K16:K20" si="1">XLOOKUP(J16,A:A,E:E)</f>
        <v>9.56</v>
      </c>
      <c r="L16" s="49">
        <f t="shared" ref="L16:L20" si="2">XLOOKUP(J16,A:A,D:D)</f>
        <v>0</v>
      </c>
      <c r="M16" s="49">
        <f t="shared" ref="M16:M20" si="3">XLOOKUP(J16,A:A,C:C)</f>
        <v>40.5</v>
      </c>
    </row>
    <row r="17">
      <c r="A17" s="50" t="s">
        <v>42</v>
      </c>
      <c r="B17" s="51">
        <v>2.0</v>
      </c>
      <c r="C17" s="51">
        <f t="array" ref="C17">XLOOKUP(A17,'Event 6'!A:A,'Event 6'!F:F)</f>
        <v>54.03</v>
      </c>
      <c r="D17" s="51">
        <f>COUNTIFS(historical_events_FACT!J:J, "&gt;16", historical_events_FACT!G:G, A17,historical_events_FACT!C:C, "7" )</f>
        <v>1</v>
      </c>
      <c r="E17" s="51">
        <f>IF(MAXIFS(historical_events_FACT!J:J,historical_events_FACT!G:G,A17,historical_events_FACT!C:C,7)=0,12.8,MAXIFS(historical_events_FACT!J:J,historical_events_FACT!G:G,A17,historical_events_FACT!C:C,7))</f>
        <v>16.26</v>
      </c>
      <c r="F17" s="51">
        <f>SUMIFS('2018 Data'!J:J,'2018 Data'!G:G,A17,'2018 Data'!C:C,7)</f>
        <v>24.13</v>
      </c>
      <c r="G17" s="49">
        <v>1.0</v>
      </c>
      <c r="H17" s="49">
        <v>0.0</v>
      </c>
      <c r="J17" s="56" t="s">
        <v>61</v>
      </c>
      <c r="K17" s="49">
        <f t="shared" si="1"/>
        <v>14.33</v>
      </c>
      <c r="L17" s="49">
        <f t="shared" si="2"/>
        <v>0</v>
      </c>
      <c r="M17" s="49">
        <f t="shared" si="3"/>
        <v>46.43</v>
      </c>
    </row>
    <row r="18">
      <c r="A18" s="50" t="s">
        <v>53</v>
      </c>
      <c r="B18" s="51">
        <v>2.0</v>
      </c>
      <c r="C18" s="51">
        <f t="array" ref="C18">XLOOKUP(A18,'Event 6'!A:A,'Event 6'!F:F)</f>
        <v>76.71</v>
      </c>
      <c r="D18" s="51">
        <f>COUNTIFS(historical_events_FACT!J:J, "&gt;16", historical_events_FACT!G:G, A18,historical_events_FACT!C:C, "7" )</f>
        <v>0</v>
      </c>
      <c r="E18" s="51">
        <f>IF(MAXIFS(historical_events_FACT!J:J,historical_events_FACT!G:G,A18,historical_events_FACT!C:C,7)=0,12.8,MAXIFS(historical_events_FACT!J:J,historical_events_FACT!G:G,A18,historical_events_FACT!C:C,7))</f>
        <v>14.34</v>
      </c>
      <c r="F18" s="51">
        <f>SUMIFS('2018 Data'!J:J,'2018 Data'!G:G,A18,'2018 Data'!C:C,7)</f>
        <v>39.39</v>
      </c>
      <c r="G18" s="49">
        <v>1.0</v>
      </c>
      <c r="H18" s="49">
        <v>0.0</v>
      </c>
      <c r="J18" s="56" t="s">
        <v>65</v>
      </c>
      <c r="K18" s="49">
        <f t="shared" si="1"/>
        <v>16.4</v>
      </c>
      <c r="L18" s="49">
        <f t="shared" si="2"/>
        <v>1</v>
      </c>
      <c r="M18" s="49">
        <f t="shared" si="3"/>
        <v>27.01</v>
      </c>
    </row>
    <row r="19">
      <c r="A19" s="50" t="s">
        <v>64</v>
      </c>
      <c r="B19" s="51">
        <v>2.0</v>
      </c>
      <c r="C19" s="51">
        <f t="array" ref="C19">XLOOKUP(A19,'Event 6'!A:A,'Event 6'!F:F)</f>
        <v>40.5</v>
      </c>
      <c r="D19" s="51">
        <f>COUNTIFS(historical_events_FACT!J:J, "&gt;16", historical_events_FACT!G:G, A19,historical_events_FACT!C:C, "7" )</f>
        <v>0</v>
      </c>
      <c r="E19" s="51">
        <f>IF(MAXIFS(historical_events_FACT!J:J,historical_events_FACT!G:G,A19,historical_events_FACT!C:C,7)=0,12.8,MAXIFS(historical_events_FACT!J:J,historical_events_FACT!G:G,A19,historical_events_FACT!C:C,7))</f>
        <v>9.56</v>
      </c>
      <c r="F19" s="51">
        <f>SUMIFS('2018 Data'!J:J,'2018 Data'!G:G,A19,'2018 Data'!C:C,7)</f>
        <v>23.52</v>
      </c>
      <c r="G19" s="49">
        <v>0.0</v>
      </c>
      <c r="H19" s="49">
        <v>0.0</v>
      </c>
      <c r="J19" s="56" t="s">
        <v>69</v>
      </c>
      <c r="K19" s="49">
        <f t="shared" si="1"/>
        <v>10.93</v>
      </c>
      <c r="L19" s="49">
        <f t="shared" si="2"/>
        <v>0</v>
      </c>
      <c r="M19" s="49">
        <f t="shared" si="3"/>
        <v>24.63</v>
      </c>
    </row>
    <row r="20">
      <c r="A20" s="50" t="s">
        <v>50</v>
      </c>
      <c r="B20" s="51">
        <v>2.0</v>
      </c>
      <c r="C20" s="51">
        <f t="array" ref="C20">XLOOKUP(A20,'Event 6'!A:A,'Event 6'!F:F)</f>
        <v>27.5</v>
      </c>
      <c r="D20" s="51">
        <f>COUNTIFS(historical_events_FACT!J:J, "&gt;16", historical_events_FACT!G:G, A20,historical_events_FACT!C:C, "7" )</f>
        <v>4</v>
      </c>
      <c r="E20" s="51">
        <f>IF(MAXIFS(historical_events_FACT!J:J,historical_events_FACT!G:G,A20,historical_events_FACT!C:C,7)=0,12.8,MAXIFS(historical_events_FACT!J:J,historical_events_FACT!G:G,A20,historical_events_FACT!C:C,7))</f>
        <v>18.87</v>
      </c>
      <c r="F20" s="51">
        <f>SUMIFS('2018 Data'!J:J,'2018 Data'!G:G,A20,'2018 Data'!C:C,7)</f>
        <v>67.72</v>
      </c>
      <c r="G20" s="49">
        <v>0.0</v>
      </c>
      <c r="H20" s="49">
        <v>0.0</v>
      </c>
      <c r="J20" s="56" t="s">
        <v>69</v>
      </c>
      <c r="K20" s="49">
        <f t="shared" si="1"/>
        <v>10.93</v>
      </c>
      <c r="L20" s="49">
        <f t="shared" si="2"/>
        <v>0</v>
      </c>
      <c r="M20" s="49">
        <f t="shared" si="3"/>
        <v>24.63</v>
      </c>
    </row>
    <row r="21" ht="15.75" customHeight="1">
      <c r="A21" s="50" t="s">
        <v>69</v>
      </c>
      <c r="B21" s="51">
        <v>2.0</v>
      </c>
      <c r="C21" s="51">
        <f t="array" ref="C21">XLOOKUP(A21,'Event 6'!A:A,'Event 6'!F:F)</f>
        <v>24.63</v>
      </c>
      <c r="D21" s="51">
        <f>COUNTIFS(historical_events_FACT!J:J, "&gt;16", historical_events_FACT!G:G, A21,historical_events_FACT!C:C, "7" )</f>
        <v>0</v>
      </c>
      <c r="E21" s="51">
        <f>IF(MAXIFS(historical_events_FACT!J:J,historical_events_FACT!G:G,A21,historical_events_FACT!C:C,7)=0,12.8,MAXIFS(historical_events_FACT!J:J,historical_events_FACT!G:G,A21,historical_events_FACT!C:C,7))</f>
        <v>10.93</v>
      </c>
      <c r="F21" s="51">
        <f>SUMIFS('2018 Data'!J:J,'2018 Data'!G:G,A21,'2018 Data'!C:C,7)</f>
        <v>34.7</v>
      </c>
      <c r="G21" s="49">
        <v>0.0</v>
      </c>
      <c r="H21" s="49">
        <v>0.0</v>
      </c>
    </row>
    <row r="22" ht="15.75" customHeight="1">
      <c r="A22" s="50" t="s">
        <v>38</v>
      </c>
      <c r="B22" s="51">
        <v>2.0</v>
      </c>
      <c r="C22" s="51">
        <f t="array" ref="C22">XLOOKUP(A22,'Event 6'!A:A,'Event 6'!F:F)</f>
        <v>52.6</v>
      </c>
      <c r="D22" s="51">
        <f>COUNTIFS(historical_events_FACT!J:J, "&gt;16", historical_events_FACT!G:G, A22,historical_events_FACT!C:C, "7" )</f>
        <v>1</v>
      </c>
      <c r="E22" s="51">
        <f>IF(MAXIFS(historical_events_FACT!J:J,historical_events_FACT!G:G,A22,historical_events_FACT!C:C,7)=0,12.8,MAXIFS(historical_events_FACT!J:J,historical_events_FACT!G:G,A22,historical_events_FACT!C:C,7))</f>
        <v>16.07</v>
      </c>
      <c r="F22" s="51">
        <f>SUMIFS('2018 Data'!J:J,'2018 Data'!G:G,A22,'2018 Data'!C:C,7)</f>
        <v>21.87</v>
      </c>
      <c r="G22" s="49">
        <v>1.0</v>
      </c>
      <c r="H22" s="49">
        <v>0.0</v>
      </c>
    </row>
    <row r="23" ht="15.75" customHeight="1">
      <c r="A23" s="50" t="s">
        <v>111</v>
      </c>
      <c r="B23" s="51">
        <v>2.0</v>
      </c>
      <c r="C23" s="51">
        <f t="array" ref="C23">XLOOKUP(A23,'Event 6'!A:A,'Event 6'!F:F)</f>
        <v>35.9</v>
      </c>
      <c r="D23" s="51">
        <f>COUNTIFS(historical_events_FACT!J:J, "&gt;16", historical_events_FACT!G:G, A23,historical_events_FACT!C:C, "7" )</f>
        <v>0</v>
      </c>
      <c r="E23" s="51">
        <f>IF(MAXIFS(historical_events_FACT!J:J,historical_events_FACT!G:G,A23,historical_events_FACT!C:C,7)=0,12.8,MAXIFS(historical_events_FACT!J:J,historical_events_FACT!G:G,A23,historical_events_FACT!C:C,7))</f>
        <v>12.8</v>
      </c>
      <c r="F23" s="51">
        <f>SUMIFS('2018 Data'!J:J,'2018 Data'!G:G,A23,'2018 Data'!C:C,7)</f>
        <v>10.39</v>
      </c>
      <c r="G23" s="49">
        <v>0.0</v>
      </c>
      <c r="H23" s="49">
        <v>0.0</v>
      </c>
    </row>
    <row r="24" ht="15.75" customHeight="1">
      <c r="A24" s="50" t="s">
        <v>39</v>
      </c>
      <c r="B24" s="51">
        <v>2.0</v>
      </c>
      <c r="C24" s="51">
        <f t="array" ref="C24">XLOOKUP(A24,'Event 6'!A:A,'Event 6'!F:F)</f>
        <v>41.17</v>
      </c>
      <c r="D24" s="51">
        <f>COUNTIFS(historical_events_FACT!J:J, "&gt;16", historical_events_FACT!G:G, A24,historical_events_FACT!C:C, "7" )</f>
        <v>0</v>
      </c>
      <c r="E24" s="51">
        <f>IF(MAXIFS(historical_events_FACT!J:J,historical_events_FACT!G:G,A24,historical_events_FACT!C:C,7)=0,12.8,MAXIFS(historical_events_FACT!J:J,historical_events_FACT!G:G,A24,historical_events_FACT!C:C,7))</f>
        <v>15.9</v>
      </c>
      <c r="F24" s="51">
        <f>SUMIFS('2018 Data'!J:J,'2018 Data'!G:G,A24,'2018 Data'!C:C,7)</f>
        <v>22.46</v>
      </c>
      <c r="G24" s="49">
        <v>0.0</v>
      </c>
      <c r="H24" s="49">
        <v>0.0</v>
      </c>
    </row>
    <row r="25" ht="15.75" customHeight="1">
      <c r="A25" s="50" t="s">
        <v>150</v>
      </c>
      <c r="B25" s="51">
        <v>3.0</v>
      </c>
      <c r="C25" s="51">
        <f t="array" ref="C25">XLOOKUP(A25,'Event 6'!A:A,'Event 6'!F:F)</f>
        <v>21.17</v>
      </c>
      <c r="D25" s="51">
        <f>COUNTIFS(historical_events_FACT!J:J, "&gt;16", historical_events_FACT!G:G, A25,historical_events_FACT!C:C, "7" )</f>
        <v>0</v>
      </c>
      <c r="E25" s="51">
        <f>IF(MAXIFS(historical_events_FACT!J:J,historical_events_FACT!G:G,A25,historical_events_FACT!C:C,7)=0,12.8,MAXIFS(historical_events_FACT!J:J,historical_events_FACT!G:G,A25,historical_events_FACT!C:C,7))</f>
        <v>12.8</v>
      </c>
      <c r="F25" s="51">
        <f>SUMIFS('2018 Data'!J:J,'2018 Data'!G:G,A25,'2018 Data'!C:C,7)</f>
        <v>44.8</v>
      </c>
      <c r="G25" s="49">
        <v>0.0</v>
      </c>
      <c r="H25" s="49">
        <v>0.0</v>
      </c>
    </row>
    <row r="26" ht="15.75" customHeight="1">
      <c r="A26" s="50" t="s">
        <v>123</v>
      </c>
      <c r="B26" s="51">
        <v>3.0</v>
      </c>
      <c r="C26" s="51">
        <f t="array" ref="C26">XLOOKUP(A26,'Event 6'!A:A,'Event 6'!F:F)</f>
        <v>26.2</v>
      </c>
      <c r="D26" s="51">
        <f>COUNTIFS(historical_events_FACT!J:J, "&gt;16", historical_events_FACT!G:G, A26,historical_events_FACT!C:C, "7" )</f>
        <v>0</v>
      </c>
      <c r="E26" s="51">
        <f>IF(MAXIFS(historical_events_FACT!J:J,historical_events_FACT!G:G,A26,historical_events_FACT!C:C,7)=0,12.8,MAXIFS(historical_events_FACT!J:J,historical_events_FACT!G:G,A26,historical_events_FACT!C:C,7))</f>
        <v>12.8</v>
      </c>
      <c r="F26" s="51">
        <f>SUMIFS('2018 Data'!J:J,'2018 Data'!G:G,A26,'2018 Data'!C:C,7)</f>
        <v>30.43</v>
      </c>
      <c r="G26" s="49">
        <v>0.0</v>
      </c>
      <c r="H26" s="49">
        <v>0.0</v>
      </c>
    </row>
    <row r="27" ht="15.75" customHeight="1">
      <c r="A27" s="50" t="s">
        <v>61</v>
      </c>
      <c r="B27" s="51">
        <v>3.0</v>
      </c>
      <c r="C27" s="51">
        <f t="array" ref="C27">XLOOKUP(A27,'Event 6'!A:A,'Event 6'!F:F)</f>
        <v>46.43</v>
      </c>
      <c r="D27" s="51">
        <f>COUNTIFS(historical_events_FACT!J:J, "&gt;16", historical_events_FACT!G:G, A27,historical_events_FACT!C:C, "7" )</f>
        <v>0</v>
      </c>
      <c r="E27" s="51">
        <f>IF(MAXIFS(historical_events_FACT!J:J,historical_events_FACT!G:G,A27,historical_events_FACT!C:C,7)=0,12.8,MAXIFS(historical_events_FACT!J:J,historical_events_FACT!G:G,A27,historical_events_FACT!C:C,7))</f>
        <v>14.33</v>
      </c>
      <c r="F27" s="51">
        <f>SUMIFS('2018 Data'!J:J,'2018 Data'!G:G,A27,'2018 Data'!C:C,7)</f>
        <v>37.15</v>
      </c>
      <c r="G27" s="49">
        <v>1.0</v>
      </c>
      <c r="H27" s="49">
        <v>0.0</v>
      </c>
    </row>
    <row r="28" ht="15.75" customHeight="1">
      <c r="A28" s="50" t="s">
        <v>160</v>
      </c>
      <c r="B28" s="51">
        <v>3.0</v>
      </c>
      <c r="C28" s="51">
        <f t="array" ref="C28">XLOOKUP(A28,'Event 6'!A:A,'Event 6'!F:F)</f>
        <v>18.77</v>
      </c>
      <c r="D28" s="51">
        <f>COUNTIFS(historical_events_FACT!J:J, "&gt;16", historical_events_FACT!G:G, A28,historical_events_FACT!C:C, "7" )</f>
        <v>0</v>
      </c>
      <c r="E28" s="51">
        <f>IF(MAXIFS(historical_events_FACT!J:J,historical_events_FACT!G:G,A28,historical_events_FACT!C:C,7)=0,12.8,MAXIFS(historical_events_FACT!J:J,historical_events_FACT!G:G,A28,historical_events_FACT!C:C,7))</f>
        <v>12.8</v>
      </c>
      <c r="F28" s="51">
        <f>SUMIFS('2018 Data'!J:J,'2018 Data'!G:G,A28,'2018 Data'!C:C,7)</f>
        <v>19.54</v>
      </c>
      <c r="G28" s="49">
        <v>0.0</v>
      </c>
      <c r="H28" s="49">
        <v>0.0</v>
      </c>
    </row>
    <row r="29" ht="15.75" customHeight="1">
      <c r="A29" s="50" t="s">
        <v>34</v>
      </c>
      <c r="B29" s="51">
        <v>3.0</v>
      </c>
      <c r="C29" s="51">
        <f t="array" ref="C29">XLOOKUP(A29,'Event 6'!A:A,'Event 6'!F:F)</f>
        <v>25.44</v>
      </c>
      <c r="D29" s="51">
        <f>COUNTIFS(historical_events_FACT!J:J, "&gt;16", historical_events_FACT!G:G, A29,historical_events_FACT!C:C, "7" )</f>
        <v>0</v>
      </c>
      <c r="E29" s="51">
        <f>IF(MAXIFS(historical_events_FACT!J:J,historical_events_FACT!G:G,A29,historical_events_FACT!C:C,7)=0,12.8,MAXIFS(historical_events_FACT!J:J,historical_events_FACT!G:G,A29,historical_events_FACT!C:C,7))</f>
        <v>14.17</v>
      </c>
      <c r="F29" s="51">
        <f>SUMIFS('2018 Data'!J:J,'2018 Data'!G:G,A29,'2018 Data'!C:C,7)</f>
        <v>22.94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6'!A:A,'Event 6'!F:F)</f>
        <v>19.74</v>
      </c>
      <c r="D30" s="51">
        <f>COUNTIFS(historical_events_FACT!J:J, "&gt;16", historical_events_FACT!G:G, A30,historical_events_FACT!C:C, "7" )</f>
        <v>0</v>
      </c>
      <c r="E30" s="51">
        <f>IF(MAXIFS(historical_events_FACT!J:J,historical_events_FACT!G:G,A30,historical_events_FACT!C:C,7)=0,12.8,MAXIFS(historical_events_FACT!J:J,historical_events_FACT!G:G,A30,historical_events_FACT!C:C,7))</f>
        <v>12.8</v>
      </c>
      <c r="F30" s="51">
        <f>SUMIFS('2018 Data'!J:J,'2018 Data'!G:G,A30,'2018 Data'!C:C,7)</f>
        <v>51.43</v>
      </c>
      <c r="G30" s="49">
        <v>0.0</v>
      </c>
      <c r="H30" s="49">
        <v>0.0</v>
      </c>
    </row>
    <row r="31" ht="15.75" customHeight="1">
      <c r="A31" s="50" t="s">
        <v>25</v>
      </c>
      <c r="B31" s="51">
        <v>3.0</v>
      </c>
      <c r="C31" s="51">
        <f t="array" ref="C31">XLOOKUP(A31,'Event 6'!A:A,'Event 6'!F:F)</f>
        <v>22.46</v>
      </c>
      <c r="D31" s="51">
        <f>COUNTIFS(historical_events_FACT!J:J, "&gt;16", historical_events_FACT!G:G, A31,historical_events_FACT!C:C, "7" )</f>
        <v>0</v>
      </c>
      <c r="E31" s="51">
        <f>IF(MAXIFS(historical_events_FACT!J:J,historical_events_FACT!G:G,A31,historical_events_FACT!C:C,7)=0,12.8,MAXIFS(historical_events_FACT!J:J,historical_events_FACT!G:G,A31,historical_events_FACT!C:C,7))</f>
        <v>14.7</v>
      </c>
      <c r="F31" s="51">
        <f>SUMIFS('2018 Data'!J:J,'2018 Data'!G:G,A31,'2018 Data'!C:C,7)</f>
        <v>20.87</v>
      </c>
      <c r="G31" s="49">
        <v>0.0</v>
      </c>
      <c r="H31" s="49">
        <v>0.0</v>
      </c>
    </row>
    <row r="32" ht="15.75" customHeight="1">
      <c r="A32" s="50" t="s">
        <v>67</v>
      </c>
      <c r="B32" s="51">
        <v>3.0</v>
      </c>
      <c r="C32" s="51">
        <f t="array" ref="C32">XLOOKUP(A32,'Event 6'!A:A,'Event 6'!F:F)</f>
        <v>20.89</v>
      </c>
      <c r="D32" s="51">
        <f>COUNTIFS(historical_events_FACT!J:J, "&gt;16", historical_events_FACT!G:G, A32,historical_events_FACT!C:C, "7" )</f>
        <v>0</v>
      </c>
      <c r="E32" s="51">
        <f>IF(MAXIFS(historical_events_FACT!J:J,historical_events_FACT!G:G,A32,historical_events_FACT!C:C,7)=0,12.8,MAXIFS(historical_events_FACT!J:J,historical_events_FACT!G:G,A32,historical_events_FACT!C:C,7))</f>
        <v>15</v>
      </c>
      <c r="F32" s="51">
        <f>SUMIFS('2018 Data'!J:J,'2018 Data'!G:G,A32,'2018 Data'!C:C,7)</f>
        <v>31.21</v>
      </c>
      <c r="G32" s="49">
        <v>0.0</v>
      </c>
      <c r="H32" s="49">
        <v>0.0</v>
      </c>
    </row>
    <row r="33" ht="15.75" customHeight="1">
      <c r="A33" s="50" t="s">
        <v>65</v>
      </c>
      <c r="B33" s="51">
        <v>3.0</v>
      </c>
      <c r="C33" s="51">
        <f t="array" ref="C33">XLOOKUP(A33,'Event 6'!A:A,'Event 6'!F:F)</f>
        <v>27.01</v>
      </c>
      <c r="D33" s="51">
        <f>COUNTIFS(historical_events_FACT!J:J, "&gt;16", historical_events_FACT!G:G, A33,historical_events_FACT!C:C, "7" )</f>
        <v>1</v>
      </c>
      <c r="E33" s="51">
        <f>IF(MAXIFS(historical_events_FACT!J:J,historical_events_FACT!G:G,A33,historical_events_FACT!C:C,7)=0,12.8,MAXIFS(historical_events_FACT!J:J,historical_events_FACT!G:G,A33,historical_events_FACT!C:C,7))</f>
        <v>16.4</v>
      </c>
      <c r="F33" s="51">
        <f>SUMIFS('2018 Data'!J:J,'2018 Data'!G:G,A33,'2018 Data'!C:C,7)</f>
        <v>14.2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1">
        <f t="array" ref="C34">XLOOKUP(A34,'Event 6'!A:A,'Event 6'!F:F)</f>
        <v>18.43</v>
      </c>
      <c r="D34" s="51">
        <f>COUNTIFS(historical_events_FACT!J:J, "&gt;16", historical_events_FACT!G:G, A34,historical_events_FACT!C:C, "7" )</f>
        <v>0</v>
      </c>
      <c r="E34" s="51">
        <f>IF(MAXIFS(historical_events_FACT!J:J,historical_events_FACT!G:G,A34,historical_events_FACT!C:C,7)=0,12.8,MAXIFS(historical_events_FACT!J:J,historical_events_FACT!G:G,A34,historical_events_FACT!C:C,7))</f>
        <v>12.33</v>
      </c>
      <c r="F34" s="51">
        <f>SUMIFS('2018 Data'!J:J,'2018 Data'!G:G,A34,'2018 Data'!C:C,7)</f>
        <v>17.96</v>
      </c>
      <c r="G34" s="49">
        <v>0.0</v>
      </c>
      <c r="H34" s="49">
        <v>0.0</v>
      </c>
    </row>
    <row r="35" ht="15.75" customHeight="1">
      <c r="A35" s="50" t="s">
        <v>54</v>
      </c>
      <c r="B35" s="51">
        <v>3.0</v>
      </c>
      <c r="C35" s="51">
        <f t="array" ref="C35">XLOOKUP(A35,'Event 6'!A:A,'Event 6'!F:F)</f>
        <v>34.67</v>
      </c>
      <c r="D35" s="51">
        <f>COUNTIFS(historical_events_FACT!J:J, "&gt;16", historical_events_FACT!G:G, A35,historical_events_FACT!C:C, "7" )</f>
        <v>1</v>
      </c>
      <c r="E35" s="51">
        <f>IF(MAXIFS(historical_events_FACT!J:J,historical_events_FACT!G:G,A35,historical_events_FACT!C:C,7)=0,12.8,MAXIFS(historical_events_FACT!J:J,historical_events_FACT!G:G,A35,historical_events_FACT!C:C,7))</f>
        <v>16.83</v>
      </c>
      <c r="F35" s="51">
        <f>SUMIFS('2018 Data'!J:J,'2018 Data'!G:G,A35,'2018 Data'!C:C,7)</f>
        <v>35.87</v>
      </c>
      <c r="G35" s="49">
        <v>1.0</v>
      </c>
      <c r="H35" s="49">
        <v>0.0</v>
      </c>
    </row>
    <row r="36" ht="15.75" customHeight="1">
      <c r="A36" s="50" t="s">
        <v>173</v>
      </c>
      <c r="B36" s="51">
        <v>3.0</v>
      </c>
      <c r="C36" s="51">
        <v>23.36</v>
      </c>
      <c r="D36" s="51">
        <f>COUNTIFS(historical_events_FACT!J:J, "&gt;16", historical_events_FACT!G:G, A36,historical_events_FACT!C:C, "7" )</f>
        <v>0</v>
      </c>
      <c r="E36" s="51">
        <f>IF(MAXIFS(historical_events_FACT!J:J,historical_events_FACT!G:G,A36,historical_events_FACT!C:C,7)=0,12.8,MAXIFS(historical_events_FACT!J:J,historical_events_FACT!G:G,A36,historical_events_FACT!C:C,7))</f>
        <v>12.8</v>
      </c>
      <c r="F36" s="51">
        <f>SUMIFS('2018 Data'!J:J,'2018 Data'!G:G,A36,'2018 Data'!C:C,7)</f>
        <v>15.61</v>
      </c>
      <c r="G36" s="49">
        <v>0.0</v>
      </c>
      <c r="H36" s="49">
        <v>0.0</v>
      </c>
    </row>
    <row r="37" ht="15.75" customHeight="1">
      <c r="A37" s="50" t="s">
        <v>174</v>
      </c>
      <c r="B37" s="51">
        <v>3.0</v>
      </c>
      <c r="C37" s="51">
        <v>23.36</v>
      </c>
      <c r="D37" s="51">
        <f>COUNTIFS(historical_events_FACT!J:J, "&gt;16", historical_events_FACT!G:G, A37,historical_events_FACT!C:C, "7" )</f>
        <v>0</v>
      </c>
      <c r="E37" s="51">
        <f>IF(MAXIFS(historical_events_FACT!J:J,historical_events_FACT!G:G,A37,historical_events_FACT!C:C,7)=0,12.8,MAXIFS(historical_events_FACT!J:J,historical_events_FACT!G:G,A37,historical_events_FACT!C:C,7))</f>
        <v>12.8</v>
      </c>
      <c r="F37" s="51">
        <f>SUMIFS('2018 Data'!J:J,'2018 Data'!G:G,A37,'2018 Data'!C:C,7)</f>
        <v>17.07</v>
      </c>
      <c r="G37" s="49">
        <v>0.0</v>
      </c>
      <c r="H37" s="49">
        <v>0.0</v>
      </c>
    </row>
    <row r="38" ht="15.75" customHeight="1">
      <c r="A38" s="47"/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9" t="s">
        <v>179</v>
      </c>
      <c r="C1" s="49" t="s">
        <v>201</v>
      </c>
      <c r="D1" s="49" t="s">
        <v>199</v>
      </c>
      <c r="E1" s="49" t="s">
        <v>202</v>
      </c>
      <c r="F1" s="49" t="s">
        <v>203</v>
      </c>
      <c r="G1" s="49" t="s">
        <v>204</v>
      </c>
      <c r="H1" s="49" t="s">
        <v>193</v>
      </c>
      <c r="I1" s="49" t="s">
        <v>183</v>
      </c>
    </row>
    <row r="2">
      <c r="A2" s="50" t="s">
        <v>33</v>
      </c>
      <c r="B2" s="51">
        <v>1.0</v>
      </c>
      <c r="C2" s="49">
        <v>15.1</v>
      </c>
      <c r="D2" s="49">
        <v>8.0</v>
      </c>
      <c r="E2" s="51">
        <v>63.02</v>
      </c>
      <c r="F2" s="61">
        <v>41985.0</v>
      </c>
      <c r="G2" s="49">
        <v>1.0</v>
      </c>
      <c r="H2" s="49">
        <v>0.0</v>
      </c>
      <c r="I2" s="49">
        <v>33.67</v>
      </c>
      <c r="K2" s="49" t="s">
        <v>205</v>
      </c>
      <c r="L2" s="49" t="s">
        <v>206</v>
      </c>
      <c r="N2" s="49">
        <f>SUMPRODUCT(C2:C37,G2:G37)+SUMPRODUCT(C2:C37,H2:H37)</f>
        <v>155.18</v>
      </c>
    </row>
    <row r="3">
      <c r="A3" s="50" t="s">
        <v>30</v>
      </c>
      <c r="B3" s="51">
        <v>1.0</v>
      </c>
      <c r="C3" s="49">
        <v>19.0</v>
      </c>
      <c r="D3" s="49">
        <v>6.0</v>
      </c>
      <c r="E3" s="51">
        <v>85.33</v>
      </c>
      <c r="F3" s="61">
        <v>35685.0</v>
      </c>
      <c r="G3" s="49">
        <v>1.0</v>
      </c>
      <c r="H3" s="49">
        <v>1.0</v>
      </c>
      <c r="I3" s="49">
        <v>35.56</v>
      </c>
      <c r="M3" s="49">
        <f>SUMPRODUCT(F2:F37,G2:G37)+SUMPRODUCT(F2:F37,H2:H37)</f>
        <v>200536</v>
      </c>
      <c r="N3" s="49" t="s">
        <v>188</v>
      </c>
      <c r="O3" s="49">
        <v>200000.0</v>
      </c>
    </row>
    <row r="4">
      <c r="A4" s="50" t="s">
        <v>31</v>
      </c>
      <c r="B4" s="51">
        <v>1.0</v>
      </c>
      <c r="C4" s="49">
        <v>16.8</v>
      </c>
      <c r="D4" s="49">
        <v>7.0</v>
      </c>
      <c r="E4" s="51">
        <v>16.5</v>
      </c>
      <c r="F4" s="61">
        <v>32380.0</v>
      </c>
      <c r="G4" s="49">
        <v>0.0</v>
      </c>
      <c r="H4" s="49">
        <v>0.0</v>
      </c>
      <c r="I4" s="49">
        <v>32.64</v>
      </c>
      <c r="L4" s="49" t="s">
        <v>207</v>
      </c>
      <c r="M4" s="49">
        <f>SUMPRODUCT(D2:D37,G2:G37)+SUMPRODUCT(D2:D37,H2:H37)</f>
        <v>36</v>
      </c>
      <c r="N4" s="49" t="s">
        <v>188</v>
      </c>
      <c r="O4" s="49">
        <v>30.0</v>
      </c>
      <c r="P4" s="49">
        <v>20.0</v>
      </c>
    </row>
    <row r="5">
      <c r="A5" s="50" t="s">
        <v>17</v>
      </c>
      <c r="B5" s="51">
        <v>1.0</v>
      </c>
      <c r="C5" s="49">
        <v>17.83</v>
      </c>
      <c r="D5" s="49">
        <v>2.0</v>
      </c>
      <c r="E5" s="51">
        <v>47.65</v>
      </c>
      <c r="F5" s="61">
        <v>30160.0</v>
      </c>
      <c r="G5" s="49">
        <v>0.0</v>
      </c>
      <c r="H5" s="49">
        <v>0.0</v>
      </c>
      <c r="I5" s="49">
        <v>14.7</v>
      </c>
      <c r="M5" s="49">
        <f>SUMPRODUCT(E2:E37,G2:G37)+SUMPRODUCT(E2:E37,H2:H37)</f>
        <v>435.9</v>
      </c>
      <c r="N5" s="49" t="s">
        <v>188</v>
      </c>
      <c r="O5" s="62">
        <v>400.0</v>
      </c>
      <c r="P5" s="49">
        <v>130000.0</v>
      </c>
    </row>
    <row r="6">
      <c r="A6" s="50" t="s">
        <v>43</v>
      </c>
      <c r="B6" s="51">
        <v>1.0</v>
      </c>
      <c r="C6" s="49">
        <v>16.35</v>
      </c>
      <c r="D6" s="49">
        <v>0.0</v>
      </c>
      <c r="E6" s="51">
        <v>43.37</v>
      </c>
      <c r="F6" s="61">
        <v>26550.0</v>
      </c>
      <c r="G6" s="49">
        <v>0.0</v>
      </c>
      <c r="H6" s="49">
        <v>0.0</v>
      </c>
      <c r="I6" s="49">
        <v>13.13</v>
      </c>
      <c r="L6" s="49" t="s">
        <v>189</v>
      </c>
      <c r="M6" s="49">
        <f>SUM(G2:G9)</f>
        <v>2</v>
      </c>
      <c r="N6" s="49" t="s">
        <v>190</v>
      </c>
      <c r="O6" s="49">
        <v>2.0</v>
      </c>
    </row>
    <row r="7">
      <c r="A7" s="50" t="s">
        <v>57</v>
      </c>
      <c r="B7" s="51">
        <v>1.0</v>
      </c>
      <c r="C7" s="49">
        <v>16.83</v>
      </c>
      <c r="D7" s="49">
        <v>8.0</v>
      </c>
      <c r="E7" s="51">
        <v>93.35</v>
      </c>
      <c r="F7" s="61">
        <v>24740.0</v>
      </c>
      <c r="G7" s="49">
        <v>0.0</v>
      </c>
      <c r="H7" s="49">
        <v>0.0</v>
      </c>
      <c r="I7" s="49">
        <v>31.53</v>
      </c>
      <c r="L7" s="49" t="s">
        <v>191</v>
      </c>
      <c r="M7" s="49">
        <f>SUM(G10:G25)</f>
        <v>4</v>
      </c>
      <c r="N7" s="49" t="s">
        <v>190</v>
      </c>
      <c r="O7" s="49">
        <v>4.0</v>
      </c>
    </row>
    <row r="8">
      <c r="A8" s="50" t="s">
        <v>28</v>
      </c>
      <c r="B8" s="51">
        <v>1.0</v>
      </c>
      <c r="C8" s="49">
        <v>17.3</v>
      </c>
      <c r="D8" s="49">
        <v>4.0</v>
      </c>
      <c r="E8" s="51">
        <v>26.630000000000003</v>
      </c>
      <c r="F8" s="61">
        <v>23575.0</v>
      </c>
      <c r="G8" s="49">
        <v>0.0</v>
      </c>
      <c r="H8" s="49">
        <v>0.0</v>
      </c>
      <c r="I8" s="49">
        <v>15.03</v>
      </c>
      <c r="L8" s="49" t="s">
        <v>192</v>
      </c>
      <c r="M8" s="49">
        <f>SUM(G26:G37)</f>
        <v>2</v>
      </c>
      <c r="N8" s="49" t="s">
        <v>190</v>
      </c>
      <c r="O8" s="49">
        <v>2.0</v>
      </c>
    </row>
    <row r="9">
      <c r="A9" s="50" t="s">
        <v>27</v>
      </c>
      <c r="B9" s="51">
        <v>1.0</v>
      </c>
      <c r="C9" s="49">
        <v>18.7</v>
      </c>
      <c r="D9" s="49">
        <v>2.0</v>
      </c>
      <c r="E9" s="51">
        <v>23.740000000000002</v>
      </c>
      <c r="F9" s="61">
        <v>22705.0</v>
      </c>
      <c r="G9" s="49">
        <v>0.0</v>
      </c>
      <c r="H9" s="49">
        <v>0.0</v>
      </c>
      <c r="I9" s="49">
        <v>14.27</v>
      </c>
      <c r="M9" s="49">
        <v>0.0</v>
      </c>
      <c r="O9" s="49">
        <v>0.0</v>
      </c>
    </row>
    <row r="10">
      <c r="A10" s="50" t="s">
        <v>162</v>
      </c>
      <c r="B10" s="51">
        <v>2.0</v>
      </c>
      <c r="C10" s="49">
        <v>16.35</v>
      </c>
      <c r="D10" s="49">
        <v>0.0</v>
      </c>
      <c r="E10" s="51">
        <v>23.78</v>
      </c>
      <c r="F10" s="61">
        <v>21825.0</v>
      </c>
      <c r="G10" s="49">
        <v>1.0</v>
      </c>
      <c r="H10" s="49">
        <v>0.0</v>
      </c>
      <c r="I10" s="49">
        <v>13.1</v>
      </c>
      <c r="L10" s="49" t="s">
        <v>193</v>
      </c>
      <c r="M10" s="49">
        <f>SUM(H2:H37)</f>
        <v>1</v>
      </c>
      <c r="N10" s="49" t="s">
        <v>190</v>
      </c>
      <c r="O10" s="49">
        <v>1.0</v>
      </c>
    </row>
    <row r="11">
      <c r="A11" s="50" t="s">
        <v>32</v>
      </c>
      <c r="B11" s="51">
        <v>2.0</v>
      </c>
      <c r="C11" s="49">
        <v>13.87</v>
      </c>
      <c r="D11" s="49">
        <v>3.0</v>
      </c>
      <c r="E11" s="51">
        <v>42.260000000000005</v>
      </c>
      <c r="F11" s="61">
        <v>20990.0</v>
      </c>
      <c r="G11" s="49">
        <v>0.0</v>
      </c>
      <c r="H11" s="49">
        <v>0.0</v>
      </c>
      <c r="I11" s="49">
        <v>15.03</v>
      </c>
    </row>
    <row r="12">
      <c r="A12" s="50" t="s">
        <v>46</v>
      </c>
      <c r="B12" s="51">
        <v>2.0</v>
      </c>
      <c r="C12" s="49">
        <v>14.17</v>
      </c>
      <c r="D12" s="49">
        <v>0.0</v>
      </c>
      <c r="E12" s="51">
        <v>30.240000000000002</v>
      </c>
      <c r="F12" s="61">
        <v>20865.0</v>
      </c>
      <c r="G12" s="49">
        <v>0.0</v>
      </c>
      <c r="H12" s="49">
        <v>0.0</v>
      </c>
      <c r="I12" s="49">
        <v>13.3</v>
      </c>
      <c r="M12" s="49">
        <f>SUMPRODUCT(G2:G37,I2:I37)+SUMPRODUCT(H2:H37,I2:I37)</f>
        <v>199.83</v>
      </c>
    </row>
    <row r="13">
      <c r="A13" s="50" t="s">
        <v>50</v>
      </c>
      <c r="B13" s="51">
        <v>2.0</v>
      </c>
      <c r="C13" s="49">
        <v>17.57</v>
      </c>
      <c r="D13" s="49">
        <v>5.0</v>
      </c>
      <c r="E13" s="51">
        <v>67.72</v>
      </c>
      <c r="F13" s="61">
        <v>19945.0</v>
      </c>
      <c r="G13" s="49">
        <v>1.0</v>
      </c>
      <c r="H13" s="49">
        <v>0.0</v>
      </c>
      <c r="I13" s="49">
        <v>13.37</v>
      </c>
    </row>
    <row r="14">
      <c r="A14" s="50" t="s">
        <v>161</v>
      </c>
      <c r="B14" s="51">
        <v>2.0</v>
      </c>
      <c r="C14" s="49">
        <v>16.35</v>
      </c>
      <c r="D14" s="49">
        <v>0.0</v>
      </c>
      <c r="E14" s="51">
        <v>19.89</v>
      </c>
      <c r="F14" s="61">
        <v>18700.0</v>
      </c>
      <c r="G14" s="49">
        <v>0.0</v>
      </c>
      <c r="H14" s="49">
        <v>0.0</v>
      </c>
      <c r="I14" s="49">
        <v>14.54</v>
      </c>
    </row>
    <row r="15">
      <c r="A15" s="50" t="s">
        <v>159</v>
      </c>
      <c r="B15" s="51">
        <v>2.0</v>
      </c>
      <c r="C15" s="49">
        <v>16.35</v>
      </c>
      <c r="D15" s="49">
        <v>0.0</v>
      </c>
      <c r="E15" s="51">
        <v>26.73</v>
      </c>
      <c r="F15" s="61">
        <v>18605.0</v>
      </c>
      <c r="G15" s="49">
        <v>0.0</v>
      </c>
      <c r="H15" s="49">
        <v>0.0</v>
      </c>
      <c r="I15" s="49">
        <v>14.33</v>
      </c>
    </row>
    <row r="16">
      <c r="A16" s="50" t="s">
        <v>47</v>
      </c>
      <c r="B16" s="51">
        <v>2.0</v>
      </c>
      <c r="C16" s="49">
        <v>15.97</v>
      </c>
      <c r="D16" s="49">
        <v>1.0</v>
      </c>
      <c r="E16" s="51">
        <v>22.59</v>
      </c>
      <c r="F16" s="61">
        <v>18580.0</v>
      </c>
      <c r="G16" s="49">
        <v>0.0</v>
      </c>
      <c r="H16" s="49">
        <v>0.0</v>
      </c>
      <c r="I16" s="49">
        <v>12.3</v>
      </c>
    </row>
    <row r="17">
      <c r="A17" s="50" t="s">
        <v>53</v>
      </c>
      <c r="B17" s="51">
        <v>2.0</v>
      </c>
      <c r="C17" s="49">
        <v>13.67</v>
      </c>
      <c r="D17" s="49">
        <v>0.0</v>
      </c>
      <c r="E17" s="51">
        <v>39.39</v>
      </c>
      <c r="F17" s="61">
        <v>18445.0</v>
      </c>
      <c r="G17" s="49">
        <v>0.0</v>
      </c>
      <c r="H17" s="49">
        <v>0.0</v>
      </c>
      <c r="I17" s="49">
        <v>32.599999999999994</v>
      </c>
    </row>
    <row r="18">
      <c r="A18" s="50" t="s">
        <v>69</v>
      </c>
      <c r="B18" s="51">
        <v>2.0</v>
      </c>
      <c r="C18" s="49">
        <v>17.0</v>
      </c>
      <c r="D18" s="49">
        <v>1.0</v>
      </c>
      <c r="E18" s="51">
        <v>34.7</v>
      </c>
      <c r="F18" s="61">
        <v>17455.0</v>
      </c>
      <c r="G18" s="49">
        <v>1.0</v>
      </c>
      <c r="H18" s="49">
        <v>0.0</v>
      </c>
      <c r="I18" s="49">
        <v>12.64</v>
      </c>
    </row>
    <row r="19">
      <c r="A19" s="50" t="s">
        <v>52</v>
      </c>
      <c r="B19" s="51">
        <v>2.0</v>
      </c>
      <c r="C19" s="49">
        <v>15.27</v>
      </c>
      <c r="D19" s="49">
        <v>0.0</v>
      </c>
      <c r="E19" s="51">
        <v>16.13</v>
      </c>
      <c r="F19" s="61">
        <v>17360.0</v>
      </c>
      <c r="G19" s="49">
        <v>0.0</v>
      </c>
      <c r="H19" s="49">
        <v>0.0</v>
      </c>
      <c r="I19" s="49">
        <v>15.0</v>
      </c>
    </row>
    <row r="20">
      <c r="A20" s="50" t="s">
        <v>42</v>
      </c>
      <c r="B20" s="51">
        <v>2.0</v>
      </c>
      <c r="C20" s="49">
        <v>16.17</v>
      </c>
      <c r="D20" s="49">
        <v>4.0</v>
      </c>
      <c r="E20" s="51">
        <v>24.130000000000003</v>
      </c>
      <c r="F20" s="61">
        <v>16515.0</v>
      </c>
      <c r="G20" s="49">
        <v>0.0</v>
      </c>
      <c r="H20" s="49">
        <v>0.0</v>
      </c>
      <c r="I20" s="49">
        <v>14.6</v>
      </c>
    </row>
    <row r="21" ht="15.75" customHeight="1">
      <c r="A21" s="50" t="s">
        <v>64</v>
      </c>
      <c r="B21" s="51">
        <v>2.0</v>
      </c>
      <c r="C21" s="49">
        <v>15.7</v>
      </c>
      <c r="D21" s="49">
        <v>0.0</v>
      </c>
      <c r="E21" s="51">
        <v>23.52</v>
      </c>
      <c r="F21" s="61">
        <v>15525.0</v>
      </c>
      <c r="G21" s="49">
        <v>0.0</v>
      </c>
      <c r="H21" s="49">
        <v>0.0</v>
      </c>
      <c r="I21" s="49">
        <v>12.23</v>
      </c>
    </row>
    <row r="22" ht="15.75" customHeight="1">
      <c r="A22" s="50" t="s">
        <v>38</v>
      </c>
      <c r="B22" s="51">
        <v>2.0</v>
      </c>
      <c r="C22" s="49">
        <v>18.43</v>
      </c>
      <c r="D22" s="49">
        <v>2.0</v>
      </c>
      <c r="E22" s="51">
        <v>21.869999999999997</v>
      </c>
      <c r="F22" s="61">
        <v>13035.0</v>
      </c>
      <c r="G22" s="49">
        <v>1.0</v>
      </c>
      <c r="H22" s="49">
        <v>0.0</v>
      </c>
      <c r="I22" s="49">
        <v>30.57</v>
      </c>
    </row>
    <row r="23" ht="15.75" customHeight="1">
      <c r="A23" s="50" t="s">
        <v>150</v>
      </c>
      <c r="B23" s="51">
        <v>2.0</v>
      </c>
      <c r="C23" s="49">
        <v>10.33</v>
      </c>
      <c r="D23" s="49">
        <v>0.0</v>
      </c>
      <c r="E23" s="51">
        <v>44.8</v>
      </c>
      <c r="F23" s="61">
        <v>13035.0</v>
      </c>
      <c r="G23" s="49">
        <v>0.0</v>
      </c>
      <c r="H23" s="49">
        <v>0.0</v>
      </c>
      <c r="I23" s="49">
        <v>15.07</v>
      </c>
    </row>
    <row r="24" ht="15.75" customHeight="1">
      <c r="A24" s="50" t="s">
        <v>111</v>
      </c>
      <c r="B24" s="51">
        <v>2.0</v>
      </c>
      <c r="C24" s="49">
        <v>16.35</v>
      </c>
      <c r="D24" s="49">
        <v>0.0</v>
      </c>
      <c r="E24" s="51">
        <v>10.39</v>
      </c>
      <c r="F24" s="61">
        <v>12340.0</v>
      </c>
      <c r="G24" s="49">
        <v>0.0</v>
      </c>
      <c r="H24" s="49">
        <v>0.0</v>
      </c>
      <c r="I24" s="49">
        <v>14.63</v>
      </c>
    </row>
    <row r="25" ht="15.75" customHeight="1">
      <c r="A25" s="50" t="s">
        <v>39</v>
      </c>
      <c r="B25" s="51">
        <v>2.0</v>
      </c>
      <c r="C25" s="49">
        <v>17.24</v>
      </c>
      <c r="D25" s="49">
        <v>6.0</v>
      </c>
      <c r="E25" s="51">
        <v>22.46</v>
      </c>
      <c r="F25" s="61">
        <v>12025.0</v>
      </c>
      <c r="G25" s="49">
        <v>0.0</v>
      </c>
      <c r="H25" s="49">
        <v>0.0</v>
      </c>
      <c r="I25" s="49">
        <v>10.83</v>
      </c>
    </row>
    <row r="26" ht="15.75" customHeight="1">
      <c r="A26" s="50" t="s">
        <v>61</v>
      </c>
      <c r="B26" s="51">
        <v>3.0</v>
      </c>
      <c r="C26" s="49">
        <v>15.7</v>
      </c>
      <c r="D26" s="49">
        <v>0.0</v>
      </c>
      <c r="E26" s="51">
        <v>37.150000000000006</v>
      </c>
      <c r="F26" s="61">
        <v>11990.0</v>
      </c>
      <c r="G26" s="49">
        <v>0.0</v>
      </c>
      <c r="H26" s="49">
        <v>0.0</v>
      </c>
      <c r="I26" s="49">
        <v>14.13</v>
      </c>
    </row>
    <row r="27" ht="15.75" customHeight="1">
      <c r="A27" s="50" t="s">
        <v>110</v>
      </c>
      <c r="B27" s="51">
        <v>3.0</v>
      </c>
      <c r="C27" s="49">
        <v>0.0</v>
      </c>
      <c r="D27" s="49">
        <v>0.0</v>
      </c>
      <c r="E27" s="51">
        <v>51.43</v>
      </c>
      <c r="F27" s="61">
        <v>11000.0</v>
      </c>
      <c r="G27" s="49">
        <v>0.0</v>
      </c>
      <c r="H27" s="49">
        <v>0.0</v>
      </c>
      <c r="I27" s="49">
        <v>11.13</v>
      </c>
    </row>
    <row r="28" ht="15.75" customHeight="1">
      <c r="A28" s="50" t="s">
        <v>123</v>
      </c>
      <c r="B28" s="51">
        <v>3.0</v>
      </c>
      <c r="C28" s="49">
        <v>0.0</v>
      </c>
      <c r="D28" s="49">
        <v>0.0</v>
      </c>
      <c r="E28" s="51">
        <v>30.43</v>
      </c>
      <c r="F28" s="61">
        <v>9955.0</v>
      </c>
      <c r="G28" s="49">
        <v>0.0</v>
      </c>
      <c r="H28" s="49">
        <v>0.0</v>
      </c>
      <c r="I28" s="49">
        <v>12.17</v>
      </c>
    </row>
    <row r="29" ht="15.75" customHeight="1">
      <c r="A29" s="50" t="s">
        <v>160</v>
      </c>
      <c r="B29" s="51">
        <v>3.0</v>
      </c>
      <c r="C29" s="49">
        <v>0.0</v>
      </c>
      <c r="D29" s="49">
        <v>0.0</v>
      </c>
      <c r="E29" s="51">
        <v>19.54</v>
      </c>
      <c r="F29" s="61">
        <v>8605.0</v>
      </c>
      <c r="G29" s="49">
        <v>0.0</v>
      </c>
      <c r="H29" s="49">
        <v>0.0</v>
      </c>
      <c r="I29" s="49">
        <v>14.1</v>
      </c>
    </row>
    <row r="30" ht="15.75" customHeight="1">
      <c r="A30" s="50" t="s">
        <v>34</v>
      </c>
      <c r="B30" s="51">
        <v>3.0</v>
      </c>
      <c r="C30" s="49">
        <v>17.07</v>
      </c>
      <c r="D30" s="49">
        <v>8.0</v>
      </c>
      <c r="E30" s="51">
        <v>22.939999999999998</v>
      </c>
      <c r="F30" s="61">
        <v>7465.0</v>
      </c>
      <c r="G30" s="49">
        <v>1.0</v>
      </c>
      <c r="H30" s="49">
        <v>0.0</v>
      </c>
      <c r="I30" s="49">
        <v>11.03</v>
      </c>
    </row>
    <row r="31" ht="15.75" customHeight="1">
      <c r="A31" s="50" t="s">
        <v>67</v>
      </c>
      <c r="B31" s="51">
        <v>3.0</v>
      </c>
      <c r="C31" s="49">
        <v>15.66</v>
      </c>
      <c r="D31" s="49">
        <v>0.0</v>
      </c>
      <c r="E31" s="51">
        <v>31.209999999999997</v>
      </c>
      <c r="F31" s="61">
        <v>7456.0</v>
      </c>
      <c r="G31" s="49">
        <v>1.0</v>
      </c>
      <c r="H31" s="49">
        <v>0.0</v>
      </c>
      <c r="I31" s="49">
        <v>14.33</v>
      </c>
    </row>
    <row r="32" ht="15.75" customHeight="1">
      <c r="A32" s="50" t="s">
        <v>25</v>
      </c>
      <c r="B32" s="51">
        <v>3.0</v>
      </c>
      <c r="C32" s="49">
        <v>0.0</v>
      </c>
      <c r="D32" s="49">
        <v>0.0</v>
      </c>
      <c r="E32" s="51">
        <v>20.869999999999997</v>
      </c>
      <c r="F32" s="61">
        <v>6675.0</v>
      </c>
      <c r="G32" s="49">
        <v>0.0</v>
      </c>
      <c r="H32" s="49">
        <v>0.0</v>
      </c>
      <c r="I32" s="49">
        <v>13.1</v>
      </c>
    </row>
    <row r="33" ht="15.75" customHeight="1">
      <c r="A33" s="50" t="s">
        <v>65</v>
      </c>
      <c r="B33" s="51">
        <v>3.0</v>
      </c>
      <c r="C33" s="49">
        <v>17.6</v>
      </c>
      <c r="D33" s="49">
        <v>3.0</v>
      </c>
      <c r="E33" s="51">
        <v>14.2</v>
      </c>
      <c r="F33" s="61">
        <v>6220.0</v>
      </c>
      <c r="G33" s="49">
        <v>0.0</v>
      </c>
      <c r="H33" s="49">
        <v>0.0</v>
      </c>
      <c r="I33" s="49">
        <v>14.6</v>
      </c>
    </row>
    <row r="34" ht="15.75" customHeight="1">
      <c r="A34" s="50" t="s">
        <v>54</v>
      </c>
      <c r="B34" s="51">
        <v>3.0</v>
      </c>
      <c r="C34" s="49">
        <v>14.77</v>
      </c>
      <c r="D34" s="49">
        <v>3.0</v>
      </c>
      <c r="E34" s="51">
        <v>35.87</v>
      </c>
      <c r="F34" s="61">
        <v>3750.0</v>
      </c>
      <c r="G34" s="49">
        <v>0.0</v>
      </c>
      <c r="H34" s="49">
        <v>0.0</v>
      </c>
      <c r="I34" s="49">
        <v>9.47</v>
      </c>
    </row>
    <row r="35" ht="15.75" customHeight="1">
      <c r="A35" s="50" t="s">
        <v>55</v>
      </c>
      <c r="B35" s="51">
        <v>3.0</v>
      </c>
      <c r="C35" s="49">
        <v>17.5</v>
      </c>
      <c r="D35" s="49">
        <v>2.0</v>
      </c>
      <c r="E35" s="52">
        <v>17.96</v>
      </c>
      <c r="F35" s="63">
        <v>3345.0</v>
      </c>
      <c r="G35" s="49">
        <v>0.0</v>
      </c>
      <c r="H35" s="49">
        <v>0.0</v>
      </c>
      <c r="I35" s="49">
        <v>28.520000000000003</v>
      </c>
    </row>
    <row r="36" ht="15.75" customHeight="1">
      <c r="A36" s="50" t="s">
        <v>37</v>
      </c>
      <c r="B36" s="51">
        <v>3.0</v>
      </c>
      <c r="C36" s="49">
        <v>15.53</v>
      </c>
      <c r="D36" s="49">
        <v>6.0</v>
      </c>
      <c r="E36" s="51">
        <v>16.34</v>
      </c>
      <c r="F36" s="61">
        <v>2940.0</v>
      </c>
      <c r="G36" s="49">
        <v>0.0</v>
      </c>
      <c r="H36" s="49">
        <v>0.0</v>
      </c>
      <c r="I36" s="49">
        <v>32.04</v>
      </c>
    </row>
    <row r="37" ht="15.75" customHeight="1">
      <c r="A37" s="50" t="s">
        <v>116</v>
      </c>
      <c r="B37" s="51">
        <v>3.0</v>
      </c>
      <c r="C37" s="49">
        <v>16.35</v>
      </c>
      <c r="D37" s="49">
        <v>0.0</v>
      </c>
      <c r="E37" s="58">
        <v>16.34</v>
      </c>
      <c r="F37" s="64">
        <v>0.0</v>
      </c>
      <c r="G37" s="49">
        <v>0.0</v>
      </c>
      <c r="H37" s="49">
        <v>0.0</v>
      </c>
      <c r="I37" s="49">
        <v>12.23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194</v>
      </c>
      <c r="D1" s="49" t="s">
        <v>195</v>
      </c>
      <c r="E1" s="49" t="s">
        <v>196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33</v>
      </c>
      <c r="B2" s="51">
        <v>1.0</v>
      </c>
      <c r="C2" s="51">
        <f t="array" ref="C2">ROUND(AVERAGE(XLOOKUP(A2,'Event 6'!A:A,'Event 6'!F:F),XLOOKUP(A2,'Event 7'!A:A,'Event 7'!F:F),XLOOKUP(A2,Event8!A:A,Event8!I:I)),2)</f>
        <v>65.85</v>
      </c>
      <c r="D2" s="51">
        <f>IF(SUMIFS(historical_events_FACT!$J:$J,historical_events_FACT!$G:$G,$A2,historical_events_FACT!$C:$C,9,historical_events_FACT!$B:$B,2016)=0,"",SUMIFS(historical_events_FACT!$J:$J,historical_events_FACT!$G:$G,$A2,historical_events_FACT!$C:$C,9,historical_events_FACT!$B:$B,2016))</f>
        <v>69.97</v>
      </c>
      <c r="E2" s="51">
        <f>IF(SUMIFS('2017 Data'!$J:$J,'2017 Data'!$G:$G,$A2,'2017 Data'!$C:$C,9) = 0, "", SUMIFS('2017 Data'!$J:$J,'2017 Data'!$G:$G,$A2,'2017 Data'!$C:$C,9))</f>
        <v>19.93</v>
      </c>
      <c r="F2" s="59">
        <f>SUMIFS('2018 Data'!J:J,'2018 Data'!G:G,A2,'2018 Data'!C:C,9)</f>
        <v>41.54</v>
      </c>
      <c r="G2" s="49">
        <v>1.0</v>
      </c>
      <c r="H2" s="49">
        <v>0.0</v>
      </c>
      <c r="J2" s="49" t="s">
        <v>186</v>
      </c>
      <c r="K2" s="53">
        <f>SUMPRODUCT(G2:G37,D2:D37)+SUMPRODUCT(H2:H37,D2:D37)</f>
        <v>523.2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30</v>
      </c>
      <c r="B3" s="51">
        <v>1.0</v>
      </c>
      <c r="C3" s="51">
        <f t="array" ref="C3">ROUND(AVERAGE(XLOOKUP(A3,'Event 6'!A:A,'Event 6'!F:F),XLOOKUP(A3,'Event 7'!A:A,'Event 7'!F:F),XLOOKUP(A3,Event8!A:A,Event8!I:I)),2)</f>
        <v>60.29</v>
      </c>
      <c r="D3" s="51">
        <f>IF(SUMIFS(historical_events_FACT!$J:$J,historical_events_FACT!$G:$G,$A3,historical_events_FACT!$C:$C,9,historical_events_FACT!$B:$B,2016)=0,"",SUMIFS(historical_events_FACT!$J:$J,historical_events_FACT!$G:$G,$A3,historical_events_FACT!$C:$C,9,historical_events_FACT!$B:$B,2016))</f>
        <v>80.91</v>
      </c>
      <c r="E3" s="51">
        <f>IF(SUMIFS('2017 Data'!$J:$J,'2017 Data'!$G:$G,$A3,'2017 Data'!$C:$C,9) = 0, "", SUMIFS('2017 Data'!$J:$J,'2017 Data'!$G:$G,$A3,'2017 Data'!$C:$C,9))</f>
        <v>93.79</v>
      </c>
      <c r="F3" s="59">
        <f>SUMIFS('2018 Data'!J:J,'2018 Data'!G:G,A3,'2018 Data'!C:C,9)</f>
        <v>63.33</v>
      </c>
      <c r="G3" s="49">
        <v>1.0</v>
      </c>
      <c r="H3" s="49">
        <v>1.0</v>
      </c>
      <c r="I3" s="49" t="s">
        <v>187</v>
      </c>
      <c r="J3" s="49" t="s">
        <v>197</v>
      </c>
      <c r="K3" s="54">
        <f>SUMPRODUCT(G2:G37,C2:C37) +SUMPRODUCT(H2:H37,C2:C37)</f>
        <v>345.03</v>
      </c>
      <c r="L3" s="49" t="s">
        <v>188</v>
      </c>
      <c r="M3" s="4">
        <v>340.0</v>
      </c>
      <c r="S3" s="49">
        <f>IF(SUMIFS('2017 Data'!$J:$J,'2017 Data'!$G:$G,$A2,'2017 Data'!$C:$C,S$2) = 0, "", SUMIFS('2017 Data'!$J:$J,'2017 Data'!$G:$G,$A2,'2017 Data'!$C:$C,S$2))</f>
        <v>27.99</v>
      </c>
      <c r="T3" s="49">
        <f>IF(SUMIFS('2017 Data'!$J:$J,'2017 Data'!$G:$G,$A3,'2017 Data'!$C:$C,T$2) = 0, "", SUMIFS('2017 Data'!$J:$J,'2017 Data'!$G:$G,$A3,'2017 Data'!$C:$C,T$2))</f>
        <v>93.79</v>
      </c>
      <c r="U3" s="49">
        <f>IF(SUMIFS('2017 Data'!$J:$J,'2017 Data'!$G:$G,$A3,'2017 Data'!$C:$C,U$2) = 0, "", SUMIFS('2017 Data'!$J:$J,'2017 Data'!$G:$G,$A3,'2017 Data'!$C:$C,U$2))</f>
        <v>90.03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95.41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80.91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33.77</v>
      </c>
    </row>
    <row r="4">
      <c r="A4" s="50" t="s">
        <v>31</v>
      </c>
      <c r="B4" s="51">
        <v>1.0</v>
      </c>
      <c r="C4" s="51">
        <f t="array" ref="C4">ROUND(AVERAGE(XLOOKUP(A4,'Event 6'!A:A,'Event 6'!F:F),XLOOKUP(A4,'Event 7'!A:A,'Event 7'!F:F),XLOOKUP(A4,Event8!A:A,Event8!I:I)),2)</f>
        <v>37.63</v>
      </c>
      <c r="D4" s="51">
        <f>IF(SUMIFS(historical_events_FACT!$J:$J,historical_events_FACT!$G:$G,$A4,historical_events_FACT!$C:$C,9,historical_events_FACT!$B:$B,2016)=0,"",SUMIFS(historical_events_FACT!$J:$J,historical_events_FACT!$G:$G,$A4,historical_events_FACT!$C:$C,9,historical_events_FACT!$B:$B,2016))</f>
        <v>67.79</v>
      </c>
      <c r="E4" s="51">
        <f>IF(SUMIFS('2017 Data'!$J:$J,'2017 Data'!$G:$G,$A4,'2017 Data'!$C:$C,9) = 0, "", SUMIFS('2017 Data'!$J:$J,'2017 Data'!$G:$G,$A4,'2017 Data'!$C:$C,9))</f>
        <v>21.36</v>
      </c>
      <c r="F4" s="59">
        <f>SUMIFS('2018 Data'!J:J,'2018 Data'!G:G,A4,'2018 Data'!C:C,9)</f>
        <v>88.41</v>
      </c>
      <c r="G4" s="49">
        <v>0.0</v>
      </c>
      <c r="H4" s="49">
        <v>0.0</v>
      </c>
      <c r="J4" s="49" t="s">
        <v>180</v>
      </c>
      <c r="K4" s="54">
        <f>SUMPRODUCT(G2:G37,E2:E37)+SUMPRODUCT(H2:H37,E2:E37)</f>
        <v>458.01</v>
      </c>
      <c r="L4" s="49" t="s">
        <v>188</v>
      </c>
      <c r="M4" s="4">
        <v>450.0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0" t="s">
        <v>17</v>
      </c>
      <c r="B5" s="51">
        <v>1.0</v>
      </c>
      <c r="C5" s="51">
        <f t="array" ref="C5">ROUND(AVERAGE(XLOOKUP(A5,'Event 6'!A:A,'Event 6'!F:F),XLOOKUP(A5,'Event 7'!A:A,'Event 7'!F:F),XLOOKUP(A5,Event8!A:A,Event8!I:I)),2)</f>
        <v>28.01</v>
      </c>
      <c r="D5" s="51">
        <f>IF(SUMIFS(historical_events_FACT!$J:$J,historical_events_FACT!$G:$G,$A5,historical_events_FACT!$C:$C,9,historical_events_FACT!$B:$B,2016)=0,"",SUMIFS(historical_events_FACT!$J:$J,historical_events_FACT!$G:$G,$A5,historical_events_FACT!$C:$C,9,historical_events_FACT!$B:$B,2016))</f>
        <v>21.26</v>
      </c>
      <c r="E5" s="51">
        <f>IF(SUMIFS('2017 Data'!$J:$J,'2017 Data'!$G:$G,$A5,'2017 Data'!$C:$C,9) = 0, "", SUMIFS('2017 Data'!$J:$J,'2017 Data'!$G:$G,$A5,'2017 Data'!$C:$C,9))</f>
        <v>21.2</v>
      </c>
      <c r="F5" s="59">
        <f>SUMIFS('2018 Data'!J:J,'2018 Data'!G:G,A5,'2018 Data'!C:C,9)</f>
        <v>27.24</v>
      </c>
      <c r="G5" s="49">
        <v>0.0</v>
      </c>
      <c r="H5" s="49">
        <v>0.0</v>
      </c>
      <c r="K5" s="49">
        <v>0.0</v>
      </c>
      <c r="M5" s="49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57</v>
      </c>
      <c r="B6" s="51">
        <v>1.0</v>
      </c>
      <c r="C6" s="51">
        <f t="array" ref="C6">ROUND(AVERAGE(XLOOKUP(A6,'Event 6'!A:A,'Event 6'!F:F),XLOOKUP(A6,'Event 7'!A:A,'Event 7'!F:F),XLOOKUP(A6,Event8!A:A,Event8!I:I)),2)</f>
        <v>50.62</v>
      </c>
      <c r="D6" s="51">
        <v>58.36</v>
      </c>
      <c r="E6" s="51">
        <f>IF(SUMIFS('2017 Data'!$J:$J,'2017 Data'!$G:$G,$A6,'2017 Data'!$C:$C,9) = 0, "", SUMIFS('2017 Data'!$J:$J,'2017 Data'!$G:$G,$A6,'2017 Data'!$C:$C,9))</f>
        <v>58.36</v>
      </c>
      <c r="F6" s="59">
        <f>SUMIFS('2018 Data'!J:J,'2018 Data'!G:G,A6,'2018 Data'!C:C,9)</f>
        <v>22.73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78.9</v>
      </c>
      <c r="T6" s="49">
        <f>IF(SUMIFS('2017 Data'!$J:$J,'2017 Data'!$G:$G,$A6,'2017 Data'!$C:$C,T$2) = 0, "", SUMIFS('2017 Data'!$J:$J,'2017 Data'!$G:$G,$A6,'2017 Data'!$C:$C,T$2))</f>
        <v>58.36</v>
      </c>
      <c r="U6" s="49">
        <f>IF(SUMIFS('2017 Data'!$J:$J,'2017 Data'!$G:$G,$A6,'2017 Data'!$C:$C,U$2) = 0, "", SUMIFS('2017 Data'!$J:$J,'2017 Data'!$G:$G,$A6,'2017 Data'!$C:$C,U$2))</f>
        <v>19.5</v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0" t="s">
        <v>28</v>
      </c>
      <c r="B7" s="51">
        <v>1.0</v>
      </c>
      <c r="C7" s="51">
        <f t="array" ref="C7">ROUND(AVERAGE(XLOOKUP(A7,'Event 6'!A:A,'Event 6'!F:F),XLOOKUP(A7,'Event 7'!A:A,'Event 7'!F:F),XLOOKUP(A7,Event8!A:A,Event8!I:I)),2)</f>
        <v>40.84</v>
      </c>
      <c r="D7" s="51">
        <f>IF(SUMIFS(historical_events_FACT!$J:$J,historical_events_FACT!$G:$G,$A7,historical_events_FACT!$C:$C,9,historical_events_FACT!$B:$B,2016)=0,"",SUMIFS(historical_events_FACT!$J:$J,historical_events_FACT!$G:$G,$A7,historical_events_FACT!$C:$C,9,historical_events_FACT!$B:$B,2016))</f>
        <v>20.66</v>
      </c>
      <c r="E7" s="51">
        <f>IF(SUMIFS('2017 Data'!$J:$J,'2017 Data'!$G:$G,$A7,'2017 Data'!$C:$C,9) = 0, "", SUMIFS('2017 Data'!$J:$J,'2017 Data'!$G:$G,$A7,'2017 Data'!$C:$C,9))</f>
        <v>29.1</v>
      </c>
      <c r="F7" s="59">
        <f>SUMIFS('2018 Data'!J:J,'2018 Data'!G:G,A7,'2018 Data'!C:C,9)</f>
        <v>49.59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>
        <f>IF(SUMIFS('2017 Data'!$J:$J,'2017 Data'!$G:$G,$A7,'2017 Data'!$C:$C,S$2) = 0, "", SUMIFS('2017 Data'!$J:$J,'2017 Data'!$G:$G,$A7,'2017 Data'!$C:$C,S$2))</f>
        <v>70.51</v>
      </c>
      <c r="T7" s="49">
        <f>IF(SUMIFS('2017 Data'!$J:$J,'2017 Data'!$G:$G,$A7,'2017 Data'!$C:$C,T$2) = 0, "", SUMIFS('2017 Data'!$J:$J,'2017 Data'!$G:$G,$A7,'2017 Data'!$C:$C,T$2))</f>
        <v>29.1</v>
      </c>
      <c r="U7" s="49">
        <f>IF(SUMIFS('2017 Data'!$J:$J,'2017 Data'!$G:$G,$A7,'2017 Data'!$C:$C,U$2) = 0, "", SUMIFS('2017 Data'!$J:$J,'2017 Data'!$G:$G,$A7,'2017 Data'!$C:$C,U$2))</f>
        <v>17.47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26.14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20.66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75.76</v>
      </c>
    </row>
    <row r="8">
      <c r="A8" s="50" t="s">
        <v>43</v>
      </c>
      <c r="B8" s="51">
        <v>1.0</v>
      </c>
      <c r="C8" s="51">
        <f t="array" ref="C8">ROUND(AVERAGE(XLOOKUP(A8,'Event 6'!A:A,'Event 6'!F:F),XLOOKUP(A8,'Event 7'!A:A,'Event 7'!F:F),XLOOKUP(A8,Event8!A:A,Event8!I:I)),2)</f>
        <v>51.82</v>
      </c>
      <c r="D8" s="51">
        <v>32.94</v>
      </c>
      <c r="E8" s="51">
        <v>33.89</v>
      </c>
      <c r="F8" s="59">
        <f>SUMIFS('2018 Data'!J:J,'2018 Data'!G:G,A8,'2018 Data'!C:C,9)</f>
        <v>14.83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 t="str">
        <f>IF(SUMIFS('2017 Data'!$J:$J,'2017 Data'!$G:$G,$A8,'2017 Data'!$C:$C,S$2) = 0, "", SUMIFS('2017 Data'!$J:$J,'2017 Data'!$G:$G,$A8,'2017 Data'!$C:$C,S$2))</f>
        <v/>
      </c>
      <c r="T8" s="49" t="str">
        <f>IF(SUMIFS('2017 Data'!$J:$J,'2017 Data'!$G:$G,$A8,'2017 Data'!$C:$C,T$2) = 0, "", SUMIFS('2017 Data'!$J:$J,'2017 Data'!$G:$G,$A8,'2017 Data'!$C:$C,T$2))</f>
        <v/>
      </c>
      <c r="U8" s="49" t="str">
        <f>IF(SUMIFS('2017 Data'!$J:$J,'2017 Data'!$G:$G,$A8,'2017 Data'!$C:$C,U$2) = 0, "", SUMIFS('2017 Data'!$J:$J,'2017 Data'!$G:$G,$A8,'2017 Data'!$C:$C,U$2))</f>
        <v/>
      </c>
      <c r="V8" s="49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49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49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>
      <c r="A9" s="50" t="s">
        <v>32</v>
      </c>
      <c r="B9" s="51">
        <v>1.0</v>
      </c>
      <c r="C9" s="51">
        <f t="array" ref="C9">ROUND(AVERAGE(XLOOKUP(A9,'Event 6'!A:A,'Event 6'!F:F),XLOOKUP(A9,'Event 7'!A:A,'Event 7'!F:F),XLOOKUP(A9,Event8!A:A,Event8!I:I)),2)</f>
        <v>28.9</v>
      </c>
      <c r="D9" s="51">
        <f>IF(SUMIFS(historical_events_FACT!$J:$J,historical_events_FACT!$G:$G,$A9,historical_events_FACT!$C:$C,9,historical_events_FACT!$B:$B,2016)=0,"",SUMIFS(historical_events_FACT!$J:$J,historical_events_FACT!$G:$G,$A9,historical_events_FACT!$C:$C,9,historical_events_FACT!$B:$B,2016))</f>
        <v>78.21</v>
      </c>
      <c r="E9" s="51">
        <f>IF(SUMIFS('2017 Data'!$J:$J,'2017 Data'!$G:$G,$A9,'2017 Data'!$C:$C,9) = 0, "", SUMIFS('2017 Data'!$J:$J,'2017 Data'!$G:$G,$A9,'2017 Data'!$C:$C,9))</f>
        <v>88.07</v>
      </c>
      <c r="F9" s="59">
        <f>SUMIFS('2018 Data'!J:J,'2018 Data'!G:G,A9,'2018 Data'!C:C,9)</f>
        <v>29.81</v>
      </c>
      <c r="G9" s="49">
        <v>0.0</v>
      </c>
      <c r="H9" s="49">
        <v>0.0</v>
      </c>
      <c r="J9" s="49" t="s">
        <v>192</v>
      </c>
      <c r="K9" s="54">
        <f>SUM(G26:G37)</f>
        <v>2</v>
      </c>
      <c r="L9" s="49" t="s">
        <v>190</v>
      </c>
      <c r="M9" s="4">
        <v>2.0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0" t="s">
        <v>53</v>
      </c>
      <c r="B10" s="51">
        <v>2.0</v>
      </c>
      <c r="C10" s="51">
        <f t="array" ref="C10">ROUND(AVERAGE(XLOOKUP(A10,'Event 6'!A:A,'Event 6'!F:F),XLOOKUP(A10,'Event 7'!A:A,'Event 7'!F:F),XLOOKUP(A10,Event8!A:A,Event8!I:I)),2)</f>
        <v>49.57</v>
      </c>
      <c r="D10" s="51">
        <f>IF(SUMIFS(historical_events_FACT!$J:$J,historical_events_FACT!$G:$G,$A10,historical_events_FACT!$C:$C,9,historical_events_FACT!$B:$B,2016)=0,"",SUMIFS(historical_events_FACT!$J:$J,historical_events_FACT!$G:$G,$A10,historical_events_FACT!$C:$C,9,historical_events_FACT!$B:$B,2016))</f>
        <v>24.83</v>
      </c>
      <c r="E10" s="51">
        <f>IF(SUMIFS('2017 Data'!$J:$J,'2017 Data'!$G:$G,$A10,'2017 Data'!$C:$C,9) = 0, "", SUMIFS('2017 Data'!$J:$J,'2017 Data'!$G:$G,$A10,'2017 Data'!$C:$C,9))</f>
        <v>21.73</v>
      </c>
      <c r="F10" s="59">
        <f>SUMIFS('2018 Data'!J:J,'2018 Data'!G:G,A10,'2018 Data'!C:C,9)</f>
        <v>17.23</v>
      </c>
      <c r="G10" s="49">
        <v>0.0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  <c r="S10" s="49">
        <f>IF(SUMIFS('2017 Data'!$J:$J,'2017 Data'!$G:$G,$A10,'2017 Data'!$C:$C,S$2) = 0, "", SUMIFS('2017 Data'!$J:$J,'2017 Data'!$G:$G,$A10,'2017 Data'!$C:$C,S$2))</f>
        <v>52.14</v>
      </c>
      <c r="T10" s="49">
        <f>IF(SUMIFS('2017 Data'!$J:$J,'2017 Data'!$G:$G,$A10,'2017 Data'!$C:$C,T$2) = 0, "", SUMIFS('2017 Data'!$J:$J,'2017 Data'!$G:$G,$A10,'2017 Data'!$C:$C,T$2))</f>
        <v>21.73</v>
      </c>
      <c r="U10" s="49">
        <f>IF(SUMIFS('2017 Data'!$J:$J,'2017 Data'!$G:$G,$A10,'2017 Data'!$C:$C,U$2) = 0, "", SUMIFS('2017 Data'!$J:$J,'2017 Data'!$G:$G,$A10,'2017 Data'!$C:$C,U$2))</f>
        <v>63.67</v>
      </c>
      <c r="V10" s="49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>39.73</v>
      </c>
      <c r="W10" s="49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>24.83</v>
      </c>
      <c r="X10" s="49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>33.33</v>
      </c>
    </row>
    <row r="11">
      <c r="A11" s="50" t="s">
        <v>27</v>
      </c>
      <c r="B11" s="51">
        <v>2.0</v>
      </c>
      <c r="C11" s="51">
        <f t="array" ref="C11">ROUND(AVERAGE(XLOOKUP(A11,'Event 6'!A:A,'Event 6'!F:F),XLOOKUP(A11,'Event 7'!A:A,'Event 7'!F:F),XLOOKUP(A11,Event8!A:A,Event8!I:I)),2)</f>
        <v>26.55</v>
      </c>
      <c r="D11" s="51">
        <f>IF(SUMIFS(historical_events_FACT!$J:$J,historical_events_FACT!$G:$G,$A11,historical_events_FACT!$C:$C,9,historical_events_FACT!$B:$B,2016)=0,"",SUMIFS(historical_events_FACT!$J:$J,historical_events_FACT!$G:$G,$A11,historical_events_FACT!$C:$C,9,historical_events_FACT!$B:$B,2016))</f>
        <v>19.23</v>
      </c>
      <c r="E11" s="51">
        <f>IF(SUMIFS('2017 Data'!$J:$J,'2017 Data'!$G:$G,$A11,'2017 Data'!$C:$C,9) = 0, "", SUMIFS('2017 Data'!$J:$J,'2017 Data'!$G:$G,$A11,'2017 Data'!$C:$C,9))</f>
        <v>28.9</v>
      </c>
      <c r="F11" s="59">
        <f>SUMIFS('2018 Data'!J:J,'2018 Data'!G:G,A11,'2018 Data'!C:C,9)</f>
        <v>20.9</v>
      </c>
      <c r="G11" s="49">
        <v>0.0</v>
      </c>
      <c r="H11" s="49">
        <v>0.0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0" t="s">
        <v>46</v>
      </c>
      <c r="B12" s="51">
        <v>2.0</v>
      </c>
      <c r="C12" s="51">
        <f t="array" ref="C12">ROUND(AVERAGE(XLOOKUP(A12,'Event 6'!A:A,'Event 6'!F:F),XLOOKUP(A12,'Event 7'!A:A,'Event 7'!F:F),XLOOKUP(A12,Event8!A:A,Event8!I:I)),2)</f>
        <v>28.21</v>
      </c>
      <c r="D12" s="51">
        <v>32.94</v>
      </c>
      <c r="E12" s="51">
        <v>33.89</v>
      </c>
      <c r="F12" s="59">
        <f>SUMIFS('2018 Data'!J:J,'2018 Data'!G:G,A12,'2018 Data'!C:C,9)</f>
        <v>55.02</v>
      </c>
      <c r="G12" s="49">
        <v>0.0</v>
      </c>
      <c r="H12" s="49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0" t="s">
        <v>162</v>
      </c>
      <c r="B13" s="51">
        <v>2.0</v>
      </c>
      <c r="C13" s="51">
        <f t="array" ref="C13">ROUND(AVERAGE(XLOOKUP(A13,'Event 6'!A:A,'Event 6'!F:F),XLOOKUP(A13,'Event 7'!A:A,'Event 7'!F:F),XLOOKUP(A13,Event8!A:A,Event8!I:I)),2)</f>
        <v>18.95</v>
      </c>
      <c r="D13" s="51">
        <v>32.94</v>
      </c>
      <c r="E13" s="51">
        <v>33.89</v>
      </c>
      <c r="F13" s="59">
        <f>SUMIFS('2018 Data'!J:J,'2018 Data'!G:G,A13,'2018 Data'!C:C,9)</f>
        <v>45.68</v>
      </c>
      <c r="G13" s="49">
        <v>1.0</v>
      </c>
      <c r="H13" s="49">
        <v>0.0</v>
      </c>
      <c r="J13" s="49" t="s">
        <v>183</v>
      </c>
      <c r="K13" s="55">
        <f>SUMPRODUCT(G2:G37,F2:F37)+SUMPRODUCT(H2:H37,F2:F37)</f>
        <v>436.19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50</v>
      </c>
      <c r="B14" s="51">
        <v>2.0</v>
      </c>
      <c r="C14" s="51">
        <f t="array" ref="C14">ROUND(AVERAGE(XLOOKUP(A14,'Event 6'!A:A,'Event 6'!F:F),XLOOKUP(A14,'Event 7'!A:A,'Event 7'!F:F),XLOOKUP(A14,Event8!A:A,Event8!I:I)),2)</f>
        <v>36.2</v>
      </c>
      <c r="D14" s="51">
        <f>IF(SUMIFS(historical_events_FACT!$J:$J,historical_events_FACT!$G:$G,$A14,historical_events_FACT!$C:$C,9,historical_events_FACT!$B:$B,2016)=0,"",SUMIFS(historical_events_FACT!$J:$J,historical_events_FACT!$G:$G,$A14,historical_events_FACT!$C:$C,9,historical_events_FACT!$B:$B,2016))</f>
        <v>15.93</v>
      </c>
      <c r="E14" s="51">
        <f>IF(SUMIFS('2017 Data'!$J:$J,'2017 Data'!$G:$G,$A14,'2017 Data'!$C:$C,9) = 0, "", SUMIFS('2017 Data'!$J:$J,'2017 Data'!$G:$G,$A14,'2017 Data'!$C:$C,9))</f>
        <v>41.6</v>
      </c>
      <c r="F14" s="59">
        <f>SUMIFS('2018 Data'!J:J,'2018 Data'!G:G,A14,'2018 Data'!C:C,9)</f>
        <v>15.4</v>
      </c>
      <c r="G14" s="49">
        <v>0.0</v>
      </c>
      <c r="H14" s="49">
        <v>0.0</v>
      </c>
      <c r="S14" s="49">
        <f>IF(SUMIFS('2017 Data'!$J:$J,'2017 Data'!$G:$G,$A14,'2017 Data'!$C:$C,S$2) = 0, "", SUMIFS('2017 Data'!$J:$J,'2017 Data'!$G:$G,$A14,'2017 Data'!$C:$C,S$2))</f>
        <v>25.88</v>
      </c>
      <c r="T14" s="49">
        <f>IF(SUMIFS('2017 Data'!$J:$J,'2017 Data'!$G:$G,$A14,'2017 Data'!$C:$C,T$2) = 0, "", SUMIFS('2017 Data'!$J:$J,'2017 Data'!$G:$G,$A14,'2017 Data'!$C:$C,T$2))</f>
        <v>41.6</v>
      </c>
      <c r="U14" s="49">
        <f>IF(SUMIFS('2017 Data'!$J:$J,'2017 Data'!$G:$G,$A14,'2017 Data'!$C:$C,U$2) = 0, "", SUMIFS('2017 Data'!$J:$J,'2017 Data'!$G:$G,$A14,'2017 Data'!$C:$C,U$2))</f>
        <v>12.1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26.9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15.93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64.04</v>
      </c>
    </row>
    <row r="15">
      <c r="A15" s="50" t="s">
        <v>52</v>
      </c>
      <c r="B15" s="51">
        <v>2.0</v>
      </c>
      <c r="C15" s="51">
        <f t="array" ref="C15">ROUND(AVERAGE(XLOOKUP(A15,'Event 6'!A:A,'Event 6'!F:F),XLOOKUP(A15,'Event 7'!A:A,'Event 7'!F:F),XLOOKUP(A15,Event8!A:A,Event8!I:I)),2)</f>
        <v>30.09</v>
      </c>
      <c r="D15" s="51">
        <f>IF(SUMIFS(historical_events_FACT!$J:$J,historical_events_FACT!$G:$G,$A15,historical_events_FACT!$C:$C,9,historical_events_FACT!$B:$B,2016)=0,"",SUMIFS(historical_events_FACT!$J:$J,historical_events_FACT!$G:$G,$A15,historical_events_FACT!$C:$C,9,historical_events_FACT!$B:$B,2016))</f>
        <v>39.87</v>
      </c>
      <c r="E15" s="51">
        <f>IF(SUMIFS('2017 Data'!$J:$J,'2017 Data'!$G:$G,$A15,'2017 Data'!$C:$C,9) = 0, "", SUMIFS('2017 Data'!$J:$J,'2017 Data'!$G:$G,$A15,'2017 Data'!$C:$C,9))</f>
        <v>15.83</v>
      </c>
      <c r="F15" s="59">
        <f>SUMIFS('2018 Data'!J:J,'2018 Data'!G:G,A15,'2018 Data'!C:C,9)</f>
        <v>75.59</v>
      </c>
      <c r="G15" s="49">
        <v>1.0</v>
      </c>
      <c r="H15" s="49">
        <v>0.0</v>
      </c>
      <c r="S15" s="49">
        <f>IF(SUMIFS('2017 Data'!$J:$J,'2017 Data'!$G:$G,$A15,'2017 Data'!$C:$C,S$2) = 0, "", SUMIFS('2017 Data'!$J:$J,'2017 Data'!$G:$G,$A15,'2017 Data'!$C:$C,S$2))</f>
        <v>23.76</v>
      </c>
      <c r="T15" s="49">
        <f>IF(SUMIFS('2017 Data'!$J:$J,'2017 Data'!$G:$G,$A15,'2017 Data'!$C:$C,T$2) = 0, "", SUMIFS('2017 Data'!$J:$J,'2017 Data'!$G:$G,$A15,'2017 Data'!$C:$C,T$2))</f>
        <v>15.83</v>
      </c>
      <c r="U15" s="49">
        <f>IF(SUMIFS('2017 Data'!$J:$J,'2017 Data'!$G:$G,$A15,'2017 Data'!$C:$C,U$2) = 0, "", SUMIFS('2017 Data'!$J:$J,'2017 Data'!$G:$G,$A15,'2017 Data'!$C:$C,U$2))</f>
        <v>25.21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22.57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39.87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91.99</v>
      </c>
    </row>
    <row r="16">
      <c r="A16" s="50" t="s">
        <v>161</v>
      </c>
      <c r="B16" s="51">
        <v>2.0</v>
      </c>
      <c r="C16" s="51">
        <f t="array" ref="C16">ROUND(AVERAGE(XLOOKUP(A16,'Event 6'!A:A,'Event 6'!F:F),XLOOKUP(A16,'Event 7'!A:A,'Event 7'!F:F),XLOOKUP(A16,Event8!A:A,Event8!I:I)),2)</f>
        <v>25.09</v>
      </c>
      <c r="D16" s="51">
        <v>32.94</v>
      </c>
      <c r="E16" s="51">
        <v>33.89</v>
      </c>
      <c r="F16" s="59">
        <f>SUMIFS('2018 Data'!J:J,'2018 Data'!G:G,A16,'2018 Data'!C:C,9)</f>
        <v>26.57</v>
      </c>
      <c r="G16" s="49">
        <v>0.0</v>
      </c>
      <c r="H16" s="49">
        <v>0.0</v>
      </c>
      <c r="S16" s="49" t="str">
        <f>IF(SUMIFS('2017 Data'!$J:$J,'2017 Data'!$G:$G,$A16,'2017 Data'!$C:$C,S$2) = 0, "", SUMIFS('2017 Data'!$J:$J,'2017 Data'!$G:$G,$A16,'2017 Data'!$C:$C,S$2))</f>
        <v/>
      </c>
      <c r="T16" s="49" t="str">
        <f>IF(SUMIFS('2017 Data'!$J:$J,'2017 Data'!$G:$G,$A16,'2017 Data'!$C:$C,T$2) = 0, "", SUMIFS('2017 Data'!$J:$J,'2017 Data'!$G:$G,$A16,'2017 Data'!$C:$C,T$2))</f>
        <v/>
      </c>
      <c r="U16" s="49" t="str">
        <f>IF(SUMIFS('2017 Data'!$J:$J,'2017 Data'!$G:$G,$A16,'2017 Data'!$C:$C,U$2) = 0, "", SUMIFS('2017 Data'!$J:$J,'2017 Data'!$G:$G,$A16,'2017 Data'!$C:$C,U$2))</f>
        <v/>
      </c>
      <c r="V16" s="49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49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49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>
      <c r="A17" s="50" t="s">
        <v>159</v>
      </c>
      <c r="B17" s="51">
        <v>2.0</v>
      </c>
      <c r="C17" s="51">
        <f t="array" ref="C17">ROUND(AVERAGE(XLOOKUP(A17,'Event 6'!A:A,'Event 6'!F:F),XLOOKUP(A17,'Event 7'!A:A,'Event 7'!F:F),XLOOKUP(A17,Event8!A:A,Event8!I:I)),2)</f>
        <v>25.78</v>
      </c>
      <c r="D17" s="51">
        <v>32.94</v>
      </c>
      <c r="E17" s="51">
        <v>33.89</v>
      </c>
      <c r="F17" s="59">
        <f>SUMIFS('2018 Data'!J:J,'2018 Data'!G:G,A17,'2018 Data'!C:C,9)</f>
        <v>35.83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47</v>
      </c>
      <c r="B18" s="51">
        <v>2.0</v>
      </c>
      <c r="C18" s="51">
        <f t="array" ref="C18">ROUND(AVERAGE(XLOOKUP(A18,'Event 6'!A:A,'Event 6'!F:F),XLOOKUP(A18,'Event 7'!A:A,'Event 7'!F:F),XLOOKUP(A18,Event8!A:A,Event8!I:I)),2)</f>
        <v>25.06</v>
      </c>
      <c r="D18" s="51">
        <f>IF(SUMIFS(historical_events_FACT!$J:$J,historical_events_FACT!$G:$G,$A18,historical_events_FACT!$C:$C,9,historical_events_FACT!$B:$B,2016)=0,"",SUMIFS(historical_events_FACT!$J:$J,historical_events_FACT!$G:$G,$A18,historical_events_FACT!$C:$C,9,historical_events_FACT!$B:$B,2016))</f>
        <v>24.66</v>
      </c>
      <c r="E18" s="51">
        <f>IF(SUMIFS('2017 Data'!$J:$J,'2017 Data'!$G:$G,$A18,'2017 Data'!$C:$C,9) = 0, "", SUMIFS('2017 Data'!$J:$J,'2017 Data'!$G:$G,$A18,'2017 Data'!$C:$C,9))</f>
        <v>27.87</v>
      </c>
      <c r="F18" s="59">
        <f>SUMIFS('2018 Data'!J:J,'2018 Data'!G:G,A18,'2018 Data'!C:C,9)</f>
        <v>24.57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0" t="s">
        <v>42</v>
      </c>
      <c r="B19" s="51">
        <v>2.0</v>
      </c>
      <c r="C19" s="51">
        <f t="array" ref="C19">ROUND(AVERAGE(XLOOKUP(A19,'Event 6'!A:A,'Event 6'!F:F),XLOOKUP(A19,'Event 7'!A:A,'Event 7'!F:F),XLOOKUP(A19,Event8!A:A,Event8!I:I)),2)</f>
        <v>30.92</v>
      </c>
      <c r="D19" s="51">
        <f>IF(SUMIFS(historical_events_FACT!$J:$J,historical_events_FACT!$G:$G,$A19,historical_events_FACT!$C:$C,9,historical_events_FACT!$B:$B,2016)=0,"",SUMIFS(historical_events_FACT!$J:$J,historical_events_FACT!$G:$G,$A19,historical_events_FACT!$C:$C,9,historical_events_FACT!$B:$B,2016))</f>
        <v>52.4</v>
      </c>
      <c r="E19" s="51">
        <f>IF(SUMIFS('2017 Data'!$J:$J,'2017 Data'!$G:$G,$A19,'2017 Data'!$C:$C,9) = 0, "", SUMIFS('2017 Data'!$J:$J,'2017 Data'!$G:$G,$A19,'2017 Data'!$C:$C,9))</f>
        <v>36.91</v>
      </c>
      <c r="F19" s="59">
        <f>SUMIFS('2018 Data'!J:J,'2018 Data'!G:G,A19,'2018 Data'!C:C,9)</f>
        <v>53.03</v>
      </c>
      <c r="G19" s="49">
        <v>1.0</v>
      </c>
      <c r="H19" s="49">
        <v>0.0</v>
      </c>
      <c r="S19" s="49">
        <f>IF(SUMIFS('2017 Data'!$J:$J,'2017 Data'!$G:$G,$A19,'2017 Data'!$C:$C,S$2) = 0, "", SUMIFS('2017 Data'!$J:$J,'2017 Data'!$G:$G,$A19,'2017 Data'!$C:$C,S$2))</f>
        <v>99.3</v>
      </c>
      <c r="T19" s="49">
        <f>IF(SUMIFS('2017 Data'!$J:$J,'2017 Data'!$G:$G,$A19,'2017 Data'!$C:$C,T$2) = 0, "", SUMIFS('2017 Data'!$J:$J,'2017 Data'!$G:$G,$A19,'2017 Data'!$C:$C,T$2))</f>
        <v>36.91</v>
      </c>
      <c r="U19" s="49">
        <f>IF(SUMIFS('2017 Data'!$J:$J,'2017 Data'!$G:$G,$A19,'2017 Data'!$C:$C,U$2) = 0, "", SUMIFS('2017 Data'!$J:$J,'2017 Data'!$G:$G,$A19,'2017 Data'!$C:$C,U$2))</f>
        <v>38.18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83.21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52.4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51.73</v>
      </c>
    </row>
    <row r="20">
      <c r="A20" s="50" t="s">
        <v>69</v>
      </c>
      <c r="B20" s="51">
        <v>2.0</v>
      </c>
      <c r="C20" s="51">
        <f t="array" ref="C20">ROUND(AVERAGE(XLOOKUP(A20,'Event 6'!A:A,'Event 6'!F:F),XLOOKUP(A20,'Event 7'!A:A,'Event 7'!F:F),XLOOKUP(A20,Event8!A:A,Event8!I:I)),2)</f>
        <v>23.99</v>
      </c>
      <c r="D20" s="51">
        <f>IF(SUMIFS('2017 Data'!$J:$J,'2017 Data'!$G:$G,$A20,'2017 Data'!$C:$C,9) = 0, "", SUMIFS('2017 Data'!$J:$J,'2017 Data'!$G:$G,$A20,'2017 Data'!$C:$C,9))</f>
        <v>23.44</v>
      </c>
      <c r="E20" s="51">
        <f>IF(SUMIFS('2017 Data'!$J:$J,'2017 Data'!$G:$G,$A20,'2017 Data'!$C:$C,9) = 0, "", SUMIFS('2017 Data'!$J:$J,'2017 Data'!$G:$G,$A20,'2017 Data'!$C:$C,9))</f>
        <v>23.44</v>
      </c>
      <c r="F20" s="59">
        <f>SUMIFS('2018 Data'!J:J,'2018 Data'!G:G,A20,'2018 Data'!C:C,9)</f>
        <v>38.42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25.86</v>
      </c>
      <c r="T20" s="49">
        <f>IF(SUMIFS('2017 Data'!$J:$J,'2017 Data'!$G:$G,$A20,'2017 Data'!$C:$C,T$2) = 0, "", SUMIFS('2017 Data'!$J:$J,'2017 Data'!$G:$G,$A20,'2017 Data'!$C:$C,T$2))</f>
        <v>23.44</v>
      </c>
      <c r="U20" s="49">
        <f>IF(SUMIFS('2017 Data'!$J:$J,'2017 Data'!$G:$G,$A20,'2017 Data'!$C:$C,U$2) = 0, "", SUMIFS('2017 Data'!$J:$J,'2017 Data'!$G:$G,$A20,'2017 Data'!$C:$C,U$2))</f>
        <v>10.87</v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0" t="s">
        <v>38</v>
      </c>
      <c r="B21" s="51">
        <v>2.0</v>
      </c>
      <c r="C21" s="51">
        <f t="array" ref="C21">ROUND(AVERAGE(XLOOKUP(A21,'Event 6'!A:A,'Event 6'!F:F),XLOOKUP(A21,'Event 7'!A:A,'Event 7'!F:F),XLOOKUP(A21,Event8!A:A,Event8!I:I)),2)</f>
        <v>35.01</v>
      </c>
      <c r="D21" s="51">
        <f>IF(SUMIFS(historical_events_FACT!$J:$J,historical_events_FACT!$G:$G,$A21,historical_events_FACT!$C:$C,9,historical_events_FACT!$B:$B,2016)=0,"",SUMIFS(historical_events_FACT!$J:$J,historical_events_FACT!$G:$G,$A21,historical_events_FACT!$C:$C,9,historical_events_FACT!$B:$B,2016))</f>
        <v>57.81</v>
      </c>
      <c r="E21" s="51">
        <f>IF(SUMIFS('2017 Data'!$J:$J,'2017 Data'!$G:$G,$A21,'2017 Data'!$C:$C,9) = 0, "", SUMIFS('2017 Data'!$J:$J,'2017 Data'!$G:$G,$A21,'2017 Data'!$C:$C,9))</f>
        <v>92.03</v>
      </c>
      <c r="F21" s="59">
        <f>SUMIFS('2018 Data'!J:J,'2018 Data'!G:G,A21,'2018 Data'!C:C,9)</f>
        <v>50.03</v>
      </c>
      <c r="G21" s="49">
        <v>1.0</v>
      </c>
      <c r="H21" s="49">
        <v>0.0</v>
      </c>
      <c r="S21" s="49">
        <f>IF(SUMIFS('2017 Data'!$J:$J,'2017 Data'!$G:$G,$A21,'2017 Data'!$C:$C,S$2) = 0, "", SUMIFS('2017 Data'!$J:$J,'2017 Data'!$G:$G,$A21,'2017 Data'!$C:$C,S$2))</f>
        <v>33.89</v>
      </c>
      <c r="T21" s="49">
        <f>IF(SUMIFS('2017 Data'!$J:$J,'2017 Data'!$G:$G,$A21,'2017 Data'!$C:$C,T$2) = 0, "", SUMIFS('2017 Data'!$J:$J,'2017 Data'!$G:$G,$A21,'2017 Data'!$C:$C,T$2))</f>
        <v>92.03</v>
      </c>
      <c r="U21" s="49">
        <f>IF(SUMIFS('2017 Data'!$J:$J,'2017 Data'!$G:$G,$A21,'2017 Data'!$C:$C,U$2) = 0, "", SUMIFS('2017 Data'!$J:$J,'2017 Data'!$G:$G,$A21,'2017 Data'!$C:$C,U$2))</f>
        <v>49.47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37.43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57.81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72.1</v>
      </c>
    </row>
    <row r="22" ht="15.75" customHeight="1">
      <c r="A22" s="50" t="s">
        <v>150</v>
      </c>
      <c r="B22" s="51">
        <v>2.0</v>
      </c>
      <c r="C22" s="51">
        <f t="array" ref="C22">ROUND(AVERAGE(XLOOKUP(A22,'Event 6'!A:A,'Event 6'!F:F),XLOOKUP(A22,'Event 7'!A:A,'Event 7'!F:F),XLOOKUP(A22,Event8!A:A,Event8!I:I)),2)</f>
        <v>27.01</v>
      </c>
      <c r="D22" s="51">
        <v>32.94</v>
      </c>
      <c r="E22" s="51">
        <v>33.89</v>
      </c>
      <c r="F22" s="59">
        <f>SUMIFS('2018 Data'!J:J,'2018 Data'!G:G,A22,'2018 Data'!C:C,9)</f>
        <v>30.61</v>
      </c>
      <c r="G22" s="49">
        <v>0.0</v>
      </c>
      <c r="H22" s="49">
        <v>0.0</v>
      </c>
      <c r="S22" s="49">
        <f>IF(SUMIFS('2017 Data'!$J:$J,'2017 Data'!$G:$G,$A22,'2017 Data'!$C:$C,S$2) = 0, "", SUMIFS('2017 Data'!$J:$J,'2017 Data'!$G:$G,$A22,'2017 Data'!$C:$C,S$2))</f>
        <v>99.62</v>
      </c>
      <c r="T22" s="49" t="str">
        <f>IF(SUMIFS('2017 Data'!$J:$J,'2017 Data'!$G:$G,$A22,'2017 Data'!$C:$C,T$2) = 0, "", SUMIFS('2017 Data'!$J:$J,'2017 Data'!$G:$G,$A22,'2017 Data'!$C:$C,T$2))</f>
        <v/>
      </c>
      <c r="U22" s="49" t="str">
        <f>IF(SUMIFS('2017 Data'!$J:$J,'2017 Data'!$G:$G,$A22,'2017 Data'!$C:$C,U$2) = 0, "", SUMIFS('2017 Data'!$J:$J,'2017 Data'!$G:$G,$A22,'2017 Data'!$C:$C,U$2))</f>
        <v/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0" t="s">
        <v>64</v>
      </c>
      <c r="B23" s="51">
        <v>2.0</v>
      </c>
      <c r="C23" s="51">
        <f t="array" ref="C23">ROUND(AVERAGE(XLOOKUP(A23,'Event 6'!A:A,'Event 6'!F:F),XLOOKUP(A23,'Event 7'!A:A,'Event 7'!F:F),XLOOKUP(A23,Event8!A:A,Event8!I:I)),2)</f>
        <v>25.42</v>
      </c>
      <c r="D23" s="51">
        <f>IF(SUMIFS('2017 Data'!$J:$J,'2017 Data'!$G:$G,$A23,'2017 Data'!$C:$C,9) = 0, "", SUMIFS('2017 Data'!$J:$J,'2017 Data'!$G:$G,$A23,'2017 Data'!$C:$C,9))</f>
        <v>37.02</v>
      </c>
      <c r="E23" s="51">
        <f>IF(SUMIFS('2017 Data'!$J:$J,'2017 Data'!$G:$G,$A23,'2017 Data'!$C:$C,9) = 0, "", SUMIFS('2017 Data'!$J:$J,'2017 Data'!$G:$G,$A23,'2017 Data'!$C:$C,9))</f>
        <v>37.02</v>
      </c>
      <c r="F23" s="59">
        <f>SUMIFS('2018 Data'!J:J,'2018 Data'!G:G,A23,'2018 Data'!C:C,9)</f>
        <v>26.03</v>
      </c>
      <c r="G23" s="49">
        <v>0.0</v>
      </c>
      <c r="H23" s="49">
        <v>0.0</v>
      </c>
      <c r="S23" s="49">
        <f>IF(SUMIFS('2017 Data'!$J:$J,'2017 Data'!$G:$G,$A23,'2017 Data'!$C:$C,S$2) = 0, "", SUMIFS('2017 Data'!$J:$J,'2017 Data'!$G:$G,$A23,'2017 Data'!$C:$C,S$2))</f>
        <v>38.23</v>
      </c>
      <c r="T23" s="49">
        <f>IF(SUMIFS('2017 Data'!$J:$J,'2017 Data'!$G:$G,$A23,'2017 Data'!$C:$C,T$2) = 0, "", SUMIFS('2017 Data'!$J:$J,'2017 Data'!$G:$G,$A23,'2017 Data'!$C:$C,T$2))</f>
        <v>37.02</v>
      </c>
      <c r="U23" s="49">
        <f>IF(SUMIFS('2017 Data'!$J:$J,'2017 Data'!$G:$G,$A23,'2017 Data'!$C:$C,U$2) = 0, "", SUMIFS('2017 Data'!$J:$J,'2017 Data'!$G:$G,$A23,'2017 Data'!$C:$C,U$2))</f>
        <v>46.47</v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24.67</v>
      </c>
    </row>
    <row r="24" ht="15.75" customHeight="1">
      <c r="A24" s="50" t="s">
        <v>111</v>
      </c>
      <c r="B24" s="51">
        <v>2.0</v>
      </c>
      <c r="C24" s="51">
        <f t="array" ref="C24">ROUND(AVERAGE(XLOOKUP(A24,'Event 6'!A:A,'Event 6'!F:F),XLOOKUP(A24,'Event 7'!A:A,'Event 7'!F:F),XLOOKUP(A24,Event8!A:A,Event8!I:I)),2)</f>
        <v>20.31</v>
      </c>
      <c r="D24" s="51">
        <v>32.94</v>
      </c>
      <c r="E24" s="51">
        <v>33.89</v>
      </c>
      <c r="F24" s="59">
        <f>SUMIFS('2018 Data'!J:J,'2018 Data'!G:G,A24,'2018 Data'!C:C,9)</f>
        <v>25.06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61</v>
      </c>
      <c r="B25" s="51">
        <v>2.0</v>
      </c>
      <c r="C25" s="51">
        <f t="array" ref="C25">ROUND(AVERAGE(XLOOKUP(A25,'Event 6'!A:A,'Event 6'!F:F),XLOOKUP(A25,'Event 7'!A:A,'Event 7'!F:F),XLOOKUP(A25,Event8!A:A,Event8!I:I)),2)</f>
        <v>32.57</v>
      </c>
      <c r="D25" s="51">
        <f>IF(SUMIFS('2017 Data'!$J:$J,'2017 Data'!$G:$G,$A25,'2017 Data'!$C:$C,9) = 0, "", SUMIFS('2017 Data'!$J:$J,'2017 Data'!$G:$G,$A25,'2017 Data'!$C:$C,9))</f>
        <v>22.44</v>
      </c>
      <c r="E25" s="51">
        <f>IF(SUMIFS('2017 Data'!$J:$J,'2017 Data'!$G:$G,$A25,'2017 Data'!$C:$C,9) = 0, "", SUMIFS('2017 Data'!$J:$J,'2017 Data'!$G:$G,$A25,'2017 Data'!$C:$C,9))</f>
        <v>22.44</v>
      </c>
      <c r="F25" s="59">
        <f>SUMIFS('2018 Data'!J:J,'2018 Data'!G:G,A25,'2018 Data'!C:C,9)</f>
        <v>21.24</v>
      </c>
      <c r="G25" s="49">
        <v>0.0</v>
      </c>
      <c r="H25" s="49">
        <v>0.0</v>
      </c>
      <c r="S25" s="49">
        <f>IF(SUMIFS('2017 Data'!$J:$J,'2017 Data'!$G:$G,$A25,'2017 Data'!$C:$C,S$2) = 0, "", SUMIFS('2017 Data'!$J:$J,'2017 Data'!$G:$G,$A25,'2017 Data'!$C:$C,S$2))</f>
        <v>37.1</v>
      </c>
      <c r="T25" s="49">
        <f>IF(SUMIFS('2017 Data'!$J:$J,'2017 Data'!$G:$G,$A25,'2017 Data'!$C:$C,T$2) = 0, "", SUMIFS('2017 Data'!$J:$J,'2017 Data'!$G:$G,$A25,'2017 Data'!$C:$C,T$2))</f>
        <v>22.44</v>
      </c>
      <c r="U25" s="49">
        <f>IF(SUMIFS('2017 Data'!$J:$J,'2017 Data'!$G:$G,$A25,'2017 Data'!$C:$C,U$2) = 0, "", SUMIFS('2017 Data'!$J:$J,'2017 Data'!$G:$G,$A25,'2017 Data'!$C:$C,U$2))</f>
        <v>57.17</v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39</v>
      </c>
      <c r="B26" s="51">
        <v>3.0</v>
      </c>
      <c r="C26" s="51">
        <f t="array" ref="C26">ROUND(AVERAGE(XLOOKUP(A26,'Event 6'!A:A,'Event 6'!F:F),XLOOKUP(A26,'Event 7'!A:A,'Event 7'!F:F),XLOOKUP(A26,Event8!A:A,Event8!I:I)),2)</f>
        <v>24.82</v>
      </c>
      <c r="D26" s="51">
        <f>IF(SUMIFS(historical_events_FACT!$J:$J,historical_events_FACT!$G:$G,$A26,historical_events_FACT!$C:$C,9,historical_events_FACT!$B:$B,2016)=0,"",SUMIFS(historical_events_FACT!$J:$J,historical_events_FACT!$G:$G,$A26,historical_events_FACT!$C:$C,9,historical_events_FACT!$B:$B,2016))</f>
        <v>17.21</v>
      </c>
      <c r="E26" s="51">
        <f>IF(SUMIFS('2017 Data'!$J:$J,'2017 Data'!$G:$G,$A26,'2017 Data'!$C:$C,9) = 0, "", SUMIFS('2017 Data'!$J:$J,'2017 Data'!$G:$G,$A26,'2017 Data'!$C:$C,9))</f>
        <v>55.57</v>
      </c>
      <c r="F26" s="59">
        <f>SUMIFS('2018 Data'!J:J,'2018 Data'!G:G,A26,'2018 Data'!C:C,9)</f>
        <v>21.83</v>
      </c>
      <c r="G26" s="49">
        <v>1.0</v>
      </c>
      <c r="H26" s="49">
        <v>0.0</v>
      </c>
      <c r="S26" s="49">
        <f>IF(SUMIFS('2017 Data'!$J:$J,'2017 Data'!$G:$G,$A26,'2017 Data'!$C:$C,S$2) = 0, "", SUMIFS('2017 Data'!$J:$J,'2017 Data'!$G:$G,$A26,'2017 Data'!$C:$C,S$2))</f>
        <v>71.17</v>
      </c>
      <c r="T26" s="49">
        <f>IF(SUMIFS('2017 Data'!$J:$J,'2017 Data'!$G:$G,$A26,'2017 Data'!$C:$C,T$2) = 0, "", SUMIFS('2017 Data'!$J:$J,'2017 Data'!$G:$G,$A26,'2017 Data'!$C:$C,T$2))</f>
        <v>55.57</v>
      </c>
      <c r="U26" s="49">
        <f>IF(SUMIFS('2017 Data'!$J:$J,'2017 Data'!$G:$G,$A26,'2017 Data'!$C:$C,U$2) = 0, "", SUMIFS('2017 Data'!$J:$J,'2017 Data'!$G:$G,$A26,'2017 Data'!$C:$C,U$2))</f>
        <v>18.77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17.21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51.6</v>
      </c>
    </row>
    <row r="27" ht="15.75" customHeight="1">
      <c r="A27" s="50" t="s">
        <v>110</v>
      </c>
      <c r="B27" s="51">
        <v>3.0</v>
      </c>
      <c r="C27" s="51">
        <f t="array" ref="C27">ROUND(AVERAGE(XLOOKUP(A27,'Event 6'!A:A,'Event 6'!F:F),XLOOKUP(A27,'Event 7'!A:A,'Event 7'!F:F),XLOOKUP(A27,Event8!A:A,Event8!I:I)),2)</f>
        <v>27.43</v>
      </c>
      <c r="D27" s="51">
        <v>32.94</v>
      </c>
      <c r="E27" s="51">
        <v>33.89</v>
      </c>
      <c r="F27" s="59">
        <f>SUMIFS('2018 Data'!J:J,'2018 Data'!G:G,A27,'2018 Data'!C:C,9)</f>
        <v>23.7</v>
      </c>
      <c r="G27" s="49">
        <v>0.0</v>
      </c>
      <c r="H27" s="49">
        <v>0.0</v>
      </c>
      <c r="S27" s="49" t="str">
        <f>IF(SUMIFS('2017 Data'!$J:$J,'2017 Data'!$G:$G,$A27,'2017 Data'!$C:$C,S$2) = 0, "", SUMIFS('2017 Data'!$J:$J,'2017 Data'!$G:$G,$A27,'2017 Data'!$C:$C,S$2))</f>
        <v/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0" t="s">
        <v>123</v>
      </c>
      <c r="B28" s="51">
        <v>3.0</v>
      </c>
      <c r="C28" s="51">
        <f t="array" ref="C28">ROUND(AVERAGE(XLOOKUP(A28,'Event 6'!A:A,'Event 6'!F:F),XLOOKUP(A28,'Event 7'!A:A,'Event 7'!F:F),XLOOKUP(A28,Event8!A:A,Event8!I:I)),2)</f>
        <v>22.93</v>
      </c>
      <c r="D28" s="51">
        <v>32.94</v>
      </c>
      <c r="E28" s="51">
        <v>33.89</v>
      </c>
      <c r="F28" s="59">
        <f>SUMIFS('2018 Data'!J:J,'2018 Data'!G:G,A28,'2018 Data'!C:C,9)</f>
        <v>22.26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23.29</v>
      </c>
      <c r="T28" s="49" t="str">
        <f>IF(SUMIFS('2017 Data'!$J:$J,'2017 Data'!$G:$G,$A28,'2017 Data'!$C:$C,T$2) = 0, "", SUMIFS('2017 Data'!$J:$J,'2017 Data'!$G:$G,$A28,'2017 Data'!$C:$C,T$2))</f>
        <v/>
      </c>
      <c r="U28" s="49" t="str">
        <f>IF(SUMIFS('2017 Data'!$J:$J,'2017 Data'!$G:$G,$A28,'2017 Data'!$C:$C,U$2) = 0, "", SUMIFS('2017 Data'!$J:$J,'2017 Data'!$G:$G,$A28,'2017 Data'!$C:$C,U$2))</f>
        <v/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0" t="s">
        <v>160</v>
      </c>
      <c r="B29" s="51">
        <v>3.0</v>
      </c>
      <c r="C29" s="51">
        <f t="array" ref="C29">ROUND(AVERAGE(XLOOKUP(A29,'Event 6'!A:A,'Event 6'!F:F),XLOOKUP(A29,'Event 7'!A:A,'Event 7'!F:F),XLOOKUP(A29,Event8!A:A,Event8!I:I)),2)</f>
        <v>17.47</v>
      </c>
      <c r="D29" s="51">
        <v>32.94</v>
      </c>
      <c r="E29" s="51">
        <v>33.89</v>
      </c>
      <c r="F29" s="59">
        <f>SUMIFS('2018 Data'!J:J,'2018 Data'!G:G,A29,'2018 Data'!C:C,9)</f>
        <v>32.03</v>
      </c>
      <c r="G29" s="49">
        <v>0.0</v>
      </c>
      <c r="H29" s="49">
        <v>0.0</v>
      </c>
      <c r="S29" s="49" t="str">
        <f>IF(SUMIFS('2017 Data'!$J:$J,'2017 Data'!$G:$G,$A29,'2017 Data'!$C:$C,S$2) = 0, "", SUMIFS('2017 Data'!$J:$J,'2017 Data'!$G:$G,$A29,'2017 Data'!$C:$C,S$2))</f>
        <v/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67</v>
      </c>
      <c r="B30" s="51">
        <v>3.0</v>
      </c>
      <c r="C30" s="51">
        <f t="array" ref="C30">ROUND(AVERAGE(XLOOKUP(A30,'Event 6'!A:A,'Event 6'!F:F),XLOOKUP(A30,'Event 7'!A:A,'Event 7'!F:F),XLOOKUP(A30,Event8!A:A,Event8!I:I)),2)</f>
        <v>22.14</v>
      </c>
      <c r="D30" s="51">
        <f>IF(SUMIFS('2017 Data'!$J:$J,'2017 Data'!$G:$G,$A30,'2017 Data'!$C:$C,9) = 0, "", SUMIFS('2017 Data'!$J:$J,'2017 Data'!$G:$G,$A30,'2017 Data'!$C:$C,9))</f>
        <v>30.34</v>
      </c>
      <c r="E30" s="51">
        <f>IF(SUMIFS('2017 Data'!$J:$J,'2017 Data'!$G:$G,$A30,'2017 Data'!$C:$C,9) = 0, "", SUMIFS('2017 Data'!$J:$J,'2017 Data'!$G:$G,$A30,'2017 Data'!$C:$C,9))</f>
        <v>30.34</v>
      </c>
      <c r="F30" s="59">
        <f>SUMIFS('2018 Data'!J:J,'2018 Data'!G:G,A30,'2018 Data'!C:C,9)</f>
        <v>35.89</v>
      </c>
      <c r="G30" s="49">
        <v>0.0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26.73</v>
      </c>
      <c r="T30" s="49">
        <f>IF(SUMIFS('2017 Data'!$J:$J,'2017 Data'!$G:$G,$A30,'2017 Data'!$C:$C,T$2) = 0, "", SUMIFS('2017 Data'!$J:$J,'2017 Data'!$G:$G,$A30,'2017 Data'!$C:$C,T$2))</f>
        <v>30.34</v>
      </c>
      <c r="U30" s="49">
        <f>IF(SUMIFS('2017 Data'!$J:$J,'2017 Data'!$G:$G,$A30,'2017 Data'!$C:$C,U$2) = 0, "", SUMIFS('2017 Data'!$J:$J,'2017 Data'!$G:$G,$A30,'2017 Data'!$C:$C,U$2))</f>
        <v>10.47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0" t="s">
        <v>55</v>
      </c>
      <c r="B31" s="51">
        <v>3.0</v>
      </c>
      <c r="C31" s="51">
        <f t="array" ref="C31">ROUND(AVERAGE(XLOOKUP(A31,'Event 6'!A:A,'Event 6'!F:F),XLOOKUP(A31,'Event 7'!A:A,'Event 7'!F:F),XLOOKUP(A31,Event8!A:A,Event8!I:I)),2)</f>
        <v>21.64</v>
      </c>
      <c r="D31" s="51">
        <f>IF(SUMIFS(historical_events_FACT!$J:$J,historical_events_FACT!$G:$G,$A31,historical_events_FACT!$C:$C,9,historical_events_FACT!$B:$B,2016)=0,"",SUMIFS(historical_events_FACT!$J:$J,historical_events_FACT!$G:$G,$A31,historical_events_FACT!$C:$C,9,historical_events_FACT!$B:$B,2016))</f>
        <v>21.23</v>
      </c>
      <c r="E31" s="51">
        <f>IF(SUMIFS('2017 Data'!$J:$J,'2017 Data'!$G:$G,$A31,'2017 Data'!$C:$C,9) = 0, "", SUMIFS('2017 Data'!$J:$J,'2017 Data'!$G:$G,$A31,'2017 Data'!$C:$C,9))</f>
        <v>66.61</v>
      </c>
      <c r="F31" s="59">
        <f>SUMIFS('2018 Data'!J:J,'2018 Data'!G:G,A31,'2018 Data'!C:C,9)</f>
        <v>12.1</v>
      </c>
      <c r="G31" s="49">
        <v>0.0</v>
      </c>
      <c r="H31" s="49">
        <v>0.0</v>
      </c>
      <c r="S31" s="49">
        <f>IF(SUMIFS('2017 Data'!$J:$J,'2017 Data'!$G:$G,$A31,'2017 Data'!$C:$C,S$2) = 0, "", SUMIFS('2017 Data'!$J:$J,'2017 Data'!$G:$G,$A31,'2017 Data'!$C:$C,S$2))</f>
        <v>26.07</v>
      </c>
      <c r="T31" s="49">
        <f>IF(SUMIFS('2017 Data'!$J:$J,'2017 Data'!$G:$G,$A31,'2017 Data'!$C:$C,T$2) = 0, "", SUMIFS('2017 Data'!$J:$J,'2017 Data'!$G:$G,$A31,'2017 Data'!$C:$C,T$2))</f>
        <v>66.61</v>
      </c>
      <c r="U31" s="49">
        <f>IF(SUMIFS('2017 Data'!$J:$J,'2017 Data'!$G:$G,$A31,'2017 Data'!$C:$C,U$2) = 0, "", SUMIFS('2017 Data'!$J:$J,'2017 Data'!$G:$G,$A31,'2017 Data'!$C:$C,U$2))</f>
        <v>50.75</v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61.89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21.23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71.91</v>
      </c>
    </row>
    <row r="32" ht="15.75" customHeight="1">
      <c r="A32" s="50" t="s">
        <v>34</v>
      </c>
      <c r="B32" s="51">
        <v>3.0</v>
      </c>
      <c r="C32" s="51">
        <f t="array" ref="C32">ROUND(AVERAGE(XLOOKUP(A32,'Event 6'!A:A,'Event 6'!F:F),XLOOKUP(A32,'Event 7'!A:A,'Event 7'!F:F),XLOOKUP(A32,Event8!A:A,Event8!I:I)),2)</f>
        <v>19.8</v>
      </c>
      <c r="D32" s="51">
        <f>IF(SUMIFS(historical_events_FACT!$J:$J,historical_events_FACT!$G:$G,$A32,historical_events_FACT!$C:$C,9,historical_events_FACT!$B:$B,2016)=0,"",SUMIFS(historical_events_FACT!$J:$J,historical_events_FACT!$G:$G,$A32,historical_events_FACT!$C:$C,9,historical_events_FACT!$B:$B,2016))</f>
        <v>33.23</v>
      </c>
      <c r="E32" s="51">
        <f>IF(SUMIFS('2017 Data'!$J:$J,'2017 Data'!$G:$G,$A32,'2017 Data'!$C:$C,9) = 0, "", SUMIFS('2017 Data'!$J:$J,'2017 Data'!$G:$G,$A32,'2017 Data'!$C:$C,9))</f>
        <v>28.2</v>
      </c>
      <c r="F32" s="59">
        <f>SUMIFS('2018 Data'!J:J,'2018 Data'!G:G,A32,'2018 Data'!C:C,9)</f>
        <v>47.27</v>
      </c>
      <c r="G32" s="49">
        <v>0.0</v>
      </c>
      <c r="H32" s="49">
        <v>0.0</v>
      </c>
      <c r="S32" s="49">
        <f>IF(SUMIFS('2017 Data'!$J:$J,'2017 Data'!$G:$G,$A32,'2017 Data'!$C:$C,S$2) = 0, "", SUMIFS('2017 Data'!$J:$J,'2017 Data'!$G:$G,$A32,'2017 Data'!$C:$C,S$2))</f>
        <v>86.05</v>
      </c>
      <c r="T32" s="49">
        <f>IF(SUMIFS('2017 Data'!$J:$J,'2017 Data'!$G:$G,$A32,'2017 Data'!$C:$C,T$2) = 0, "", SUMIFS('2017 Data'!$J:$J,'2017 Data'!$G:$G,$A32,'2017 Data'!$C:$C,T$2))</f>
        <v>28.2</v>
      </c>
      <c r="U32" s="49">
        <f>IF(SUMIFS('2017 Data'!$J:$J,'2017 Data'!$G:$G,$A32,'2017 Data'!$C:$C,U$2) = 0, "", SUMIFS('2017 Data'!$J:$J,'2017 Data'!$G:$G,$A32,'2017 Data'!$C:$C,U$2))</f>
        <v>15.47</v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23.23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33.23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17.63</v>
      </c>
    </row>
    <row r="33" ht="15.75" customHeight="1">
      <c r="A33" s="50" t="s">
        <v>65</v>
      </c>
      <c r="B33" s="51">
        <v>3.0</v>
      </c>
      <c r="C33" s="51">
        <f t="array" ref="C33">ROUND(AVERAGE(XLOOKUP(A33,'Event 6'!A:A,'Event 6'!F:F),XLOOKUP(A33,'Event 7'!A:A,'Event 7'!F:F),XLOOKUP(A33,Event8!A:A,Event8!I:I)),2)</f>
        <v>18.6</v>
      </c>
      <c r="D33" s="51">
        <f>IF(SUMIFS(historical_events_FACT!$J:$J,historical_events_FACT!$G:$G,$A33,historical_events_FACT!$C:$C,9,historical_events_FACT!$B:$B,2016)=0,"",SUMIFS(historical_events_FACT!$J:$J,historical_events_FACT!$G:$G,$A33,historical_events_FACT!$C:$C,9,historical_events_FACT!$B:$B,2016))</f>
        <v>29.67</v>
      </c>
      <c r="E33" s="51">
        <f>IF(SUMIFS('2017 Data'!$J:$J,'2017 Data'!$G:$G,$A33,'2017 Data'!$C:$C,9) = 0, "", SUMIFS('2017 Data'!$J:$J,'2017 Data'!$G:$G,$A33,'2017 Data'!$C:$C,9))</f>
        <v>52.67</v>
      </c>
      <c r="F33" s="59">
        <f>SUMIFS('2018 Data'!J:J,'2018 Data'!G:G,A33,'2018 Data'!C:C,9)</f>
        <v>31.3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28.1</v>
      </c>
      <c r="T33" s="49">
        <f>IF(SUMIFS('2017 Data'!$J:$J,'2017 Data'!$G:$G,$A33,'2017 Data'!$C:$C,T$2) = 0, "", SUMIFS('2017 Data'!$J:$J,'2017 Data'!$G:$G,$A33,'2017 Data'!$C:$C,T$2))</f>
        <v>52.67</v>
      </c>
      <c r="U33" s="49">
        <f>IF(SUMIFS('2017 Data'!$J:$J,'2017 Data'!$G:$G,$A33,'2017 Data'!$C:$C,U$2) = 0, "", SUMIFS('2017 Data'!$J:$J,'2017 Data'!$G:$G,$A33,'2017 Data'!$C:$C,U$2))</f>
        <v>13.96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29.67</v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0" t="s">
        <v>25</v>
      </c>
      <c r="B34" s="51">
        <v>3.0</v>
      </c>
      <c r="C34" s="51">
        <f t="array" ref="C34">ROUND(AVERAGE(XLOOKUP(A34,'Event 6'!A:A,'Event 6'!F:F),XLOOKUP(A34,'Event 7'!A:A,'Event 7'!F:F),XLOOKUP(A34,Event8!A:A,Event8!I:I)),2)</f>
        <v>18.81</v>
      </c>
      <c r="D34" s="51">
        <f>IF(SUMIFS(historical_events_FACT!$J:$J,historical_events_FACT!$G:$G,$A34,historical_events_FACT!$C:$C,9,historical_events_FACT!$B:$B,2016)=0,"",SUMIFS(historical_events_FACT!$J:$J,historical_events_FACT!$G:$G,$A34,historical_events_FACT!$C:$C,9,historical_events_FACT!$B:$B,2016))</f>
        <v>91.18</v>
      </c>
      <c r="E34" s="51">
        <f>IF(SUMIFS('2017 Data'!$J:$J,'2017 Data'!$G:$G,$A34,'2017 Data'!$C:$C,9) = 0, "", SUMIFS('2017 Data'!$J:$J,'2017 Data'!$G:$G,$A34,'2017 Data'!$C:$C,9))</f>
        <v>16.27</v>
      </c>
      <c r="F34" s="59">
        <f>SUMIFS('2018 Data'!J:J,'2018 Data'!G:G,A34,'2018 Data'!C:C,9)</f>
        <v>21.83</v>
      </c>
      <c r="G34" s="49">
        <v>1.0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47" t="s">
        <v>54</v>
      </c>
      <c r="B35" s="51">
        <v>3.0</v>
      </c>
      <c r="C35" s="51">
        <f t="array" ref="C35">ROUND(AVERAGE(XLOOKUP(A35,'Event 6'!A:A,'Event 6'!F:F),XLOOKUP(A35,'Event 7'!A:A,'Event 7'!F:F),XLOOKUP(A35,Event8!A:A,Event8!I:I)),2)</f>
        <v>26.67</v>
      </c>
      <c r="D35" s="51">
        <f>IF(SUMIFS(historical_events_FACT!$J:$J,historical_events_FACT!$G:$G,$A35,historical_events_FACT!$C:$C,9,historical_events_FACT!$B:$B,2016)=0,"",SUMIFS(historical_events_FACT!$J:$J,historical_events_FACT!$G:$G,$A35,historical_events_FACT!$C:$C,9,historical_events_FACT!$B:$B,2016))</f>
        <v>21.13</v>
      </c>
      <c r="E35" s="51">
        <f>IF(SUMIFS('2017 Data'!$J:$J,'2017 Data'!$G:$G,$A35,'2017 Data'!$C:$C,9) = 0, "", SUMIFS('2017 Data'!$J:$J,'2017 Data'!$G:$G,$A35,'2017 Data'!$C:$C,9))</f>
        <v>21.3</v>
      </c>
      <c r="F35" s="59">
        <f>SUMIFS('2018 Data'!J:J,'2018 Data'!G:G,A35,'2018 Data'!C:C,9)</f>
        <v>26.11</v>
      </c>
      <c r="G35" s="49">
        <v>0.0</v>
      </c>
      <c r="H35" s="49">
        <v>0.0</v>
      </c>
      <c r="S35" s="49">
        <f>IF(SUMIFS('2017 Data'!$J:$J,'2017 Data'!$G:$G,$A35,'2017 Data'!$C:$C,S$2) = 0, "", SUMIFS('2017 Data'!$J:$J,'2017 Data'!$G:$G,$A35,'2017 Data'!$C:$C,S$2))</f>
        <v>73.54</v>
      </c>
      <c r="T35" s="49">
        <f>IF(SUMIFS('2017 Data'!$J:$J,'2017 Data'!$G:$G,$A35,'2017 Data'!$C:$C,T$2) = 0, "", SUMIFS('2017 Data'!$J:$J,'2017 Data'!$G:$G,$A35,'2017 Data'!$C:$C,T$2))</f>
        <v>21.3</v>
      </c>
      <c r="U35" s="49">
        <f>IF(SUMIFS('2017 Data'!$J:$J,'2017 Data'!$G:$G,$A35,'2017 Data'!$C:$C,U$2) = 0, "", SUMIFS('2017 Data'!$J:$J,'2017 Data'!$G:$G,$A35,'2017 Data'!$C:$C,U$2))</f>
        <v>6.77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24.88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21.13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25.94</v>
      </c>
    </row>
    <row r="36" ht="15.75" customHeight="1">
      <c r="A36" s="47" t="s">
        <v>175</v>
      </c>
      <c r="B36" s="51">
        <v>3.0</v>
      </c>
      <c r="C36" s="51">
        <v>20.06</v>
      </c>
      <c r="D36" s="51">
        <v>32.94</v>
      </c>
      <c r="E36" s="51">
        <v>33.89</v>
      </c>
      <c r="F36" s="59">
        <f>SUMIFS('2018 Data'!J:J,'2018 Data'!G:G,A36,'2018 Data'!C:C,9)</f>
        <v>11.77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 t="s">
        <v>18</v>
      </c>
      <c r="B37" s="51">
        <v>3.0</v>
      </c>
      <c r="C37" s="51">
        <v>20.06</v>
      </c>
      <c r="D37" s="51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E37" s="51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F37" s="59">
        <f>SUMIFS('2018 Data'!J:J,'2018 Data'!G:G,A37,'2018 Data'!C:C,9)</f>
        <v>107.06</v>
      </c>
      <c r="G37" s="49">
        <v>0.0</v>
      </c>
      <c r="H37" s="49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26.66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39.86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22.63</v>
      </c>
    </row>
    <row r="38" ht="15.75" customHeight="1">
      <c r="A38" s="47"/>
      <c r="D38" s="51" t="str">
        <f>IF(SUMIFS(historical_events_FACT!$J:$J,historical_events_FACT!$G:$G,$A38,historical_events_FACT!$C:$C,9,historical_events_FACT!$B:$B,2016)=0,"",SUMIFS(historical_events_FACT!$J:$J,historical_events_FACT!$G:$G,$A38,historical_events_FACT!$C:$C,9,historical_events_FACT!$B:$B,2016))</f>
        <v/>
      </c>
      <c r="E38" s="51" t="str">
        <f>IF(SUMIFS('2017 Data'!$J:$J,'2017 Data'!$G:$G,$A38,'2017 Data'!$C:$C,9) = 0, "", SUMIFS('2017 Data'!$J:$J,'2017 Data'!$G:$G,$A38,'2017 Data'!$C:$C,9))</f>
        <v/>
      </c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6" t="s">
        <v>64</v>
      </c>
      <c r="D39" s="51" t="str">
        <f>IF(SUMIFS(historical_events_FACT!$J:$J,historical_events_FACT!$G:$G,$A39,historical_events_FACT!$C:$C,9,historical_events_FACT!$B:$B,2016)=0,"",SUMIFS(historical_events_FACT!$J:$J,historical_events_FACT!$G:$G,$A39,historical_events_FACT!$C:$C,9,historical_events_FACT!$B:$B,2016))</f>
        <v/>
      </c>
      <c r="E39" s="51">
        <f>IF(SUMIFS('2017 Data'!$J:$J,'2017 Data'!$G:$G,$A39,'2017 Data'!$C:$C,9) = 0, "", SUMIFS('2017 Data'!$J:$J,'2017 Data'!$G:$G,$A39,'2017 Data'!$C:$C,9))</f>
        <v>37.02</v>
      </c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6" t="s">
        <v>61</v>
      </c>
      <c r="D40" s="51" t="str">
        <f>IF(SUMIFS(historical_events_FACT!$J:$J,historical_events_FACT!$G:$G,$A40,historical_events_FACT!$C:$C,9,historical_events_FACT!$B:$B,2016)=0,"",SUMIFS(historical_events_FACT!$J:$J,historical_events_FACT!$G:$G,$A40,historical_events_FACT!$C:$C,9,historical_events_FACT!$B:$B,2016))</f>
        <v/>
      </c>
      <c r="E40" s="51">
        <f>IF(SUMIFS('2017 Data'!$J:$J,'2017 Data'!$G:$G,$A40,'2017 Data'!$C:$C,9) = 0, "", SUMIFS('2017 Data'!$J:$J,'2017 Data'!$G:$G,$A40,'2017 Data'!$C:$C,9))</f>
        <v>22.44</v>
      </c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6" t="s">
        <v>65</v>
      </c>
      <c r="D41" s="51">
        <f>IF(SUMIFS(historical_events_FACT!$J:$J,historical_events_FACT!$G:$G,$A41,historical_events_FACT!$C:$C,9,historical_events_FACT!$B:$B,2016)=0,"",SUMIFS(historical_events_FACT!$J:$J,historical_events_FACT!$G:$G,$A41,historical_events_FACT!$C:$C,9,historical_events_FACT!$B:$B,2016))</f>
        <v>29.67</v>
      </c>
      <c r="E41" s="51">
        <f>IF(SUMIFS('2017 Data'!$J:$J,'2017 Data'!$G:$G,$A41,'2017 Data'!$C:$C,9) = 0, "", SUMIFS('2017 Data'!$J:$J,'2017 Data'!$G:$G,$A41,'2017 Data'!$C:$C,9))</f>
        <v>52.67</v>
      </c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6"/>
      <c r="D42" s="51" t="str">
        <f>IF(SUMIFS(historical_events_FACT!$J:$J,historical_events_FACT!$G:$G,$A42,historical_events_FACT!$C:$C,9,historical_events_FACT!$B:$B,2016)=0,"",SUMIFS(historical_events_FACT!$J:$J,historical_events_FACT!$G:$G,$A42,historical_events_FACT!$C:$C,9,historical_events_FACT!$B:$B,2016))</f>
        <v/>
      </c>
      <c r="E42" s="51" t="str">
        <f>IF(SUMIFS('2017 Data'!$J:$J,'2017 Data'!$G:$G,$A42,'2017 Data'!$C:$C,9) = 0, "", SUMIFS('2017 Data'!$J:$J,'2017 Data'!$G:$G,$A42,'2017 Data'!$C:$C,9))</f>
        <v/>
      </c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6" t="s">
        <v>69</v>
      </c>
      <c r="D43" s="51" t="str">
        <f>IF(SUMIFS(historical_events_FACT!$J:$J,historical_events_FACT!$G:$G,$A43,historical_events_FACT!$C:$C,9,historical_events_FACT!$B:$B,2016)=0,"",SUMIFS(historical_events_FACT!$J:$J,historical_events_FACT!$G:$G,$A43,historical_events_FACT!$C:$C,9,historical_events_FACT!$B:$B,2016))</f>
        <v/>
      </c>
      <c r="E43" s="51">
        <f>IF(SUMIFS('2017 Data'!$J:$J,'2017 Data'!$G:$G,$A43,'2017 Data'!$C:$C,9) = 0, "", SUMIFS('2017 Data'!$J:$J,'2017 Data'!$G:$G,$A43,'2017 Data'!$C:$C,9))</f>
        <v>23.44</v>
      </c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1" t="str">
        <f>IF(SUMIFS(historical_events_FACT!$J:$J,historical_events_FACT!$G:$G,$A44,historical_events_FACT!$C:$C,9,historical_events_FACT!$B:$B,2016)=0,"",SUMIFS(historical_events_FACT!$J:$J,historical_events_FACT!$G:$G,$A44,historical_events_FACT!$C:$C,9,historical_events_FACT!$B:$B,2016))</f>
        <v/>
      </c>
      <c r="E44" s="51" t="str">
        <f>IF(SUMIFS('2017 Data'!$J:$J,'2017 Data'!$G:$G,$A44,'2017 Data'!$C:$C,9) = 0, "", SUMIFS('2017 Data'!$J:$J,'2017 Data'!$G:$G,$A44,'2017 Data'!$C:$C,9))</f>
        <v/>
      </c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6" t="s">
        <v>40</v>
      </c>
      <c r="D45" s="51">
        <f>IF(SUMIFS(historical_events_FACT!$J:$J,historical_events_FACT!$G:$G,$A45,historical_events_FACT!$C:$C,9,historical_events_FACT!$B:$B,2016)=0,"",SUMIFS(historical_events_FACT!$J:$J,historical_events_FACT!$G:$G,$A45,historical_events_FACT!$C:$C,9,historical_events_FACT!$B:$B,2016))</f>
        <v>48.56</v>
      </c>
      <c r="E45" s="51">
        <f>IF(SUMIFS('2017 Data'!$J:$J,'2017 Data'!$G:$G,$A45,'2017 Data'!$C:$C,9) = 0, "", SUMIFS('2017 Data'!$J:$J,'2017 Data'!$G:$G,$A45,'2017 Data'!$C:$C,9))</f>
        <v>61.15</v>
      </c>
    </row>
    <row r="46" ht="15.75" customHeight="1">
      <c r="A46" s="56" t="s">
        <v>52</v>
      </c>
      <c r="D46" s="51">
        <f>IF(SUMIFS(historical_events_FACT!$J:$J,historical_events_FACT!$G:$G,$A46,historical_events_FACT!$C:$C,9,historical_events_FACT!$B:$B,2016)=0,"",SUMIFS(historical_events_FACT!$J:$J,historical_events_FACT!$G:$G,$A46,historical_events_FACT!$C:$C,9,historical_events_FACT!$B:$B,2016))</f>
        <v>39.87</v>
      </c>
      <c r="E46" s="51">
        <f>IF(SUMIFS('2017 Data'!$J:$J,'2017 Data'!$G:$G,$A46,'2017 Data'!$C:$C,9) = 0, "", SUMIFS('2017 Data'!$J:$J,'2017 Data'!$G:$G,$A46,'2017 Data'!$C:$C,9))</f>
        <v>15.83</v>
      </c>
    </row>
    <row r="47" ht="15.75" customHeight="1">
      <c r="A47" s="56" t="s">
        <v>53</v>
      </c>
      <c r="D47" s="51">
        <f>IF(SUMIFS(historical_events_FACT!$J:$J,historical_events_FACT!$G:$G,$A47,historical_events_FACT!$C:$C,9,historical_events_FACT!$B:$B,2016)=0,"",SUMIFS(historical_events_FACT!$J:$J,historical_events_FACT!$G:$G,$A47,historical_events_FACT!$C:$C,9,historical_events_FACT!$B:$B,2016))</f>
        <v>24.83</v>
      </c>
      <c r="E47" s="51">
        <f>IF(SUMIFS('2017 Data'!$J:$J,'2017 Data'!$G:$G,$A47,'2017 Data'!$C:$C,9) = 0, "", SUMIFS('2017 Data'!$J:$J,'2017 Data'!$G:$G,$A47,'2017 Data'!$C:$C,9))</f>
        <v>21.73</v>
      </c>
    </row>
    <row r="48" ht="15.75" customHeight="1">
      <c r="A48" s="56" t="s">
        <v>68</v>
      </c>
      <c r="D48" s="51">
        <f>IF(SUMIFS(historical_events_FACT!$J:$J,historical_events_FACT!$G:$G,$A48,historical_events_FACT!$C:$C,9,historical_events_FACT!$B:$B,2016)=0,"",SUMIFS(historical_events_FACT!$J:$J,historical_events_FACT!$G:$G,$A48,historical_events_FACT!$C:$C,9,historical_events_FACT!$B:$B,2016))</f>
        <v>31.99</v>
      </c>
      <c r="E48" s="51">
        <f>IF(SUMIFS('2017 Data'!$J:$J,'2017 Data'!$G:$G,$A48,'2017 Data'!$C:$C,9) = 0, "", SUMIFS('2017 Data'!$J:$J,'2017 Data'!$G:$G,$A48,'2017 Data'!$C:$C,9))</f>
        <v>23.33</v>
      </c>
    </row>
    <row r="49" ht="15.75" customHeight="1">
      <c r="A49" s="56" t="s">
        <v>58</v>
      </c>
      <c r="D49" s="51">
        <f>IF(SUMIFS(historical_events_FACT!$J:$J,historical_events_FACT!$G:$G,$A49,historical_events_FACT!$C:$C,9,historical_events_FACT!$B:$B,2016)=0,"",SUMIFS(historical_events_FACT!$J:$J,historical_events_FACT!$G:$G,$A49,historical_events_FACT!$C:$C,9,historical_events_FACT!$B:$B,2016))</f>
        <v>17.34</v>
      </c>
      <c r="E49" s="51" t="str">
        <f>IF(SUMIFS('2017 Data'!$J:$J,'2017 Data'!$G:$G,$A49,'2017 Data'!$C:$C,9) = 0, "", SUMIFS('2017 Data'!$J:$J,'2017 Data'!$G:$G,$A49,'2017 Data'!$C:$C,9))</f>
        <v/>
      </c>
    </row>
    <row r="50" ht="15.75" customHeight="1">
      <c r="A50" s="56" t="s">
        <v>51</v>
      </c>
      <c r="D50" s="51">
        <f>IF(SUMIFS(historical_events_FACT!$J:$J,historical_events_FACT!$G:$G,$A50,historical_events_FACT!$C:$C,9,historical_events_FACT!$B:$B,2016)=0,"",SUMIFS(historical_events_FACT!$J:$J,historical_events_FACT!$G:$G,$A50,historical_events_FACT!$C:$C,9,historical_events_FACT!$B:$B,2016))</f>
        <v>28.13</v>
      </c>
      <c r="E50" s="51" t="str">
        <f>IF(SUMIFS('2017 Data'!$J:$J,'2017 Data'!$G:$G,$A50,'2017 Data'!$C:$C,9) = 0, "", SUMIFS('2017 Data'!$J:$J,'2017 Data'!$G:$G,$A50,'2017 Data'!$C:$C,9))</f>
        <v/>
      </c>
    </row>
    <row r="51" ht="15.75" customHeight="1">
      <c r="A51" s="56" t="s">
        <v>18</v>
      </c>
      <c r="D51" s="51">
        <f>IF(SUMIFS(historical_events_FACT!$J:$J,historical_events_FACT!$G:$G,$A51,historical_events_FACT!$C:$C,9,historical_events_FACT!$B:$B,2016)=0,"",SUMIFS(historical_events_FACT!$J:$J,historical_events_FACT!$G:$G,$A51,historical_events_FACT!$C:$C,9,historical_events_FACT!$B:$B,2016))</f>
        <v>39.86</v>
      </c>
      <c r="E51" s="51" t="str">
        <f>IF(SUMIFS('2017 Data'!$J:$J,'2017 Data'!$G:$G,$A51,'2017 Data'!$C:$C,9) = 0, "", SUMIFS('2017 Data'!$J:$J,'2017 Data'!$G:$G,$A51,'2017 Data'!$C:$C,9))</f>
        <v/>
      </c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194</v>
      </c>
      <c r="D1" s="49" t="s">
        <v>195</v>
      </c>
      <c r="E1" s="49" t="s">
        <v>196</v>
      </c>
      <c r="F1" s="49" t="s">
        <v>183</v>
      </c>
      <c r="G1" s="49" t="s">
        <v>184</v>
      </c>
      <c r="H1" s="49" t="s">
        <v>185</v>
      </c>
      <c r="S1" s="49">
        <v>2017.0</v>
      </c>
      <c r="V1" s="49">
        <v>2016.0</v>
      </c>
    </row>
    <row r="2">
      <c r="A2" s="50" t="s">
        <v>30</v>
      </c>
      <c r="B2" s="51">
        <v>1.0</v>
      </c>
      <c r="C2" s="51">
        <f t="array" ref="C2">ROUND(AVERAGE(XLOOKUP(A2,'Event 9'!A:A,'Event 9'!F:F),XLOOKUP(A2,'Event 7'!A:A,'Event 7'!F:F),XLOOKUP(A2,Event8!A:A,Event8!I:I)),2)</f>
        <v>61.41</v>
      </c>
      <c r="D2" s="51">
        <f>IF(SUMIFS(historical_events_FACT!$J:$J,historical_events_FACT!$G:$G,$A2,historical_events_FACT!$C:$C,10,historical_events_FACT!$B:$B,2016)=0,"",SUMIFS(historical_events_FACT!$J:$J,historical_events_FACT!$G:$G,$A2,historical_events_FACT!$C:$C,10,historical_events_FACT!$B:$B,2016))</f>
        <v>33.77</v>
      </c>
      <c r="E2" s="51">
        <f>IF(SUMIFS('2017 Data'!$J:$J,'2017 Data'!$G:$G,$A2,'2017 Data'!$C:$C,10) = 0, "", SUMIFS('2017 Data'!$J:$J,'2017 Data'!$G:$G,$A2,'2017 Data'!$C:$C,10))</f>
        <v>90.03</v>
      </c>
      <c r="F2" s="59">
        <f>SUMIFS('2018 Data'!J:J,'2018 Data'!G:G,A2,'2018 Data'!C:C,10)</f>
        <v>69.33</v>
      </c>
      <c r="G2" s="49">
        <v>0.0</v>
      </c>
      <c r="H2" s="49">
        <v>0.0</v>
      </c>
      <c r="J2" s="49" t="s">
        <v>186</v>
      </c>
      <c r="K2" s="53">
        <f>SUMPRODUCT(G2:G36,D2:D36)+SUMPRODUCT(H2:H36,D2:D36)</f>
        <v>553.47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0" t="s">
        <v>33</v>
      </c>
      <c r="B3" s="51">
        <v>1.0</v>
      </c>
      <c r="C3" s="51">
        <f t="array" ref="C3">ROUND(AVERAGE(XLOOKUP(A3,'Event 9'!A:A,'Event 9'!F:F),XLOOKUP(A3,'Event 7'!A:A,'Event 7'!F:F),XLOOKUP(A3,Event8!A:A,Event8!I:I)),2)</f>
        <v>46.08</v>
      </c>
      <c r="D3" s="51">
        <f>IF(SUMIFS(historical_events_FACT!$J:$J,historical_events_FACT!$G:$G,$A3,historical_events_FACT!$C:$C,10,historical_events_FACT!$B:$B,2016)=0,"",SUMIFS(historical_events_FACT!$J:$J,historical_events_FACT!$G:$G,$A3,historical_events_FACT!$C:$C,10,historical_events_FACT!$B:$B,2016))</f>
        <v>37.67</v>
      </c>
      <c r="E3" s="51">
        <f>IF(SUMIFS('2017 Data'!$J:$J,'2017 Data'!$G:$G,$A3,'2017 Data'!$C:$C,10) = 0, "", SUMIFS('2017 Data'!$J:$J,'2017 Data'!$G:$G,$A3,'2017 Data'!$C:$C,10))</f>
        <v>16.14</v>
      </c>
      <c r="F3" s="59">
        <f>SUMIFS('2018 Data'!J:J,'2018 Data'!G:G,A3,'2018 Data'!C:C,10)</f>
        <v>34.33</v>
      </c>
      <c r="G3" s="49">
        <v>0.0</v>
      </c>
      <c r="H3" s="49">
        <v>0.0</v>
      </c>
      <c r="I3" s="49" t="s">
        <v>187</v>
      </c>
      <c r="J3" s="49" t="s">
        <v>197</v>
      </c>
      <c r="K3" s="54">
        <f>SUMPRODUCT(G2:G36,C2:C36) +SUMPRODUCT(H2:H36,C2:C36)</f>
        <v>368.4</v>
      </c>
      <c r="L3" s="49" t="s">
        <v>188</v>
      </c>
      <c r="M3" s="4">
        <v>340.0</v>
      </c>
      <c r="S3" s="49">
        <f>IF(SUMIFS('2017 Data'!$J:$J,'2017 Data'!$G:$G,$A2,'2017 Data'!$C:$C,S$2) = 0, "", SUMIFS('2017 Data'!$J:$J,'2017 Data'!$G:$G,$A2,'2017 Data'!$C:$C,S$2))</f>
        <v>72.96</v>
      </c>
      <c r="T3" s="49">
        <f>IF(SUMIFS('2017 Data'!$J:$J,'2017 Data'!$G:$G,$A3,'2017 Data'!$C:$C,T$2) = 0, "", SUMIFS('2017 Data'!$J:$J,'2017 Data'!$G:$G,$A3,'2017 Data'!$C:$C,T$2))</f>
        <v>19.93</v>
      </c>
      <c r="U3" s="49">
        <f>IF(SUMIFS('2017 Data'!$J:$J,'2017 Data'!$G:$G,$A3,'2017 Data'!$C:$C,U$2) = 0, "", SUMIFS('2017 Data'!$J:$J,'2017 Data'!$G:$G,$A3,'2017 Data'!$C:$C,U$2))</f>
        <v>16.14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51.71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69.97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37.67</v>
      </c>
    </row>
    <row r="4">
      <c r="A4" s="50" t="s">
        <v>31</v>
      </c>
      <c r="B4" s="51">
        <v>1.0</v>
      </c>
      <c r="C4" s="51">
        <f t="array" ref="C4">ROUND(AVERAGE(XLOOKUP(A4,'Event 9'!A:A,'Event 9'!F:F),XLOOKUP(A4,'Event 7'!A:A,'Event 7'!F:F),XLOOKUP(A4,Event8!A:A,Event8!I:I)),2)</f>
        <v>45.85</v>
      </c>
      <c r="D4" s="51">
        <f>IF(SUMIFS(historical_events_FACT!$J:$J,historical_events_FACT!$G:$G,$A4,historical_events_FACT!$C:$C,10,historical_events_FACT!$B:$B,2016)=0,"",SUMIFS(historical_events_FACT!$J:$J,historical_events_FACT!$G:$G,$A4,historical_events_FACT!$C:$C,10,historical_events_FACT!$B:$B,2016))</f>
        <v>74.03</v>
      </c>
      <c r="E4" s="51">
        <f>IF(SUMIFS('2017 Data'!$J:$J,'2017 Data'!$G:$G,$A4,'2017 Data'!$C:$C,10) = 0, "", SUMIFS('2017 Data'!$J:$J,'2017 Data'!$G:$G,$A4,'2017 Data'!$C:$C,10))</f>
        <v>65.34</v>
      </c>
      <c r="F4" s="59">
        <f>SUMIFS('2018 Data'!J:J,'2018 Data'!G:G,A4,'2018 Data'!C:C,10)</f>
        <v>45.6</v>
      </c>
      <c r="G4" s="49">
        <v>1.0</v>
      </c>
      <c r="H4" s="49">
        <v>1.0</v>
      </c>
      <c r="J4" s="49" t="s">
        <v>180</v>
      </c>
      <c r="K4" s="54">
        <f>SUMPRODUCT(G2:G36,E2:E36)+SUMPRODUCT(H2:H36,E2:E36)</f>
        <v>456.5</v>
      </c>
      <c r="L4" s="49" t="s">
        <v>188</v>
      </c>
      <c r="M4" s="4">
        <v>450.0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0" t="s">
        <v>17</v>
      </c>
      <c r="B5" s="51">
        <v>1.0</v>
      </c>
      <c r="C5" s="51">
        <f t="array" ref="C5">ROUND(AVERAGE(XLOOKUP(A5,'Event 9'!A:A,'Event 9'!F:F),XLOOKUP(A5,'Event 7'!A:A,'Event 7'!F:F),XLOOKUP(A5,Event8!A:A,Event8!I:I)),2)</f>
        <v>29.86</v>
      </c>
      <c r="D5" s="51">
        <f>IF(SUMIFS(historical_events_FACT!$J:$J,historical_events_FACT!$G:$G,$A5,historical_events_FACT!$C:$C,10,historical_events_FACT!$B:$B,2016)=0,"",SUMIFS(historical_events_FACT!$J:$J,historical_events_FACT!$G:$G,$A5,historical_events_FACT!$C:$C,10,historical_events_FACT!$B:$B,2016))</f>
        <v>27.23</v>
      </c>
      <c r="E5" s="51">
        <f>IF(SUMIFS('2017 Data'!$J:$J,'2017 Data'!$G:$G,$A5,'2017 Data'!$C:$C,10) = 0, "", SUMIFS('2017 Data'!$J:$J,'2017 Data'!$G:$G,$A5,'2017 Data'!$C:$C,10))</f>
        <v>26.13</v>
      </c>
      <c r="F5" s="59">
        <f>SUMIFS('2018 Data'!J:J,'2018 Data'!G:G,A5,'2018 Data'!C:C,10)</f>
        <v>87.7</v>
      </c>
      <c r="G5" s="49">
        <v>0.0</v>
      </c>
      <c r="H5" s="49">
        <v>0.0</v>
      </c>
      <c r="K5" s="49">
        <v>0.0</v>
      </c>
      <c r="M5" s="49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0" t="s">
        <v>28</v>
      </c>
      <c r="B6" s="51">
        <v>1.0</v>
      </c>
      <c r="C6" s="51">
        <f t="array" ref="C6">ROUND(AVERAGE(XLOOKUP(A6,'Event 9'!A:A,'Event 9'!F:F),XLOOKUP(A6,'Event 7'!A:A,'Event 7'!F:F),XLOOKUP(A6,Event8!A:A,Event8!I:I)),2)</f>
        <v>30.42</v>
      </c>
      <c r="D6" s="51">
        <f>IF(SUMIFS(historical_events_FACT!$J:$J,historical_events_FACT!$G:$G,$A6,historical_events_FACT!$C:$C,10,historical_events_FACT!$B:$B,2016)=0,"",SUMIFS(historical_events_FACT!$J:$J,historical_events_FACT!$G:$G,$A6,historical_events_FACT!$C:$C,10,historical_events_FACT!$B:$B,2016))</f>
        <v>75.76</v>
      </c>
      <c r="E6" s="51">
        <f>IF(SUMIFS('2017 Data'!$J:$J,'2017 Data'!$G:$G,$A6,'2017 Data'!$C:$C,10) = 0, "", SUMIFS('2017 Data'!$J:$J,'2017 Data'!$G:$G,$A6,'2017 Data'!$C:$C,10))</f>
        <v>17.47</v>
      </c>
      <c r="F6" s="59">
        <f>SUMIFS('2018 Data'!J:J,'2018 Data'!G:G,A6,'2018 Data'!C:C,10)</f>
        <v>22.5</v>
      </c>
      <c r="G6" s="49">
        <v>0.0</v>
      </c>
      <c r="H6" s="49">
        <v>0.0</v>
      </c>
      <c r="K6" s="49">
        <v>0.0</v>
      </c>
      <c r="M6" s="49">
        <v>0.0</v>
      </c>
      <c r="S6" s="49">
        <f>IF(SUMIFS('2017 Data'!$J:$J,'2017 Data'!$G:$G,$A6,'2017 Data'!$C:$C,S$2) = 0, "", SUMIFS('2017 Data'!$J:$J,'2017 Data'!$G:$G,$A6,'2017 Data'!$C:$C,S$2))</f>
        <v>70.51</v>
      </c>
      <c r="T6" s="49">
        <f>IF(SUMIFS('2017 Data'!$J:$J,'2017 Data'!$G:$G,$A6,'2017 Data'!$C:$C,T$2) = 0, "", SUMIFS('2017 Data'!$J:$J,'2017 Data'!$G:$G,$A6,'2017 Data'!$C:$C,T$2))</f>
        <v>29.1</v>
      </c>
      <c r="U6" s="49">
        <f>IF(SUMIFS('2017 Data'!$J:$J,'2017 Data'!$G:$G,$A6,'2017 Data'!$C:$C,U$2) = 0, "", SUMIFS('2017 Data'!$J:$J,'2017 Data'!$G:$G,$A6,'2017 Data'!$C:$C,U$2))</f>
        <v>17.47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26.14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20.66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75.76</v>
      </c>
    </row>
    <row r="7">
      <c r="A7" s="50" t="s">
        <v>57</v>
      </c>
      <c r="B7" s="51">
        <v>1.0</v>
      </c>
      <c r="C7" s="51">
        <f t="array" ref="C7">ROUND(AVERAGE(XLOOKUP(A7,'Event 9'!A:A,'Event 9'!F:F),XLOOKUP(A7,'Event 7'!A:A,'Event 7'!F:F),XLOOKUP(A7,Event8!A:A,Event8!I:I)),2)</f>
        <v>49.2</v>
      </c>
      <c r="D7" s="51">
        <v>19.5</v>
      </c>
      <c r="E7" s="51">
        <f>IF(SUMIFS('2017 Data'!$J:$J,'2017 Data'!$G:$G,$A7,'2017 Data'!$C:$C,10) = 0, "", SUMIFS('2017 Data'!$J:$J,'2017 Data'!$G:$G,$A7,'2017 Data'!$C:$C,10))</f>
        <v>19.5</v>
      </c>
      <c r="F7" s="59">
        <f>SUMIFS('2018 Data'!J:J,'2018 Data'!G:G,A7,'2018 Data'!C:C,10)</f>
        <v>66.93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  <c r="S7" s="49">
        <f>IF(SUMIFS('2017 Data'!$J:$J,'2017 Data'!$G:$G,$A7,'2017 Data'!$C:$C,S$2) = 0, "", SUMIFS('2017 Data'!$J:$J,'2017 Data'!$G:$G,$A7,'2017 Data'!$C:$C,S$2))</f>
        <v>78.9</v>
      </c>
      <c r="T7" s="49">
        <f>IF(SUMIFS('2017 Data'!$J:$J,'2017 Data'!$G:$G,$A7,'2017 Data'!$C:$C,T$2) = 0, "", SUMIFS('2017 Data'!$J:$J,'2017 Data'!$G:$G,$A7,'2017 Data'!$C:$C,T$2))</f>
        <v>58.36</v>
      </c>
      <c r="U7" s="49">
        <f>IF(SUMIFS('2017 Data'!$J:$J,'2017 Data'!$G:$G,$A7,'2017 Data'!$C:$C,U$2) = 0, "", SUMIFS('2017 Data'!$J:$J,'2017 Data'!$G:$G,$A7,'2017 Data'!$C:$C,U$2))</f>
        <v>19.5</v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0" t="s">
        <v>52</v>
      </c>
      <c r="B8" s="51">
        <v>1.0</v>
      </c>
      <c r="C8" s="51">
        <f t="array" ref="C8">ROUND(AVERAGE(XLOOKUP(A8,'Event 9'!A:A,'Event 9'!F:F),XLOOKUP(A8,'Event 7'!A:A,'Event 7'!F:F),XLOOKUP(A8,Event8!A:A,Event8!I:I)),2)</f>
        <v>35.57</v>
      </c>
      <c r="D8" s="51">
        <f>IF(SUMIFS(historical_events_FACT!$J:$J,historical_events_FACT!$G:$G,$A8,historical_events_FACT!$C:$C,10,historical_events_FACT!$B:$B,2016)=0,"",SUMIFS(historical_events_FACT!$J:$J,historical_events_FACT!$G:$G,$A8,historical_events_FACT!$C:$C,10,historical_events_FACT!$B:$B,2016))</f>
        <v>91.99</v>
      </c>
      <c r="E8" s="51">
        <f>IF(SUMIFS('2017 Data'!$J:$J,'2017 Data'!$G:$G,$A8,'2017 Data'!$C:$C,10) = 0, "", SUMIFS('2017 Data'!$J:$J,'2017 Data'!$G:$G,$A8,'2017 Data'!$C:$C,10))</f>
        <v>25.21</v>
      </c>
      <c r="F8" s="59">
        <f>SUMIFS('2018 Data'!J:J,'2018 Data'!G:G,A8,'2018 Data'!C:C,10)</f>
        <v>22.56</v>
      </c>
      <c r="G8" s="49">
        <v>0.0</v>
      </c>
      <c r="H8" s="49">
        <v>0.0</v>
      </c>
      <c r="J8" s="49" t="s">
        <v>191</v>
      </c>
      <c r="K8" s="54">
        <f>SUM(G10:G25)</f>
        <v>4</v>
      </c>
      <c r="L8" s="49" t="s">
        <v>190</v>
      </c>
      <c r="M8" s="4">
        <v>4.0</v>
      </c>
      <c r="S8" s="49">
        <f>IF(SUMIFS('2017 Data'!$J:$J,'2017 Data'!$G:$G,$A8,'2017 Data'!$C:$C,S$2) = 0, "", SUMIFS('2017 Data'!$J:$J,'2017 Data'!$G:$G,$A8,'2017 Data'!$C:$C,S$2))</f>
        <v>23.76</v>
      </c>
      <c r="T8" s="49">
        <f>IF(SUMIFS('2017 Data'!$J:$J,'2017 Data'!$G:$G,$A8,'2017 Data'!$C:$C,T$2) = 0, "", SUMIFS('2017 Data'!$J:$J,'2017 Data'!$G:$G,$A8,'2017 Data'!$C:$C,T$2))</f>
        <v>15.83</v>
      </c>
      <c r="U8" s="49">
        <f>IF(SUMIFS('2017 Data'!$J:$J,'2017 Data'!$G:$G,$A8,'2017 Data'!$C:$C,U$2) = 0, "", SUMIFS('2017 Data'!$J:$J,'2017 Data'!$G:$G,$A8,'2017 Data'!$C:$C,U$2))</f>
        <v>25.21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22.57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39.87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91.99</v>
      </c>
    </row>
    <row r="9">
      <c r="A9" s="50" t="s">
        <v>32</v>
      </c>
      <c r="B9" s="51">
        <v>1.0</v>
      </c>
      <c r="C9" s="51">
        <f t="array" ref="C9">ROUND(AVERAGE(XLOOKUP(A9,'Event 9'!A:A,'Event 9'!F:F),XLOOKUP(A9,'Event 7'!A:A,'Event 7'!F:F),XLOOKUP(A9,Event8!A:A,Event8!I:I)),2)</f>
        <v>29.03</v>
      </c>
      <c r="D9" s="51">
        <f>IF(SUMIFS(historical_events_FACT!$J:$J,historical_events_FACT!$G:$G,$A9,historical_events_FACT!$C:$C,10,historical_events_FACT!$B:$B,2016)=0,"",SUMIFS(historical_events_FACT!$J:$J,historical_events_FACT!$G:$G,$A9,historical_events_FACT!$C:$C,10,historical_events_FACT!$B:$B,2016))</f>
        <v>65.83</v>
      </c>
      <c r="E9" s="51">
        <f>IF(SUMIFS('2017 Data'!$J:$J,'2017 Data'!$G:$G,$A9,'2017 Data'!$C:$C,10) = 0, "", SUMIFS('2017 Data'!$J:$J,'2017 Data'!$G:$G,$A9,'2017 Data'!$C:$C,10))</f>
        <v>95.52</v>
      </c>
      <c r="F9" s="59">
        <f>SUMIFS('2018 Data'!J:J,'2018 Data'!G:G,A9,'2018 Data'!C:C,10)</f>
        <v>31.49</v>
      </c>
      <c r="G9" s="49">
        <v>1.0</v>
      </c>
      <c r="H9" s="49">
        <v>0.0</v>
      </c>
      <c r="J9" s="49" t="s">
        <v>192</v>
      </c>
      <c r="K9" s="54">
        <f>SUM(G26:G36)</f>
        <v>2</v>
      </c>
      <c r="L9" s="49" t="s">
        <v>190</v>
      </c>
      <c r="M9" s="4">
        <v>2.0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0" t="s">
        <v>162</v>
      </c>
      <c r="B10" s="51">
        <v>2.0</v>
      </c>
      <c r="C10" s="51">
        <f t="array" ref="C10">ROUND(AVERAGE(XLOOKUP(A10,'Event 9'!A:A,'Event 9'!F:F),XLOOKUP(A10,'Event 7'!A:A,'Event 7'!F:F),XLOOKUP(A10,Event8!A:A,Event8!I:I)),2)</f>
        <v>27.52</v>
      </c>
      <c r="D10" s="51">
        <v>35.87</v>
      </c>
      <c r="E10" s="51">
        <v>32.18</v>
      </c>
      <c r="F10" s="59">
        <f>SUMIFS('2018 Data'!J:J,'2018 Data'!G:G,A10,'2018 Data'!C:C,10)</f>
        <v>28.56</v>
      </c>
      <c r="G10" s="49">
        <v>0.0</v>
      </c>
      <c r="H10" s="49">
        <v>0.0</v>
      </c>
      <c r="J10" s="49" t="s">
        <v>193</v>
      </c>
      <c r="K10" s="54">
        <f>SUM(H2:H36)</f>
        <v>1</v>
      </c>
      <c r="L10" s="49" t="s">
        <v>190</v>
      </c>
      <c r="M10" s="4">
        <v>1.0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0" t="s">
        <v>53</v>
      </c>
      <c r="B11" s="51">
        <v>2.0</v>
      </c>
      <c r="C11" s="51">
        <f t="array" ref="C11">ROUND(AVERAGE(XLOOKUP(A11,'Event 9'!A:A,'Event 9'!F:F),XLOOKUP(A11,'Event 7'!A:A,'Event 7'!F:F),XLOOKUP(A11,Event8!A:A,Event8!I:I)),2)</f>
        <v>29.74</v>
      </c>
      <c r="D11" s="51">
        <f>IF(SUMIFS(historical_events_FACT!$J:$J,historical_events_FACT!$G:$G,$A11,historical_events_FACT!$C:$C,10,historical_events_FACT!$B:$B,2016)=0,"",SUMIFS(historical_events_FACT!$J:$J,historical_events_FACT!$G:$G,$A11,historical_events_FACT!$C:$C,10,historical_events_FACT!$B:$B,2016))</f>
        <v>33.33</v>
      </c>
      <c r="E11" s="51">
        <f>IF(SUMIFS('2017 Data'!$J:$J,'2017 Data'!$G:$G,$A11,'2017 Data'!$C:$C,10) = 0, "", SUMIFS('2017 Data'!$J:$J,'2017 Data'!$G:$G,$A11,'2017 Data'!$C:$C,10))</f>
        <v>63.67</v>
      </c>
      <c r="F11" s="59">
        <f>SUMIFS('2018 Data'!J:J,'2018 Data'!G:G,A11,'2018 Data'!C:C,10)</f>
        <v>42.07</v>
      </c>
      <c r="G11" s="49">
        <v>0.0</v>
      </c>
      <c r="H11" s="49">
        <v>0.0</v>
      </c>
      <c r="S11" s="49">
        <f>IF(SUMIFS('2017 Data'!$J:$J,'2017 Data'!$G:$G,$A11,'2017 Data'!$C:$C,S$2) = 0, "", SUMIFS('2017 Data'!$J:$J,'2017 Data'!$G:$G,$A11,'2017 Data'!$C:$C,S$2))</f>
        <v>52.14</v>
      </c>
      <c r="T11" s="49">
        <f>IF(SUMIFS('2017 Data'!$J:$J,'2017 Data'!$G:$G,$A11,'2017 Data'!$C:$C,T$2) = 0, "", SUMIFS('2017 Data'!$J:$J,'2017 Data'!$G:$G,$A11,'2017 Data'!$C:$C,T$2))</f>
        <v>21.73</v>
      </c>
      <c r="U11" s="49">
        <f>IF(SUMIFS('2017 Data'!$J:$J,'2017 Data'!$G:$G,$A11,'2017 Data'!$C:$C,U$2) = 0, "", SUMIFS('2017 Data'!$J:$J,'2017 Data'!$G:$G,$A11,'2017 Data'!$C:$C,U$2))</f>
        <v>63.67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39.73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24.83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33.33</v>
      </c>
    </row>
    <row r="12">
      <c r="A12" s="50" t="s">
        <v>27</v>
      </c>
      <c r="B12" s="51">
        <v>2.0</v>
      </c>
      <c r="C12" s="51">
        <f t="array" ref="C12">ROUND(AVERAGE(XLOOKUP(A12,'Event 9'!A:A,'Event 9'!F:F),XLOOKUP(A12,'Event 7'!A:A,'Event 7'!F:F),XLOOKUP(A12,Event8!A:A,Event8!I:I)),2)</f>
        <v>19.64</v>
      </c>
      <c r="D12" s="51">
        <f>IF(SUMIFS(historical_events_FACT!$J:$J,historical_events_FACT!$G:$G,$A12,historical_events_FACT!$C:$C,10,historical_events_FACT!$B:$B,2016)=0,"",SUMIFS(historical_events_FACT!$J:$J,historical_events_FACT!$G:$G,$A12,historical_events_FACT!$C:$C,10,historical_events_FACT!$B:$B,2016))</f>
        <v>57.81</v>
      </c>
      <c r="E12" s="51">
        <f>IF(SUMIFS('2017 Data'!$J:$J,'2017 Data'!$G:$G,$A12,'2017 Data'!$C:$C,10) = 0, "", SUMIFS('2017 Data'!$J:$J,'2017 Data'!$G:$G,$A12,'2017 Data'!$C:$C,10))</f>
        <v>20.74</v>
      </c>
      <c r="F12" s="59">
        <f>SUMIFS('2018 Data'!J:J,'2018 Data'!G:G,A12,'2018 Data'!C:C,10)</f>
        <v>35.84</v>
      </c>
      <c r="G12" s="49">
        <v>0.0</v>
      </c>
      <c r="H12" s="49">
        <v>0.0</v>
      </c>
      <c r="S12" s="49">
        <f>IF(SUMIFS('2017 Data'!$J:$J,'2017 Data'!$G:$G,$A12,'2017 Data'!$C:$C,S$2) = 0, "", SUMIFS('2017 Data'!$J:$J,'2017 Data'!$G:$G,$A12,'2017 Data'!$C:$C,S$2))</f>
        <v>19.4</v>
      </c>
      <c r="T12" s="49">
        <f>IF(SUMIFS('2017 Data'!$J:$J,'2017 Data'!$G:$G,$A12,'2017 Data'!$C:$C,T$2) = 0, "", SUMIFS('2017 Data'!$J:$J,'2017 Data'!$G:$G,$A12,'2017 Data'!$C:$C,T$2))</f>
        <v>28.9</v>
      </c>
      <c r="U12" s="49">
        <f>IF(SUMIFS('2017 Data'!$J:$J,'2017 Data'!$G:$G,$A12,'2017 Data'!$C:$C,U$2) = 0, "", SUMIFS('2017 Data'!$J:$J,'2017 Data'!$G:$G,$A12,'2017 Data'!$C:$C,U$2))</f>
        <v>20.74</v>
      </c>
      <c r="V12" s="49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>57.04</v>
      </c>
      <c r="W12" s="49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>19.23</v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57.81</v>
      </c>
    </row>
    <row r="13">
      <c r="A13" s="50" t="s">
        <v>159</v>
      </c>
      <c r="B13" s="51">
        <v>2.0</v>
      </c>
      <c r="C13" s="51">
        <f t="array" ref="C13">ROUND(AVERAGE(XLOOKUP(A13,'Event 9'!A:A,'Event 9'!F:F),XLOOKUP(A13,'Event 7'!A:A,'Event 7'!F:F),XLOOKUP(A13,Event8!A:A,Event8!I:I)),2)</f>
        <v>25.63</v>
      </c>
      <c r="D13" s="51">
        <v>35.87</v>
      </c>
      <c r="E13" s="51">
        <v>32.18</v>
      </c>
      <c r="F13" s="59">
        <f>SUMIFS('2018 Data'!J:J,'2018 Data'!G:G,A13,'2018 Data'!C:C,10)</f>
        <v>25.81</v>
      </c>
      <c r="G13" s="49">
        <v>0.0</v>
      </c>
      <c r="H13" s="49">
        <v>0.0</v>
      </c>
      <c r="J13" s="49" t="s">
        <v>183</v>
      </c>
      <c r="K13" s="55">
        <f>SUMPRODUCT(G2:G36,F2:F36)+SUMPRODUCT(H2:H36,F2:F36)</f>
        <v>226.42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0" t="s">
        <v>42</v>
      </c>
      <c r="B14" s="51">
        <v>2.0</v>
      </c>
      <c r="C14" s="51">
        <f t="array" ref="C14">ROUND(AVERAGE(XLOOKUP(A14,'Event 9'!A:A,'Event 9'!F:F),XLOOKUP(A14,'Event 7'!A:A,'Event 7'!F:F),XLOOKUP(A14,Event8!A:A,Event8!I:I)),2)</f>
        <v>30.59</v>
      </c>
      <c r="D14" s="51">
        <f>IF(SUMIFS(historical_events_FACT!$J:$J,historical_events_FACT!$G:$G,$A14,historical_events_FACT!$C:$C,10,historical_events_FACT!$B:$B,2016)=0,"",SUMIFS(historical_events_FACT!$J:$J,historical_events_FACT!$G:$G,$A14,historical_events_FACT!$C:$C,10,historical_events_FACT!$B:$B,2016))</f>
        <v>51.73</v>
      </c>
      <c r="E14" s="51">
        <f>IF(SUMIFS('2017 Data'!$J:$J,'2017 Data'!$G:$G,$A14,'2017 Data'!$C:$C,10) = 0, "", SUMIFS('2017 Data'!$J:$J,'2017 Data'!$G:$G,$A14,'2017 Data'!$C:$C,10))</f>
        <v>38.18</v>
      </c>
      <c r="F14" s="59">
        <f>SUMIFS('2018 Data'!J:J,'2018 Data'!G:G,A14,'2018 Data'!C:C,10)</f>
        <v>10.67</v>
      </c>
      <c r="G14" s="49">
        <v>1.0</v>
      </c>
      <c r="H14" s="49">
        <v>0.0</v>
      </c>
      <c r="S14" s="49">
        <f>IF(SUMIFS('2017 Data'!$J:$J,'2017 Data'!$G:$G,$A14,'2017 Data'!$C:$C,S$2) = 0, "", SUMIFS('2017 Data'!$J:$J,'2017 Data'!$G:$G,$A14,'2017 Data'!$C:$C,S$2))</f>
        <v>99.3</v>
      </c>
      <c r="T14" s="49">
        <f>IF(SUMIFS('2017 Data'!$J:$J,'2017 Data'!$G:$G,$A14,'2017 Data'!$C:$C,T$2) = 0, "", SUMIFS('2017 Data'!$J:$J,'2017 Data'!$G:$G,$A14,'2017 Data'!$C:$C,T$2))</f>
        <v>36.91</v>
      </c>
      <c r="U14" s="49">
        <f>IF(SUMIFS('2017 Data'!$J:$J,'2017 Data'!$G:$G,$A14,'2017 Data'!$C:$C,U$2) = 0, "", SUMIFS('2017 Data'!$J:$J,'2017 Data'!$G:$G,$A14,'2017 Data'!$C:$C,U$2))</f>
        <v>38.18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83.21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52.4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51.73</v>
      </c>
    </row>
    <row r="15">
      <c r="A15" s="50" t="s">
        <v>38</v>
      </c>
      <c r="B15" s="51">
        <v>2.0</v>
      </c>
      <c r="C15" s="51">
        <f t="array" ref="C15">ROUND(AVERAGE(XLOOKUP(A15,'Event 9'!A:A,'Event 9'!F:F),XLOOKUP(A15,'Event 7'!A:A,'Event 7'!F:F),XLOOKUP(A15,Event8!A:A,Event8!I:I)),2)</f>
        <v>34.16</v>
      </c>
      <c r="D15" s="51">
        <f>IF(SUMIFS(historical_events_FACT!$J:$J,historical_events_FACT!$G:$G,$A15,historical_events_FACT!$C:$C,10,historical_events_FACT!$B:$B,2016)=0,"",SUMIFS(historical_events_FACT!$J:$J,historical_events_FACT!$G:$G,$A15,historical_events_FACT!$C:$C,10,historical_events_FACT!$B:$B,2016))</f>
        <v>72.1</v>
      </c>
      <c r="E15" s="51">
        <f>IF(SUMIFS('2017 Data'!$J:$J,'2017 Data'!$G:$G,$A15,'2017 Data'!$C:$C,10) = 0, "", SUMIFS('2017 Data'!$J:$J,'2017 Data'!$G:$G,$A15,'2017 Data'!$C:$C,10))</f>
        <v>49.47</v>
      </c>
      <c r="F15" s="59">
        <f>SUMIFS('2018 Data'!J:J,'2018 Data'!G:G,A15,'2018 Data'!C:C,10)</f>
        <v>13.37</v>
      </c>
      <c r="G15" s="49">
        <v>1.0</v>
      </c>
      <c r="H15" s="49">
        <v>0.0</v>
      </c>
      <c r="S15" s="49">
        <f>IF(SUMIFS('2017 Data'!$J:$J,'2017 Data'!$G:$G,$A15,'2017 Data'!$C:$C,S$2) = 0, "", SUMIFS('2017 Data'!$J:$J,'2017 Data'!$G:$G,$A15,'2017 Data'!$C:$C,S$2))</f>
        <v>33.89</v>
      </c>
      <c r="T15" s="49">
        <f>IF(SUMIFS('2017 Data'!$J:$J,'2017 Data'!$G:$G,$A15,'2017 Data'!$C:$C,T$2) = 0, "", SUMIFS('2017 Data'!$J:$J,'2017 Data'!$G:$G,$A15,'2017 Data'!$C:$C,T$2))</f>
        <v>92.03</v>
      </c>
      <c r="U15" s="49">
        <f>IF(SUMIFS('2017 Data'!$J:$J,'2017 Data'!$G:$G,$A15,'2017 Data'!$C:$C,U$2) = 0, "", SUMIFS('2017 Data'!$J:$J,'2017 Data'!$G:$G,$A15,'2017 Data'!$C:$C,U$2))</f>
        <v>49.47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37.43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57.81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72.1</v>
      </c>
    </row>
    <row r="16">
      <c r="A16" s="50" t="s">
        <v>50</v>
      </c>
      <c r="B16" s="51">
        <v>2.0</v>
      </c>
      <c r="C16" s="51">
        <f t="array" ref="C16">ROUND(AVERAGE(XLOOKUP(A16,'Event 9'!A:A,'Event 9'!F:F),XLOOKUP(A16,'Event 7'!A:A,'Event 7'!F:F),XLOOKUP(A16,Event8!A:A,Event8!I:I)),2)</f>
        <v>32.16</v>
      </c>
      <c r="D16" s="51">
        <f>IF(SUMIFS(historical_events_FACT!$J:$J,historical_events_FACT!$G:$G,$A16,historical_events_FACT!$C:$C,10,historical_events_FACT!$B:$B,2016)=0,"",SUMIFS(historical_events_FACT!$J:$J,historical_events_FACT!$G:$G,$A16,historical_events_FACT!$C:$C,10,historical_events_FACT!$B:$B,2016))</f>
        <v>64.04</v>
      </c>
      <c r="E16" s="51">
        <f>IF(SUMIFS('2017 Data'!$J:$J,'2017 Data'!$G:$G,$A16,'2017 Data'!$C:$C,10) = 0, "", SUMIFS('2017 Data'!$J:$J,'2017 Data'!$G:$G,$A16,'2017 Data'!$C:$C,10))</f>
        <v>12.1</v>
      </c>
      <c r="F16" s="59">
        <f>SUMIFS('2018 Data'!J:J,'2018 Data'!G:G,A16,'2018 Data'!C:C,10)</f>
        <v>24.07</v>
      </c>
      <c r="G16" s="49">
        <v>1.0</v>
      </c>
      <c r="H16" s="49">
        <v>0.0</v>
      </c>
      <c r="S16" s="49">
        <f>IF(SUMIFS('2017 Data'!$J:$J,'2017 Data'!$G:$G,$A16,'2017 Data'!$C:$C,S$2) = 0, "", SUMIFS('2017 Data'!$J:$J,'2017 Data'!$G:$G,$A16,'2017 Data'!$C:$C,S$2))</f>
        <v>25.88</v>
      </c>
      <c r="T16" s="49">
        <f>IF(SUMIFS('2017 Data'!$J:$J,'2017 Data'!$G:$G,$A16,'2017 Data'!$C:$C,T$2) = 0, "", SUMIFS('2017 Data'!$J:$J,'2017 Data'!$G:$G,$A16,'2017 Data'!$C:$C,T$2))</f>
        <v>41.6</v>
      </c>
      <c r="U16" s="49">
        <f>IF(SUMIFS('2017 Data'!$J:$J,'2017 Data'!$G:$G,$A16,'2017 Data'!$C:$C,U$2) = 0, "", SUMIFS('2017 Data'!$J:$J,'2017 Data'!$G:$G,$A16,'2017 Data'!$C:$C,U$2))</f>
        <v>12.1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26.9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15.93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64.04</v>
      </c>
    </row>
    <row r="17">
      <c r="A17" s="50" t="s">
        <v>161</v>
      </c>
      <c r="B17" s="51">
        <v>2.0</v>
      </c>
      <c r="C17" s="51">
        <f t="array" ref="C17">ROUND(AVERAGE(XLOOKUP(A17,'Event 9'!A:A,'Event 9'!F:F),XLOOKUP(A17,'Event 7'!A:A,'Event 7'!F:F),XLOOKUP(A17,Event8!A:A,Event8!I:I)),2)</f>
        <v>20.33</v>
      </c>
      <c r="D17" s="51">
        <v>35.87</v>
      </c>
      <c r="E17" s="51" t="str">
        <f>IF(SUMIFS('2017 Data'!$J:$J,'2017 Data'!$G:$G,$A17,'2017 Data'!$C:$C,10) = 0, "", SUMIFS('2017 Data'!$J:$J,'2017 Data'!$G:$G,$A17,'2017 Data'!$C:$C,10))</f>
        <v/>
      </c>
      <c r="F17" s="59">
        <f>SUMIFS('2018 Data'!J:J,'2018 Data'!G:G,A17,'2018 Data'!C:C,10)</f>
        <v>20.83</v>
      </c>
      <c r="G17" s="49">
        <v>0.0</v>
      </c>
      <c r="H17" s="49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0" t="s">
        <v>47</v>
      </c>
      <c r="B18" s="51">
        <v>2.0</v>
      </c>
      <c r="C18" s="51">
        <f t="array" ref="C18">ROUND(AVERAGE(XLOOKUP(A18,'Event 9'!A:A,'Event 9'!F:F),XLOOKUP(A18,'Event 7'!A:A,'Event 7'!F:F),XLOOKUP(A18,Event8!A:A,Event8!I:I)),2)</f>
        <v>19.82</v>
      </c>
      <c r="D18" s="51">
        <f>IF(SUMIFS(historical_events_FACT!$J:$J,historical_events_FACT!$G:$G,$A18,historical_events_FACT!$C:$C,10,historical_events_FACT!$B:$B,2016)=0,"",SUMIFS(historical_events_FACT!$J:$J,historical_events_FACT!$G:$G,$A18,historical_events_FACT!$C:$C,10,historical_events_FACT!$B:$B,2016))</f>
        <v>19.18</v>
      </c>
      <c r="E18" s="51">
        <f>IF(SUMIFS('2017 Data'!$J:$J,'2017 Data'!$G:$G,$A18,'2017 Data'!$C:$C,10) = 0, "", SUMIFS('2017 Data'!$J:$J,'2017 Data'!$G:$G,$A18,'2017 Data'!$C:$C,10))</f>
        <v>34.34</v>
      </c>
      <c r="F18" s="59">
        <f>SUMIFS('2018 Data'!J:J,'2018 Data'!G:G,A18,'2018 Data'!C:C,10)</f>
        <v>29.89</v>
      </c>
      <c r="G18" s="49">
        <v>0.0</v>
      </c>
      <c r="H18" s="49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0" t="s">
        <v>69</v>
      </c>
      <c r="B19" s="51">
        <v>2.0</v>
      </c>
      <c r="C19" s="51">
        <f t="array" ref="C19">ROUND(AVERAGE(XLOOKUP(A19,'Event 9'!A:A,'Event 9'!F:F),XLOOKUP(A19,'Event 7'!A:A,'Event 7'!F:F),XLOOKUP(A19,Event8!A:A,Event8!I:I)),2)</f>
        <v>28.59</v>
      </c>
      <c r="D19" s="51">
        <v>10.870000000000001</v>
      </c>
      <c r="E19" s="51">
        <f>IF(SUMIFS('2017 Data'!$J:$J,'2017 Data'!$G:$G,$A19,'2017 Data'!$C:$C,10) = 0, "", SUMIFS('2017 Data'!$J:$J,'2017 Data'!$G:$G,$A19,'2017 Data'!$C:$C,10))</f>
        <v>10.87</v>
      </c>
      <c r="F19" s="59">
        <f>SUMIFS('2018 Data'!J:J,'2018 Data'!G:G,A19,'2018 Data'!C:C,10)</f>
        <v>41.66</v>
      </c>
      <c r="G19" s="49">
        <v>0.0</v>
      </c>
      <c r="H19" s="49">
        <v>0.0</v>
      </c>
      <c r="S19" s="49">
        <f>IF(SUMIFS('2017 Data'!$J:$J,'2017 Data'!$G:$G,$A19,'2017 Data'!$C:$C,S$2) = 0, "", SUMIFS('2017 Data'!$J:$J,'2017 Data'!$G:$G,$A19,'2017 Data'!$C:$C,S$2))</f>
        <v>25.86</v>
      </c>
      <c r="T19" s="49">
        <f>IF(SUMIFS('2017 Data'!$J:$J,'2017 Data'!$G:$G,$A19,'2017 Data'!$C:$C,T$2) = 0, "", SUMIFS('2017 Data'!$J:$J,'2017 Data'!$G:$G,$A19,'2017 Data'!$C:$C,T$2))</f>
        <v>23.44</v>
      </c>
      <c r="U19" s="49">
        <f>IF(SUMIFS('2017 Data'!$J:$J,'2017 Data'!$G:$G,$A19,'2017 Data'!$C:$C,U$2) = 0, "", SUMIFS('2017 Data'!$J:$J,'2017 Data'!$G:$G,$A19,'2017 Data'!$C:$C,U$2))</f>
        <v>10.87</v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0" t="s">
        <v>150</v>
      </c>
      <c r="B20" s="51">
        <v>2.0</v>
      </c>
      <c r="C20" s="51">
        <f t="array" ref="C20">ROUND(AVERAGE(XLOOKUP(A20,'Event 9'!A:A,'Event 9'!F:F),XLOOKUP(A20,'Event 7'!A:A,'Event 7'!F:F),XLOOKUP(A20,Event8!A:A,Event8!I:I)),2)</f>
        <v>30.16</v>
      </c>
      <c r="D20" s="51">
        <v>35.87</v>
      </c>
      <c r="E20" s="51">
        <v>32.18</v>
      </c>
      <c r="F20" s="59">
        <f>SUMIFS('2018 Data'!J:J,'2018 Data'!G:G,A20,'2018 Data'!C:C,10)</f>
        <v>14.73</v>
      </c>
      <c r="G20" s="49">
        <v>0.0</v>
      </c>
      <c r="H20" s="49">
        <v>0.0</v>
      </c>
      <c r="S20" s="49">
        <f>IF(SUMIFS('2017 Data'!$J:$J,'2017 Data'!$G:$G,$A20,'2017 Data'!$C:$C,S$2) = 0, "", SUMIFS('2017 Data'!$J:$J,'2017 Data'!$G:$G,$A20,'2017 Data'!$C:$C,S$2))</f>
        <v>99.62</v>
      </c>
      <c r="T20" s="49" t="str">
        <f>IF(SUMIFS('2017 Data'!$J:$J,'2017 Data'!$G:$G,$A20,'2017 Data'!$C:$C,T$2) = 0, "", SUMIFS('2017 Data'!$J:$J,'2017 Data'!$G:$G,$A20,'2017 Data'!$C:$C,T$2))</f>
        <v/>
      </c>
      <c r="U20" s="49" t="str">
        <f>IF(SUMIFS('2017 Data'!$J:$J,'2017 Data'!$G:$G,$A20,'2017 Data'!$C:$C,U$2) = 0, "", SUMIFS('2017 Data'!$J:$J,'2017 Data'!$G:$G,$A20,'2017 Data'!$C:$C,U$2))</f>
        <v/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0" t="s">
        <v>64</v>
      </c>
      <c r="B21" s="51">
        <v>2.0</v>
      </c>
      <c r="C21" s="51">
        <f t="array" ref="C21">ROUND(AVERAGE(XLOOKUP(A21,'Event 9'!A:A,'Event 9'!F:F),XLOOKUP(A21,'Event 7'!A:A,'Event 7'!F:F),XLOOKUP(A21,Event8!A:A,Event8!I:I)),2)</f>
        <v>20.59</v>
      </c>
      <c r="D21" s="51">
        <f>IF(SUMIFS(historical_events_FACT!$J:$J,historical_events_FACT!$G:$G,$A21,historical_events_FACT!$C:$C,10,historical_events_FACT!$B:$B,2016)=0,"",SUMIFS(historical_events_FACT!$J:$J,historical_events_FACT!$G:$G,$A21,historical_events_FACT!$C:$C,10,historical_events_FACT!$B:$B,2016))</f>
        <v>24.67</v>
      </c>
      <c r="E21" s="51">
        <f>IF(SUMIFS('2017 Data'!$J:$J,'2017 Data'!$G:$G,$A21,'2017 Data'!$C:$C,10) = 0, "", SUMIFS('2017 Data'!$J:$J,'2017 Data'!$G:$G,$A21,'2017 Data'!$C:$C,10))</f>
        <v>46.47</v>
      </c>
      <c r="F21" s="59">
        <f>SUMIFS('2018 Data'!J:J,'2018 Data'!G:G,A21,'2018 Data'!C:C,10)</f>
        <v>32.6</v>
      </c>
      <c r="G21" s="49">
        <v>0.0</v>
      </c>
      <c r="H21" s="49">
        <v>0.0</v>
      </c>
      <c r="K21" s="51">
        <v>35.87</v>
      </c>
      <c r="L21" s="51">
        <v>32.18</v>
      </c>
      <c r="S21" s="49">
        <f>IF(SUMIFS('2017 Data'!$J:$J,'2017 Data'!$G:$G,$A21,'2017 Data'!$C:$C,S$2) = 0, "", SUMIFS('2017 Data'!$J:$J,'2017 Data'!$G:$G,$A21,'2017 Data'!$C:$C,S$2))</f>
        <v>38.23</v>
      </c>
      <c r="T21" s="49">
        <f>IF(SUMIFS('2017 Data'!$J:$J,'2017 Data'!$G:$G,$A21,'2017 Data'!$C:$C,T$2) = 0, "", SUMIFS('2017 Data'!$J:$J,'2017 Data'!$G:$G,$A21,'2017 Data'!$C:$C,T$2))</f>
        <v>37.02</v>
      </c>
      <c r="U21" s="49">
        <f>IF(SUMIFS('2017 Data'!$J:$J,'2017 Data'!$G:$G,$A21,'2017 Data'!$C:$C,U$2) = 0, "", SUMIFS('2017 Data'!$J:$J,'2017 Data'!$G:$G,$A21,'2017 Data'!$C:$C,U$2))</f>
        <v>46.47</v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24.67</v>
      </c>
    </row>
    <row r="22" ht="15.75" customHeight="1">
      <c r="A22" s="50" t="s">
        <v>61</v>
      </c>
      <c r="B22" s="51">
        <v>2.0</v>
      </c>
      <c r="C22" s="51">
        <f t="array" ref="C22">ROUND(AVERAGE(XLOOKUP(A22,'Event 9'!A:A,'Event 9'!F:F),XLOOKUP(A22,'Event 7'!A:A,'Event 7'!F:F),XLOOKUP(A22,Event8!A:A,Event8!I:I)),2)</f>
        <v>24.17</v>
      </c>
      <c r="D22" s="51">
        <v>57.17</v>
      </c>
      <c r="E22" s="51">
        <f>IF(SUMIFS('2017 Data'!$J:$J,'2017 Data'!$G:$G,$A22,'2017 Data'!$C:$C,10) = 0, "", SUMIFS('2017 Data'!$J:$J,'2017 Data'!$G:$G,$A22,'2017 Data'!$C:$C,10))</f>
        <v>57.17</v>
      </c>
      <c r="F22" s="59">
        <f>SUMIFS('2018 Data'!J:J,'2018 Data'!G:G,A22,'2018 Data'!C:C,10)</f>
        <v>20.36</v>
      </c>
      <c r="G22" s="49">
        <v>1.0</v>
      </c>
      <c r="H22" s="49">
        <v>0.0</v>
      </c>
      <c r="S22" s="49">
        <f>IF(SUMIFS('2017 Data'!$J:$J,'2017 Data'!$G:$G,$A22,'2017 Data'!$C:$C,S$2) = 0, "", SUMIFS('2017 Data'!$J:$J,'2017 Data'!$G:$G,$A22,'2017 Data'!$C:$C,S$2))</f>
        <v>37.1</v>
      </c>
      <c r="T22" s="49">
        <f>IF(SUMIFS('2017 Data'!$J:$J,'2017 Data'!$G:$G,$A22,'2017 Data'!$C:$C,T$2) = 0, "", SUMIFS('2017 Data'!$J:$J,'2017 Data'!$G:$G,$A22,'2017 Data'!$C:$C,T$2))</f>
        <v>22.44</v>
      </c>
      <c r="U22" s="49">
        <f>IF(SUMIFS('2017 Data'!$J:$J,'2017 Data'!$G:$G,$A22,'2017 Data'!$C:$C,U$2) = 0, "", SUMIFS('2017 Data'!$J:$J,'2017 Data'!$G:$G,$A22,'2017 Data'!$C:$C,U$2))</f>
        <v>57.17</v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0" t="s">
        <v>111</v>
      </c>
      <c r="B23" s="51">
        <v>2.0</v>
      </c>
      <c r="C23" s="51">
        <f t="array" ref="C23">ROUND(AVERAGE(XLOOKUP(A23,'Event 9'!A:A,'Event 9'!F:F),XLOOKUP(A23,'Event 7'!A:A,'Event 7'!F:F),XLOOKUP(A23,Event8!A:A,Event8!I:I)),2)</f>
        <v>16.69</v>
      </c>
      <c r="D23" s="51">
        <v>35.87</v>
      </c>
      <c r="E23" s="51">
        <v>32.18</v>
      </c>
      <c r="F23" s="59">
        <f>SUMIFS('2018 Data'!J:J,'2018 Data'!G:G,A23,'2018 Data'!C:C,10)</f>
        <v>15.8</v>
      </c>
      <c r="G23" s="49">
        <v>0.0</v>
      </c>
      <c r="H23" s="49">
        <v>0.0</v>
      </c>
      <c r="S23" s="49" t="str">
        <f>IF(SUMIFS('2017 Data'!$J:$J,'2017 Data'!$G:$G,$A23,'2017 Data'!$C:$C,S$2) = 0, "", SUMIFS('2017 Data'!$J:$J,'2017 Data'!$G:$G,$A23,'2017 Data'!$C:$C,S$2))</f>
        <v/>
      </c>
      <c r="T23" s="49" t="str">
        <f>IF(SUMIFS('2017 Data'!$J:$J,'2017 Data'!$G:$G,$A23,'2017 Data'!$C:$C,T$2) = 0, "", SUMIFS('2017 Data'!$J:$J,'2017 Data'!$G:$G,$A23,'2017 Data'!$C:$C,T$2))</f>
        <v/>
      </c>
      <c r="U23" s="49" t="str">
        <f>IF(SUMIFS('2017 Data'!$J:$J,'2017 Data'!$G:$G,$A23,'2017 Data'!$C:$C,U$2) = 0, "", SUMIFS('2017 Data'!$J:$J,'2017 Data'!$G:$G,$A23,'2017 Data'!$C:$C,U$2))</f>
        <v/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ht="15.75" customHeight="1">
      <c r="A24" s="50" t="s">
        <v>160</v>
      </c>
      <c r="B24" s="51">
        <v>2.0</v>
      </c>
      <c r="C24" s="51">
        <f t="array" ref="C24">ROUND(AVERAGE(XLOOKUP(A24,'Event 9'!A:A,'Event 9'!F:F),XLOOKUP(A24,'Event 7'!A:A,'Event 7'!F:F),XLOOKUP(A24,Event8!A:A,Event8!I:I)),2)</f>
        <v>21.89</v>
      </c>
      <c r="D24" s="51">
        <v>35.87</v>
      </c>
      <c r="E24" s="51">
        <v>32.18</v>
      </c>
      <c r="F24" s="59">
        <f>SUMIFS('2018 Data'!J:J,'2018 Data'!G:G,A24,'2018 Data'!C:C,10)</f>
        <v>22.84</v>
      </c>
      <c r="G24" s="49">
        <v>0.0</v>
      </c>
      <c r="H24" s="49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0" t="s">
        <v>110</v>
      </c>
      <c r="B25" s="51">
        <v>2.0</v>
      </c>
      <c r="C25" s="51">
        <f t="array" ref="C25">ROUND(AVERAGE(XLOOKUP(A25,'Event 9'!A:A,'Event 9'!F:F),XLOOKUP(A25,'Event 7'!A:A,'Event 7'!F:F),XLOOKUP(A25,Event8!A:A,Event8!I:I)),2)</f>
        <v>28.75</v>
      </c>
      <c r="D25" s="51">
        <v>35.87</v>
      </c>
      <c r="E25" s="51">
        <v>32.18</v>
      </c>
      <c r="F25" s="59">
        <f>SUMIFS('2018 Data'!J:J,'2018 Data'!G:G,A25,'2018 Data'!C:C,10)</f>
        <v>16.57</v>
      </c>
      <c r="G25" s="49">
        <v>0.0</v>
      </c>
      <c r="H25" s="49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0" t="s">
        <v>34</v>
      </c>
      <c r="B26" s="51">
        <v>3.0</v>
      </c>
      <c r="C26" s="51">
        <f t="array" ref="C26">ROUND(AVERAGE(XLOOKUP(A26,'Event 9'!A:A,'Event 9'!F:F),XLOOKUP(A26,'Event 7'!A:A,'Event 7'!F:F),XLOOKUP(A26,Event8!A:A,Event8!I:I)),2)</f>
        <v>27.08</v>
      </c>
      <c r="D26" s="51">
        <f>IF(SUMIFS(historical_events_FACT!$J:$J,historical_events_FACT!$G:$G,$A26,historical_events_FACT!$C:$C,10,historical_events_FACT!$B:$B,2016)=0,"",SUMIFS(historical_events_FACT!$J:$J,historical_events_FACT!$G:$G,$A26,historical_events_FACT!$C:$C,10,historical_events_FACT!$B:$B,2016))</f>
        <v>17.63</v>
      </c>
      <c r="E26" s="51">
        <f>IF(SUMIFS('2017 Data'!$J:$J,'2017 Data'!$G:$G,$A26,'2017 Data'!$C:$C,10) = 0, "", SUMIFS('2017 Data'!$J:$J,'2017 Data'!$G:$G,$A26,'2017 Data'!$C:$C,10))</f>
        <v>15.47</v>
      </c>
      <c r="F26" s="59">
        <f>SUMIFS('2018 Data'!J:J,'2018 Data'!G:G,A26,'2018 Data'!C:C,10)</f>
        <v>55.26</v>
      </c>
      <c r="G26" s="49">
        <v>0.0</v>
      </c>
      <c r="H26" s="49">
        <v>0.0</v>
      </c>
      <c r="S26" s="49">
        <f>IF(SUMIFS('2017 Data'!$J:$J,'2017 Data'!$G:$G,$A26,'2017 Data'!$C:$C,S$2) = 0, "", SUMIFS('2017 Data'!$J:$J,'2017 Data'!$G:$G,$A26,'2017 Data'!$C:$C,S$2))</f>
        <v>86.05</v>
      </c>
      <c r="T26" s="49">
        <f>IF(SUMIFS('2017 Data'!$J:$J,'2017 Data'!$G:$G,$A26,'2017 Data'!$C:$C,T$2) = 0, "", SUMIFS('2017 Data'!$J:$J,'2017 Data'!$G:$G,$A26,'2017 Data'!$C:$C,T$2))</f>
        <v>28.2</v>
      </c>
      <c r="U26" s="49">
        <f>IF(SUMIFS('2017 Data'!$J:$J,'2017 Data'!$G:$G,$A26,'2017 Data'!$C:$C,U$2) = 0, "", SUMIFS('2017 Data'!$J:$J,'2017 Data'!$G:$G,$A26,'2017 Data'!$C:$C,U$2))</f>
        <v>15.47</v>
      </c>
      <c r="V26" s="49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>23.23</v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33.23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17.63</v>
      </c>
    </row>
    <row r="27" ht="15.75" customHeight="1">
      <c r="A27" s="50" t="s">
        <v>123</v>
      </c>
      <c r="B27" s="51">
        <v>3.0</v>
      </c>
      <c r="C27" s="51">
        <f t="array" ref="C27">ROUND(AVERAGE(XLOOKUP(A27,'Event 9'!A:A,'Event 9'!F:F),XLOOKUP(A27,'Event 7'!A:A,'Event 7'!F:F),XLOOKUP(A27,Event8!A:A,Event8!I:I)),2)</f>
        <v>21.62</v>
      </c>
      <c r="D27" s="51">
        <v>35.87</v>
      </c>
      <c r="E27" s="51">
        <v>32.18</v>
      </c>
      <c r="F27" s="59">
        <f>SUMIFS('2018 Data'!J:J,'2018 Data'!G:G,A27,'2018 Data'!C:C,10)</f>
        <v>22.13</v>
      </c>
      <c r="G27" s="49">
        <v>0.0</v>
      </c>
      <c r="H27" s="49">
        <v>0.0</v>
      </c>
      <c r="S27" s="49">
        <f>IF(SUMIFS('2017 Data'!$J:$J,'2017 Data'!$G:$G,$A27,'2017 Data'!$C:$C,S$2) = 0, "", SUMIFS('2017 Data'!$J:$J,'2017 Data'!$G:$G,$A27,'2017 Data'!$C:$C,S$2))</f>
        <v>23.29</v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0" t="s">
        <v>67</v>
      </c>
      <c r="B28" s="51">
        <v>3.0</v>
      </c>
      <c r="C28" s="51">
        <f t="array" ref="C28">ROUND(AVERAGE(XLOOKUP(A28,'Event 9'!A:A,'Event 9'!F:F),XLOOKUP(A28,'Event 7'!A:A,'Event 7'!F:F),XLOOKUP(A28,Event8!A:A,Event8!I:I)),2)</f>
        <v>27.14</v>
      </c>
      <c r="D28" s="51">
        <f>IF(SUMIFS('2017 Data'!$J:$J,'2017 Data'!$G:$G,$A28,'2017 Data'!$C:$C,10) = 0, "", SUMIFS('2017 Data'!$J:$J,'2017 Data'!$G:$G,$A28,'2017 Data'!$C:$C,10))</f>
        <v>10.47</v>
      </c>
      <c r="E28" s="51">
        <f>IF(SUMIFS('2017 Data'!$J:$J,'2017 Data'!$G:$G,$A28,'2017 Data'!$C:$C,10) = 0, "", SUMIFS('2017 Data'!$J:$J,'2017 Data'!$G:$G,$A28,'2017 Data'!$C:$C,10))</f>
        <v>10.47</v>
      </c>
      <c r="F28" s="59">
        <f>SUMIFS('2018 Data'!J:J,'2018 Data'!G:G,A28,'2018 Data'!C:C,10)</f>
        <v>12.67</v>
      </c>
      <c r="G28" s="49">
        <v>0.0</v>
      </c>
      <c r="H28" s="49">
        <v>0.0</v>
      </c>
      <c r="S28" s="49">
        <f>IF(SUMIFS('2017 Data'!$J:$J,'2017 Data'!$G:$G,$A28,'2017 Data'!$C:$C,S$2) = 0, "", SUMIFS('2017 Data'!$J:$J,'2017 Data'!$G:$G,$A28,'2017 Data'!$C:$C,S$2))</f>
        <v>26.73</v>
      </c>
      <c r="T28" s="49">
        <f>IF(SUMIFS('2017 Data'!$J:$J,'2017 Data'!$G:$G,$A28,'2017 Data'!$C:$C,T$2) = 0, "", SUMIFS('2017 Data'!$J:$J,'2017 Data'!$G:$G,$A28,'2017 Data'!$C:$C,T$2))</f>
        <v>30.34</v>
      </c>
      <c r="U28" s="49">
        <f>IF(SUMIFS('2017 Data'!$J:$J,'2017 Data'!$G:$G,$A28,'2017 Data'!$C:$C,U$2) = 0, "", SUMIFS('2017 Data'!$J:$J,'2017 Data'!$G:$G,$A28,'2017 Data'!$C:$C,U$2))</f>
        <v>10.47</v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0" t="s">
        <v>65</v>
      </c>
      <c r="B29" s="51">
        <v>3.0</v>
      </c>
      <c r="C29" s="51">
        <f t="array" ref="C29">ROUND(AVERAGE(XLOOKUP(A29,'Event 9'!A:A,'Event 9'!F:F),XLOOKUP(A29,'Event 7'!A:A,'Event 7'!F:F),XLOOKUP(A29,Event8!A:A,Event8!I:I)),2)</f>
        <v>20.03</v>
      </c>
      <c r="D29" s="51">
        <f>IF(SUMIFS('2017 Data'!$J:$J,'2017 Data'!$G:$G,$A29,'2017 Data'!$C:$C,10) = 0, "", SUMIFS('2017 Data'!$J:$J,'2017 Data'!$G:$G,$A29,'2017 Data'!$C:$C,10))</f>
        <v>13.96</v>
      </c>
      <c r="E29" s="51">
        <f>IF(SUMIFS('2017 Data'!$J:$J,'2017 Data'!$G:$G,$A29,'2017 Data'!$C:$C,10) = 0, "", SUMIFS('2017 Data'!$J:$J,'2017 Data'!$G:$G,$A29,'2017 Data'!$C:$C,10))</f>
        <v>13.96</v>
      </c>
      <c r="F29" s="59">
        <f>SUMIFS('2018 Data'!J:J,'2018 Data'!G:G,A29,'2018 Data'!C:C,10)</f>
        <v>75.94</v>
      </c>
      <c r="G29" s="49">
        <v>0.0</v>
      </c>
      <c r="H29" s="49">
        <v>0.0</v>
      </c>
      <c r="S29" s="49">
        <f>IF(SUMIFS('2017 Data'!$J:$J,'2017 Data'!$G:$G,$A29,'2017 Data'!$C:$C,S$2) = 0, "", SUMIFS('2017 Data'!$J:$J,'2017 Data'!$G:$G,$A29,'2017 Data'!$C:$C,S$2))</f>
        <v>28.1</v>
      </c>
      <c r="T29" s="49">
        <f>IF(SUMIFS('2017 Data'!$J:$J,'2017 Data'!$G:$G,$A29,'2017 Data'!$C:$C,T$2) = 0, "", SUMIFS('2017 Data'!$J:$J,'2017 Data'!$G:$G,$A29,'2017 Data'!$C:$C,T$2))</f>
        <v>52.67</v>
      </c>
      <c r="U29" s="49">
        <f>IF(SUMIFS('2017 Data'!$J:$J,'2017 Data'!$G:$G,$A29,'2017 Data'!$C:$C,U$2) = 0, "", SUMIFS('2017 Data'!$J:$J,'2017 Data'!$G:$G,$A29,'2017 Data'!$C:$C,U$2))</f>
        <v>13.96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>29.67</v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0" t="s">
        <v>55</v>
      </c>
      <c r="B30" s="51">
        <v>3.0</v>
      </c>
      <c r="C30" s="51">
        <f t="array" ref="C30">ROUND(AVERAGE(XLOOKUP(A30,'Event 9'!A:A,'Event 9'!F:F),XLOOKUP(A30,'Event 7'!A:A,'Event 7'!F:F),XLOOKUP(A30,Event8!A:A,Event8!I:I)),2)</f>
        <v>19.53</v>
      </c>
      <c r="D30" s="51">
        <f>IF(SUMIFS(historical_events_FACT!$J:$J,historical_events_FACT!$G:$G,$A30,historical_events_FACT!$C:$C,10,historical_events_FACT!$B:$B,2016)=0,"",SUMIFS(historical_events_FACT!$J:$J,historical_events_FACT!$G:$G,$A30,historical_events_FACT!$C:$C,10,historical_events_FACT!$B:$B,2016))</f>
        <v>71.91</v>
      </c>
      <c r="E30" s="51">
        <f>IF(SUMIFS('2017 Data'!$J:$J,'2017 Data'!$G:$G,$A30,'2017 Data'!$C:$C,10) = 0, "", SUMIFS('2017 Data'!$J:$J,'2017 Data'!$G:$G,$A30,'2017 Data'!$C:$C,10))</f>
        <v>50.75</v>
      </c>
      <c r="F30" s="59">
        <f>SUMIFS('2018 Data'!J:J,'2018 Data'!G:G,A30,'2018 Data'!C:C,10)</f>
        <v>18.4</v>
      </c>
      <c r="G30" s="49">
        <v>1.0</v>
      </c>
      <c r="H30" s="49">
        <v>0.0</v>
      </c>
      <c r="S30" s="49">
        <f>IF(SUMIFS('2017 Data'!$J:$J,'2017 Data'!$G:$G,$A30,'2017 Data'!$C:$C,S$2) = 0, "", SUMIFS('2017 Data'!$J:$J,'2017 Data'!$G:$G,$A30,'2017 Data'!$C:$C,S$2))</f>
        <v>26.07</v>
      </c>
      <c r="T30" s="49">
        <f>IF(SUMIFS('2017 Data'!$J:$J,'2017 Data'!$G:$G,$A30,'2017 Data'!$C:$C,T$2) = 0, "", SUMIFS('2017 Data'!$J:$J,'2017 Data'!$G:$G,$A30,'2017 Data'!$C:$C,T$2))</f>
        <v>66.61</v>
      </c>
      <c r="U30" s="49">
        <f>IF(SUMIFS('2017 Data'!$J:$J,'2017 Data'!$G:$G,$A30,'2017 Data'!$C:$C,U$2) = 0, "", SUMIFS('2017 Data'!$J:$J,'2017 Data'!$G:$G,$A30,'2017 Data'!$C:$C,U$2))</f>
        <v>50.75</v>
      </c>
      <c r="V30" s="49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>61.89</v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21.23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71.91</v>
      </c>
    </row>
    <row r="31" ht="15.75" customHeight="1">
      <c r="A31" s="50" t="s">
        <v>18</v>
      </c>
      <c r="B31" s="51">
        <v>3.0</v>
      </c>
      <c r="C31" s="59">
        <v>107.06</v>
      </c>
      <c r="D31" s="51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E31" s="51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F31" s="59">
        <f>SUMIFS('2018 Data'!J:J,'2018 Data'!G:G,A31,'2018 Data'!C:C,10)</f>
        <v>16.86</v>
      </c>
      <c r="G31" s="49">
        <v>1.0</v>
      </c>
      <c r="H31" s="49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26.66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39.86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22.63</v>
      </c>
    </row>
    <row r="32" ht="15.75" customHeight="1">
      <c r="A32" s="50" t="s">
        <v>25</v>
      </c>
      <c r="B32" s="51">
        <v>3.0</v>
      </c>
      <c r="C32" s="51">
        <f t="array" ref="C32">ROUND(AVERAGE(XLOOKUP(A32,'Event 9'!A:A,'Event 9'!F:F),XLOOKUP(A32,'Event 7'!A:A,'Event 7'!F:F),XLOOKUP(A32,Event8!A:A,Event8!I:I)),2)</f>
        <v>18.6</v>
      </c>
      <c r="D32" s="51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E32" s="51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F32" s="59">
        <f>SUMIFS('2018 Data'!J:J,'2018 Data'!G:G,A32,'2018 Data'!C:C,10)</f>
        <v>14.21</v>
      </c>
      <c r="G32" s="49">
        <v>0.0</v>
      </c>
      <c r="H32" s="49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0" t="s">
        <v>54</v>
      </c>
      <c r="B33" s="51">
        <v>3.0</v>
      </c>
      <c r="C33" s="51">
        <f t="array" ref="C33">ROUND(AVERAGE(XLOOKUP(A33,'Event 9'!A:A,'Event 9'!F:F),XLOOKUP(A33,'Event 7'!A:A,'Event 7'!F:F),XLOOKUP(A33,Event8!A:A,Event8!I:I)),2)</f>
        <v>23.82</v>
      </c>
      <c r="D33" s="51">
        <f>IF(SUMIFS(historical_events_FACT!$J:$J,historical_events_FACT!$G:$G,$A33,historical_events_FACT!$C:$C,10,historical_events_FACT!$B:$B,2016)=0,"",SUMIFS(historical_events_FACT!$J:$J,historical_events_FACT!$G:$G,$A33,historical_events_FACT!$C:$C,10,historical_events_FACT!$B:$B,2016))</f>
        <v>25.94</v>
      </c>
      <c r="E33" s="51">
        <f>IF(SUMIFS('2017 Data'!$J:$J,'2017 Data'!$G:$G,$A33,'2017 Data'!$C:$C,10) = 0, "", SUMIFS('2017 Data'!$J:$J,'2017 Data'!$G:$G,$A33,'2017 Data'!$C:$C,10))</f>
        <v>6.77</v>
      </c>
      <c r="F33" s="59">
        <f>SUMIFS('2018 Data'!J:J,'2018 Data'!G:G,A33,'2018 Data'!C:C,10)</f>
        <v>14.16</v>
      </c>
      <c r="G33" s="49">
        <v>0.0</v>
      </c>
      <c r="H33" s="49">
        <v>0.0</v>
      </c>
      <c r="S33" s="49">
        <f>IF(SUMIFS('2017 Data'!$J:$J,'2017 Data'!$G:$G,$A33,'2017 Data'!$C:$C,S$2) = 0, "", SUMIFS('2017 Data'!$J:$J,'2017 Data'!$G:$G,$A33,'2017 Data'!$C:$C,S$2))</f>
        <v>73.54</v>
      </c>
      <c r="T33" s="49">
        <f>IF(SUMIFS('2017 Data'!$J:$J,'2017 Data'!$G:$G,$A33,'2017 Data'!$C:$C,T$2) = 0, "", SUMIFS('2017 Data'!$J:$J,'2017 Data'!$G:$G,$A33,'2017 Data'!$C:$C,T$2))</f>
        <v>21.3</v>
      </c>
      <c r="U33" s="49">
        <f>IF(SUMIFS('2017 Data'!$J:$J,'2017 Data'!$G:$G,$A33,'2017 Data'!$C:$C,U$2) = 0, "", SUMIFS('2017 Data'!$J:$J,'2017 Data'!$G:$G,$A33,'2017 Data'!$C:$C,U$2))</f>
        <v>6.77</v>
      </c>
      <c r="V33" s="49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>24.88</v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21.13</v>
      </c>
      <c r="X33" s="49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>25.94</v>
      </c>
    </row>
    <row r="34" ht="15.75" customHeight="1">
      <c r="A34" s="50" t="s">
        <v>119</v>
      </c>
      <c r="B34" s="51">
        <v>3.0</v>
      </c>
      <c r="C34" s="51">
        <v>32.63</v>
      </c>
      <c r="D34" s="51">
        <v>35.87</v>
      </c>
      <c r="E34" s="51">
        <f>IF(SUMIFS('2017 Data'!$J:$J,'2017 Data'!$G:$G,$A34,'2017 Data'!$C:$C,10) = 0, "", SUMIFS('2017 Data'!$J:$J,'2017 Data'!$G:$G,$A34,'2017 Data'!$C:$C,10))</f>
        <v>28.57</v>
      </c>
      <c r="F34" s="59">
        <f>SUMIFS('2018 Data'!J:J,'2018 Data'!G:G,A34,'2018 Data'!C:C,10)</f>
        <v>17.37</v>
      </c>
      <c r="G34" s="49">
        <v>0.0</v>
      </c>
      <c r="H34" s="49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 t="str">
        <f>IF(SUMIFS('2017 Data'!$J:$J,'2017 Data'!$G:$G,$A34,'2017 Data'!$C:$C,T$2) = 0, "", SUMIFS('2017 Data'!$J:$J,'2017 Data'!$G:$G,$A34,'2017 Data'!$C:$C,T$2))</f>
        <v/>
      </c>
      <c r="U34" s="49">
        <f>IF(SUMIFS('2017 Data'!$J:$J,'2017 Data'!$G:$G,$A34,'2017 Data'!$C:$C,U$2) = 0, "", SUMIFS('2017 Data'!$J:$J,'2017 Data'!$G:$G,$A34,'2017 Data'!$C:$C,U$2))</f>
        <v>28.57</v>
      </c>
      <c r="V34" s="49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49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49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ht="15.75" customHeight="1">
      <c r="A35" s="50" t="s">
        <v>124</v>
      </c>
      <c r="B35" s="51">
        <v>3.0</v>
      </c>
      <c r="C35" s="51">
        <v>32.63</v>
      </c>
      <c r="D35" s="51">
        <v>35.87</v>
      </c>
      <c r="E35" s="51">
        <v>32.18</v>
      </c>
      <c r="F35" s="59">
        <f>SUMIFS('2018 Data'!J:J,'2018 Data'!G:G,A35,'2018 Data'!C:C,10)</f>
        <v>11.06</v>
      </c>
      <c r="G35" s="49">
        <v>0.0</v>
      </c>
      <c r="H35" s="49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0" t="s">
        <v>177</v>
      </c>
      <c r="B36" s="51">
        <v>3.0</v>
      </c>
      <c r="C36" s="51">
        <v>32.63</v>
      </c>
      <c r="D36" s="51">
        <v>35.87</v>
      </c>
      <c r="E36" s="51">
        <v>32.18</v>
      </c>
      <c r="F36" s="59">
        <f>SUMIFS('2018 Data'!J:J,'2018 Data'!G:G,A36,'2018 Data'!C:C,10)</f>
        <v>11.9</v>
      </c>
      <c r="G36" s="49">
        <v>0.0</v>
      </c>
      <c r="H36" s="49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/>
      <c r="D37" s="51" t="str">
        <f>IF(SUMIFS(historical_events_FACT!$J:$J,historical_events_FACT!$G:$G,$A37,historical_events_FACT!$C:$C,10,historical_events_FACT!$B:$B,2016)=0,"",SUMIFS(historical_events_FACT!$J:$J,historical_events_FACT!$G:$G,$A37,historical_events_FACT!$C:$C,10,historical_events_FACT!$B:$B,2016))</f>
        <v/>
      </c>
      <c r="E37" s="51" t="str">
        <f>IF(SUMIFS('2017 Data'!$J:$J,'2017 Data'!$G:$G,$A37,'2017 Data'!$C:$C,10) = 0, "", SUMIFS('2017 Data'!$J:$J,'2017 Data'!$G:$G,$A37,'2017 Data'!$C:$C,10))</f>
        <v/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6" t="s">
        <v>64</v>
      </c>
      <c r="D38" s="51">
        <f>IF(SUMIFS(historical_events_FACT!$J:$J,historical_events_FACT!$G:$G,$A38,historical_events_FACT!$C:$C,10,historical_events_FACT!$B:$B,2016)=0,"",SUMIFS(historical_events_FACT!$J:$J,historical_events_FACT!$G:$G,$A38,historical_events_FACT!$C:$C,10,historical_events_FACT!$B:$B,2016))</f>
        <v>24.67</v>
      </c>
      <c r="E38" s="51">
        <f>IF(SUMIFS('2017 Data'!$J:$J,'2017 Data'!$G:$G,$A38,'2017 Data'!$C:$C,10) = 0, "", SUMIFS('2017 Data'!$J:$J,'2017 Data'!$G:$G,$A38,'2017 Data'!$C:$C,10))</f>
        <v>46.47</v>
      </c>
      <c r="S38" s="49">
        <f>IF(SUMIFS('2017 Data'!$J:$J,'2017 Data'!$G:$G,$A38,'2017 Data'!$C:$C,S$2) = 0, "", SUMIFS('2017 Data'!$J:$J,'2017 Data'!$G:$G,$A38,'2017 Data'!$C:$C,S$2))</f>
        <v>38.23</v>
      </c>
      <c r="T38" s="49">
        <f>IF(SUMIFS('2017 Data'!$J:$J,'2017 Data'!$G:$G,$A38,'2017 Data'!$C:$C,T$2) = 0, "", SUMIFS('2017 Data'!$J:$J,'2017 Data'!$G:$G,$A38,'2017 Data'!$C:$C,T$2))</f>
        <v>37.02</v>
      </c>
      <c r="U38" s="49">
        <f>IF(SUMIFS('2017 Data'!$J:$J,'2017 Data'!$G:$G,$A38,'2017 Data'!$C:$C,U$2) = 0, "", SUMIFS('2017 Data'!$J:$J,'2017 Data'!$G:$G,$A38,'2017 Data'!$C:$C,U$2))</f>
        <v>46.47</v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>24.67</v>
      </c>
    </row>
    <row r="39" ht="15.75" customHeight="1">
      <c r="A39" s="56" t="s">
        <v>61</v>
      </c>
      <c r="D39" s="51" t="str">
        <f>IF(SUMIFS(historical_events_FACT!$J:$J,historical_events_FACT!$G:$G,$A39,historical_events_FACT!$C:$C,10,historical_events_FACT!$B:$B,2016)=0,"",SUMIFS(historical_events_FACT!$J:$J,historical_events_FACT!$G:$G,$A39,historical_events_FACT!$C:$C,10,historical_events_FACT!$B:$B,2016))</f>
        <v/>
      </c>
      <c r="E39" s="51">
        <f>IF(SUMIFS('2017 Data'!$J:$J,'2017 Data'!$G:$G,$A39,'2017 Data'!$C:$C,10) = 0, "", SUMIFS('2017 Data'!$J:$J,'2017 Data'!$G:$G,$A39,'2017 Data'!$C:$C,10))</f>
        <v>57.17</v>
      </c>
      <c r="S39" s="49">
        <f>IF(SUMIFS('2017 Data'!$J:$J,'2017 Data'!$G:$G,$A39,'2017 Data'!$C:$C,S$2) = 0, "", SUMIFS('2017 Data'!$J:$J,'2017 Data'!$G:$G,$A39,'2017 Data'!$C:$C,S$2))</f>
        <v>37.1</v>
      </c>
      <c r="T39" s="49">
        <f>IF(SUMIFS('2017 Data'!$J:$J,'2017 Data'!$G:$G,$A39,'2017 Data'!$C:$C,T$2) = 0, "", SUMIFS('2017 Data'!$J:$J,'2017 Data'!$G:$G,$A39,'2017 Data'!$C:$C,T$2))</f>
        <v>22.44</v>
      </c>
      <c r="U39" s="49">
        <f>IF(SUMIFS('2017 Data'!$J:$J,'2017 Data'!$G:$G,$A39,'2017 Data'!$C:$C,U$2) = 0, "", SUMIFS('2017 Data'!$J:$J,'2017 Data'!$G:$G,$A39,'2017 Data'!$C:$C,U$2))</f>
        <v>57.17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6" t="s">
        <v>65</v>
      </c>
      <c r="D40" s="51" t="str">
        <f>IF(SUMIFS(historical_events_FACT!$J:$J,historical_events_FACT!$G:$G,$A40,historical_events_FACT!$C:$C,10,historical_events_FACT!$B:$B,2016)=0,"",SUMIFS(historical_events_FACT!$J:$J,historical_events_FACT!$G:$G,$A40,historical_events_FACT!$C:$C,10,historical_events_FACT!$B:$B,2016))</f>
        <v/>
      </c>
      <c r="E40" s="51">
        <f>IF(SUMIFS('2017 Data'!$J:$J,'2017 Data'!$G:$G,$A40,'2017 Data'!$C:$C,10) = 0, "", SUMIFS('2017 Data'!$J:$J,'2017 Data'!$G:$G,$A40,'2017 Data'!$C:$C,10))</f>
        <v>13.96</v>
      </c>
      <c r="S40" s="49">
        <f>IF(SUMIFS('2017 Data'!$J:$J,'2017 Data'!$G:$G,$A40,'2017 Data'!$C:$C,S$2) = 0, "", SUMIFS('2017 Data'!$J:$J,'2017 Data'!$G:$G,$A40,'2017 Data'!$C:$C,S$2))</f>
        <v>28.1</v>
      </c>
      <c r="T40" s="49">
        <f>IF(SUMIFS('2017 Data'!$J:$J,'2017 Data'!$G:$G,$A40,'2017 Data'!$C:$C,T$2) = 0, "", SUMIFS('2017 Data'!$J:$J,'2017 Data'!$G:$G,$A40,'2017 Data'!$C:$C,T$2))</f>
        <v>52.67</v>
      </c>
      <c r="U40" s="49">
        <f>IF(SUMIFS('2017 Data'!$J:$J,'2017 Data'!$G:$G,$A40,'2017 Data'!$C:$C,U$2) = 0, "", SUMIFS('2017 Data'!$J:$J,'2017 Data'!$G:$G,$A40,'2017 Data'!$C:$C,U$2))</f>
        <v>13.96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29.67</v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6"/>
      <c r="D41" s="51" t="str">
        <f>IF(SUMIFS(historical_events_FACT!$J:$J,historical_events_FACT!$G:$G,$A41,historical_events_FACT!$C:$C,10,historical_events_FACT!$B:$B,2016)=0,"",SUMIFS(historical_events_FACT!$J:$J,historical_events_FACT!$G:$G,$A41,historical_events_FACT!$C:$C,10,historical_events_FACT!$B:$B,2016))</f>
        <v/>
      </c>
      <c r="E41" s="51" t="str">
        <f>IF(SUMIFS('2017 Data'!$J:$J,'2017 Data'!$G:$G,$A41,'2017 Data'!$C:$C,10) = 0, "", SUMIFS('2017 Data'!$J:$J,'2017 Data'!$G:$G,$A41,'2017 Data'!$C:$C,10))</f>
        <v/>
      </c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6" t="s">
        <v>69</v>
      </c>
      <c r="D42" s="51" t="str">
        <f>IF(SUMIFS(historical_events_FACT!$J:$J,historical_events_FACT!$G:$G,$A42,historical_events_FACT!$C:$C,10,historical_events_FACT!$B:$B,2016)=0,"",SUMIFS(historical_events_FACT!$J:$J,historical_events_FACT!$G:$G,$A42,historical_events_FACT!$C:$C,10,historical_events_FACT!$B:$B,2016))</f>
        <v/>
      </c>
      <c r="E42" s="51">
        <f>IF(SUMIFS('2017 Data'!$J:$J,'2017 Data'!$G:$G,$A42,'2017 Data'!$C:$C,10) = 0, "", SUMIFS('2017 Data'!$J:$J,'2017 Data'!$G:$G,$A42,'2017 Data'!$C:$C,10))</f>
        <v>10.87</v>
      </c>
      <c r="S42" s="49">
        <f>IF(SUMIFS('2017 Data'!$J:$J,'2017 Data'!$G:$G,$A42,'2017 Data'!$C:$C,S$2) = 0, "", SUMIFS('2017 Data'!$J:$J,'2017 Data'!$G:$G,$A42,'2017 Data'!$C:$C,S$2))</f>
        <v>25.86</v>
      </c>
      <c r="T42" s="49">
        <f>IF(SUMIFS('2017 Data'!$J:$J,'2017 Data'!$G:$G,$A42,'2017 Data'!$C:$C,T$2) = 0, "", SUMIFS('2017 Data'!$J:$J,'2017 Data'!$G:$G,$A42,'2017 Data'!$C:$C,T$2))</f>
        <v>23.44</v>
      </c>
      <c r="U42" s="49">
        <f>IF(SUMIFS('2017 Data'!$J:$J,'2017 Data'!$G:$G,$A42,'2017 Data'!$C:$C,U$2) = 0, "", SUMIFS('2017 Data'!$J:$J,'2017 Data'!$G:$G,$A42,'2017 Data'!$C:$C,U$2))</f>
        <v>10.87</v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D43" s="51" t="str">
        <f>IF(SUMIFS(historical_events_FACT!$J:$J,historical_events_FACT!$G:$G,$A43,historical_events_FACT!$C:$C,10,historical_events_FACT!$B:$B,2016)=0,"",SUMIFS(historical_events_FACT!$J:$J,historical_events_FACT!$G:$G,$A43,historical_events_FACT!$C:$C,10,historical_events_FACT!$B:$B,2016))</f>
        <v/>
      </c>
      <c r="E43" s="51" t="str">
        <f>IF(SUMIFS('2017 Data'!$J:$J,'2017 Data'!$G:$G,$A43,'2017 Data'!$C:$C,10) = 0, "", SUMIFS('2017 Data'!$J:$J,'2017 Data'!$G:$G,$A43,'2017 Data'!$C:$C,10))</f>
        <v/>
      </c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A44" s="56" t="s">
        <v>40</v>
      </c>
      <c r="D44" s="51">
        <f>IF(SUMIFS(historical_events_FACT!$J:$J,historical_events_FACT!$G:$G,$A44,historical_events_FACT!$C:$C,10,historical_events_FACT!$B:$B,2016)=0,"",SUMIFS(historical_events_FACT!$J:$J,historical_events_FACT!$G:$G,$A44,historical_events_FACT!$C:$C,10,historical_events_FACT!$B:$B,2016))</f>
        <v>38.54</v>
      </c>
      <c r="E44" s="51">
        <f>IF(SUMIFS('2017 Data'!$J:$J,'2017 Data'!$G:$G,$A44,'2017 Data'!$C:$C,10) = 0, "", SUMIFS('2017 Data'!$J:$J,'2017 Data'!$G:$G,$A44,'2017 Data'!$C:$C,10))</f>
        <v>24.76</v>
      </c>
    </row>
    <row r="45" ht="15.75" customHeight="1">
      <c r="A45" s="56" t="s">
        <v>52</v>
      </c>
      <c r="D45" s="51">
        <f>IF(SUMIFS(historical_events_FACT!$J:$J,historical_events_FACT!$G:$G,$A45,historical_events_FACT!$C:$C,10,historical_events_FACT!$B:$B,2016)=0,"",SUMIFS(historical_events_FACT!$J:$J,historical_events_FACT!$G:$G,$A45,historical_events_FACT!$C:$C,10,historical_events_FACT!$B:$B,2016))</f>
        <v>91.99</v>
      </c>
      <c r="E45" s="51">
        <f>IF(SUMIFS('2017 Data'!$J:$J,'2017 Data'!$G:$G,$A45,'2017 Data'!$C:$C,10) = 0, "", SUMIFS('2017 Data'!$J:$J,'2017 Data'!$G:$G,$A45,'2017 Data'!$C:$C,10))</f>
        <v>25.21</v>
      </c>
    </row>
    <row r="46" ht="15.75" customHeight="1">
      <c r="A46" s="56" t="s">
        <v>53</v>
      </c>
      <c r="D46" s="51">
        <f>IF(SUMIFS(historical_events_FACT!$J:$J,historical_events_FACT!$G:$G,$A46,historical_events_FACT!$C:$C,10,historical_events_FACT!$B:$B,2016)=0,"",SUMIFS(historical_events_FACT!$J:$J,historical_events_FACT!$G:$G,$A46,historical_events_FACT!$C:$C,10,historical_events_FACT!$B:$B,2016))</f>
        <v>33.33</v>
      </c>
      <c r="E46" s="51">
        <f>IF(SUMIFS('2017 Data'!$J:$J,'2017 Data'!$G:$G,$A46,'2017 Data'!$C:$C,10) = 0, "", SUMIFS('2017 Data'!$J:$J,'2017 Data'!$G:$G,$A46,'2017 Data'!$C:$C,10))</f>
        <v>63.67</v>
      </c>
    </row>
    <row r="47" ht="15.75" customHeight="1">
      <c r="A47" s="56" t="s">
        <v>68</v>
      </c>
      <c r="D47" s="51">
        <f>IF(SUMIFS(historical_events_FACT!$J:$J,historical_events_FACT!$G:$G,$A47,historical_events_FACT!$C:$C,10,historical_events_FACT!$B:$B,2016)=0,"",SUMIFS(historical_events_FACT!$J:$J,historical_events_FACT!$G:$G,$A47,historical_events_FACT!$C:$C,10,historical_events_FACT!$B:$B,2016))</f>
        <v>26.77</v>
      </c>
      <c r="E47" s="51">
        <f>IF(SUMIFS('2017 Data'!$J:$J,'2017 Data'!$G:$G,$A47,'2017 Data'!$C:$C,10) = 0, "", SUMIFS('2017 Data'!$J:$J,'2017 Data'!$G:$G,$A47,'2017 Data'!$C:$C,10))</f>
        <v>21.9</v>
      </c>
    </row>
    <row r="48" ht="15.75" customHeight="1">
      <c r="A48" s="56" t="s">
        <v>58</v>
      </c>
      <c r="D48" s="51">
        <f>IF(SUMIFS(historical_events_FACT!$J:$J,historical_events_FACT!$G:$G,$A48,historical_events_FACT!$C:$C,10,historical_events_FACT!$B:$B,2016)=0,"",SUMIFS(historical_events_FACT!$J:$J,historical_events_FACT!$G:$G,$A48,historical_events_FACT!$C:$C,10,historical_events_FACT!$B:$B,2016))</f>
        <v>13.96</v>
      </c>
      <c r="E48" s="51" t="str">
        <f>IF(SUMIFS('2017 Data'!$J:$J,'2017 Data'!$G:$G,$A48,'2017 Data'!$C:$C,10) = 0, "", SUMIFS('2017 Data'!$J:$J,'2017 Data'!$G:$G,$A48,'2017 Data'!$C:$C,10))</f>
        <v/>
      </c>
    </row>
    <row r="49" ht="15.75" customHeight="1">
      <c r="A49" s="56" t="s">
        <v>51</v>
      </c>
      <c r="D49" s="51">
        <f>IF(SUMIFS(historical_events_FACT!$J:$J,historical_events_FACT!$G:$G,$A49,historical_events_FACT!$C:$C,10,historical_events_FACT!$B:$B,2016)=0,"",SUMIFS(historical_events_FACT!$J:$J,historical_events_FACT!$G:$G,$A49,historical_events_FACT!$C:$C,10,historical_events_FACT!$B:$B,2016))</f>
        <v>23.86</v>
      </c>
      <c r="E49" s="51" t="str">
        <f>IF(SUMIFS('2017 Data'!$J:$J,'2017 Data'!$G:$G,$A49,'2017 Data'!$C:$C,10) = 0, "", SUMIFS('2017 Data'!$J:$J,'2017 Data'!$G:$G,$A49,'2017 Data'!$C:$C,10))</f>
        <v/>
      </c>
    </row>
    <row r="50" ht="15.75" customHeight="1">
      <c r="A50" s="56" t="s">
        <v>18</v>
      </c>
      <c r="D50" s="51">
        <f>IF(SUMIFS(historical_events_FACT!$J:$J,historical_events_FACT!$G:$G,$A50,historical_events_FACT!$C:$C,10,historical_events_FACT!$B:$B,2016)=0,"",SUMIFS(historical_events_FACT!$J:$J,historical_events_FACT!$G:$G,$A50,historical_events_FACT!$C:$C,10,historical_events_FACT!$B:$B,2016))</f>
        <v>22.63</v>
      </c>
      <c r="E50" s="51" t="str">
        <f>IF(SUMIFS('2017 Data'!$J:$J,'2017 Data'!$G:$G,$A50,'2017 Data'!$C:$C,10) = 0, "", SUMIFS('2017 Data'!$J:$J,'2017 Data'!$G:$G,$A50,'2017 Data'!$C:$C,10))</f>
        <v/>
      </c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198</v>
      </c>
      <c r="D1" s="49" t="s">
        <v>199</v>
      </c>
      <c r="E1" s="49" t="s">
        <v>181</v>
      </c>
      <c r="F1" s="49" t="s">
        <v>183</v>
      </c>
      <c r="G1" s="49" t="s">
        <v>184</v>
      </c>
      <c r="H1" s="49" t="s">
        <v>185</v>
      </c>
    </row>
    <row r="2">
      <c r="A2" s="50" t="s">
        <v>30</v>
      </c>
      <c r="B2" s="51">
        <v>1.0</v>
      </c>
      <c r="C2" s="51">
        <f t="array" ref="C2">XLOOKUP(A2,'Event 10'!A:A,'Event 10'!F:F)</f>
        <v>69.33</v>
      </c>
      <c r="D2" s="51">
        <f>COUNTIFS(historical_events_FACT!J:J, "&gt;16", historical_events_FACT!G:G, A2,historical_events_FACT!C:C, "11" )</f>
        <v>1</v>
      </c>
      <c r="E2" s="51">
        <f>IF(MAXIFS(historical_events_FACT!J:J,historical_events_FACT!G:G,A2,historical_events_FACT!C:C,11)=0,12.8,MAXIFS(historical_events_FACT!J:J,historical_events_FACT!G:G,A2,historical_events_FACT!C:C,11))</f>
        <v>17.97</v>
      </c>
      <c r="F2" s="51">
        <f>SUMIFS('2018 Data'!J:J,'2018 Data'!G:G,A2,'2018 Data'!C:C,11)</f>
        <v>98.4</v>
      </c>
      <c r="G2" s="49">
        <v>1.0</v>
      </c>
      <c r="H2" s="49">
        <v>1.0</v>
      </c>
      <c r="J2" s="49" t="s">
        <v>186</v>
      </c>
      <c r="K2" s="53">
        <f>SUMPRODUCT(G2:G38,D2:D38)+SUMPRODUCT(H2:H38,D2:D38)</f>
        <v>8</v>
      </c>
    </row>
    <row r="3">
      <c r="A3" s="50" t="s">
        <v>33</v>
      </c>
      <c r="B3" s="51">
        <v>1.0</v>
      </c>
      <c r="C3" s="51">
        <f t="array" ref="C3">XLOOKUP(A3,'Event 10'!A:A,'Event 10'!F:F)</f>
        <v>34.33</v>
      </c>
      <c r="D3" s="51">
        <f>COUNTIFS(historical_events_FACT!J:J, "&gt;16", historical_events_FACT!G:G, A3,historical_events_FACT!C:C, "11" )</f>
        <v>0</v>
      </c>
      <c r="E3" s="51">
        <f>IF(MAXIFS(historical_events_FACT!J:J,historical_events_FACT!G:G,A3,historical_events_FACT!C:C,11)=0,12.8,MAXIFS(historical_events_FACT!J:J,historical_events_FACT!G:G,A3,historical_events_FACT!C:C,11))</f>
        <v>15.5</v>
      </c>
      <c r="F3" s="51">
        <f>SUMIFS('2018 Data'!J:J,'2018 Data'!G:G,A3,'2018 Data'!C:C,11)</f>
        <v>24.51</v>
      </c>
      <c r="G3" s="49">
        <v>0.0</v>
      </c>
      <c r="H3" s="49">
        <v>0.0</v>
      </c>
      <c r="I3" s="49" t="s">
        <v>187</v>
      </c>
      <c r="J3" s="49" t="s">
        <v>200</v>
      </c>
      <c r="K3" s="54">
        <f>SUMPRODUCT(G2:G38,C2:C38) +SUMPRODUCT(H2:H38,C2:C38)</f>
        <v>470.37</v>
      </c>
      <c r="L3" s="49" t="s">
        <v>188</v>
      </c>
      <c r="M3" s="4">
        <v>470.0</v>
      </c>
    </row>
    <row r="4">
      <c r="A4" s="50" t="s">
        <v>31</v>
      </c>
      <c r="B4" s="51">
        <v>1.0</v>
      </c>
      <c r="C4" s="51">
        <f t="array" ref="C4">XLOOKUP(A4,'Event 10'!A:A,'Event 10'!F:F)</f>
        <v>45.6</v>
      </c>
      <c r="D4" s="51">
        <f>COUNTIFS(historical_events_FACT!J:J, "&gt;16", historical_events_FACT!G:G, A4,historical_events_FACT!C:C, "11" )</f>
        <v>0</v>
      </c>
      <c r="E4" s="51">
        <f>IF(MAXIFS(historical_events_FACT!J:J,historical_events_FACT!G:G,A4,historical_events_FACT!C:C,11)=0,12.8,MAXIFS(historical_events_FACT!J:J,historical_events_FACT!G:G,A4,historical_events_FACT!C:C,11))</f>
        <v>15.26</v>
      </c>
      <c r="F4" s="51">
        <f>SUMIFS('2018 Data'!J:J,'2018 Data'!G:G,A4,'2018 Data'!C:C,11)</f>
        <v>73.34</v>
      </c>
      <c r="G4" s="49">
        <v>0.0</v>
      </c>
      <c r="H4" s="49">
        <v>0.0</v>
      </c>
      <c r="J4" s="49" t="s">
        <v>181</v>
      </c>
      <c r="K4" s="54">
        <f>SUMPRODUCT(G2:G38,E2:E38)+SUMPRODUCT(H2:H38,E2:E38)</f>
        <v>139.61</v>
      </c>
      <c r="L4" s="49" t="s">
        <v>188</v>
      </c>
      <c r="M4" s="4">
        <v>130.0</v>
      </c>
    </row>
    <row r="5">
      <c r="A5" s="50" t="s">
        <v>17</v>
      </c>
      <c r="B5" s="51">
        <v>1.0</v>
      </c>
      <c r="C5" s="51">
        <f t="array" ref="C5">XLOOKUP(A5,'Event 10'!A:A,'Event 10'!F:F)</f>
        <v>87.7</v>
      </c>
      <c r="D5" s="51">
        <f>COUNTIFS(historical_events_FACT!J:J, "&gt;16", historical_events_FACT!G:G, A5,historical_events_FACT!C:C, "11" )</f>
        <v>0</v>
      </c>
      <c r="E5" s="51">
        <f>IF(MAXIFS(historical_events_FACT!J:J,historical_events_FACT!G:G,A5,historical_events_FACT!C:C,11)=0,12.8,MAXIFS(historical_events_FACT!J:J,historical_events_FACT!G:G,A5,historical_events_FACT!C:C,11))</f>
        <v>14.26</v>
      </c>
      <c r="F5" s="51">
        <f>SUMIFS('2018 Data'!J:J,'2018 Data'!G:G,A5,'2018 Data'!C:C,11)</f>
        <v>15.73</v>
      </c>
      <c r="G5" s="49">
        <v>1.0</v>
      </c>
      <c r="H5" s="49">
        <v>0.0</v>
      </c>
      <c r="K5" s="49">
        <v>0.0</v>
      </c>
      <c r="M5" s="49">
        <v>0.0</v>
      </c>
    </row>
    <row r="6">
      <c r="A6" s="50" t="s">
        <v>57</v>
      </c>
      <c r="B6" s="51">
        <v>1.0</v>
      </c>
      <c r="C6" s="51">
        <f t="array" ref="C6">XLOOKUP(A6,'Event 10'!A:A,'Event 10'!F:F)</f>
        <v>66.93</v>
      </c>
      <c r="D6" s="51">
        <f>COUNTIFS(historical_events_FACT!J:J, "&gt;16", historical_events_FACT!G:G, A6,historical_events_FACT!C:C, "11" )</f>
        <v>0</v>
      </c>
      <c r="E6" s="51">
        <f>IF(MAXIFS(historical_events_FACT!J:J,historical_events_FACT!G:G,A6,historical_events_FACT!C:C,11)=0,12.8,MAXIFS(historical_events_FACT!J:J,historical_events_FACT!G:G,A6,historical_events_FACT!C:C,11))</f>
        <v>10.77</v>
      </c>
      <c r="F6" s="51">
        <f>SUMIFS('2018 Data'!J:J,'2018 Data'!G:G,A6,'2018 Data'!C:C,11)</f>
        <v>19.6</v>
      </c>
      <c r="G6" s="49">
        <v>0.0</v>
      </c>
      <c r="H6" s="49">
        <v>0.0</v>
      </c>
      <c r="K6" s="49">
        <v>0.0</v>
      </c>
      <c r="M6" s="49">
        <v>0.0</v>
      </c>
    </row>
    <row r="7">
      <c r="A7" s="50" t="s">
        <v>28</v>
      </c>
      <c r="B7" s="51">
        <v>1.0</v>
      </c>
      <c r="C7" s="51">
        <f t="array" ref="C7">XLOOKUP(A7,'Event 10'!A:A,'Event 10'!F:F)</f>
        <v>22.5</v>
      </c>
      <c r="D7" s="51">
        <f>COUNTIFS(historical_events_FACT!J:J, "&gt;16", historical_events_FACT!G:G, A7,historical_events_FACT!C:C, "11" )</f>
        <v>2</v>
      </c>
      <c r="E7" s="51">
        <f>IF(MAXIFS(historical_events_FACT!J:J,historical_events_FACT!G:G,A7,historical_events_FACT!C:C,11)=0,12.8,MAXIFS(historical_events_FACT!J:J,historical_events_FACT!G:G,A7,historical_events_FACT!C:C,11))</f>
        <v>18.1</v>
      </c>
      <c r="F7" s="51">
        <f>SUMIFS('2018 Data'!J:J,'2018 Data'!G:G,A7,'2018 Data'!C:C,11)</f>
        <v>62.65</v>
      </c>
      <c r="G7" s="49">
        <v>0.0</v>
      </c>
      <c r="H7" s="49">
        <v>0.0</v>
      </c>
      <c r="J7" s="49" t="s">
        <v>189</v>
      </c>
      <c r="K7" s="54">
        <f>SUM(G2:G9)</f>
        <v>2</v>
      </c>
      <c r="L7" s="49" t="s">
        <v>190</v>
      </c>
      <c r="M7" s="4">
        <v>2.0</v>
      </c>
    </row>
    <row r="8">
      <c r="A8" s="50" t="s">
        <v>43</v>
      </c>
      <c r="B8" s="51">
        <v>1.0</v>
      </c>
      <c r="C8" s="51">
        <v>14.83</v>
      </c>
      <c r="D8" s="51">
        <f>COUNTIFS(historical_events_FACT!J:J, "&gt;16", historical_events_FACT!G:G, A8,historical_events_FACT!C:C, "11" )</f>
        <v>0</v>
      </c>
      <c r="E8" s="51">
        <f>IF(MAXIFS(historical_events_FACT!J:J,historical_events_FACT!G:G,A8,historical_events_FACT!C:C,11)=0,12.8,MAXIFS(historical_events_FACT!J:J,historical_events_FACT!G:G,A8,historical_events_FACT!C:C,11))</f>
        <v>6</v>
      </c>
      <c r="F8" s="51">
        <f>SUMIFS('2018 Data'!J:J,'2018 Data'!G:G,A8,'2018 Data'!C:C,11)</f>
        <v>10.27</v>
      </c>
      <c r="G8" s="49">
        <v>0.0</v>
      </c>
      <c r="H8" s="49">
        <v>0.0</v>
      </c>
      <c r="J8" s="49" t="s">
        <v>191</v>
      </c>
      <c r="K8" s="54">
        <f>SUM(G10:G24)</f>
        <v>4</v>
      </c>
      <c r="L8" s="49" t="s">
        <v>190</v>
      </c>
      <c r="M8" s="4">
        <v>4.0</v>
      </c>
    </row>
    <row r="9">
      <c r="A9" s="50" t="s">
        <v>53</v>
      </c>
      <c r="B9" s="51">
        <v>1.0</v>
      </c>
      <c r="C9" s="51">
        <f t="array" ref="C9">XLOOKUP(A9,'Event 10'!A:A,'Event 10'!F:F)</f>
        <v>42.07</v>
      </c>
      <c r="D9" s="51">
        <f>COUNTIFS(historical_events_FACT!J:J, "&gt;16", historical_events_FACT!G:G, A9,historical_events_FACT!C:C, "11" )</f>
        <v>1</v>
      </c>
      <c r="E9" s="51">
        <f>IF(MAXIFS(historical_events_FACT!J:J,historical_events_FACT!G:G,A9,historical_events_FACT!C:C,11)=0,12.8,MAXIFS(historical_events_FACT!J:J,historical_events_FACT!G:G,A9,historical_events_FACT!C:C,11))</f>
        <v>18.03</v>
      </c>
      <c r="F9" s="51">
        <f>SUMIFS('2018 Data'!J:J,'2018 Data'!G:G,A9,'2018 Data'!C:C,11)</f>
        <v>12.36</v>
      </c>
      <c r="G9" s="49">
        <v>0.0</v>
      </c>
      <c r="H9" s="49">
        <v>0.0</v>
      </c>
      <c r="J9" s="49" t="s">
        <v>192</v>
      </c>
      <c r="K9" s="54">
        <f>SUM(G25:G38)</f>
        <v>2</v>
      </c>
      <c r="L9" s="49" t="s">
        <v>190</v>
      </c>
      <c r="M9" s="4">
        <v>2.0</v>
      </c>
    </row>
    <row r="10">
      <c r="A10" s="50" t="s">
        <v>27</v>
      </c>
      <c r="B10" s="51">
        <v>2.0</v>
      </c>
      <c r="C10" s="51">
        <f t="array" ref="C10">XLOOKUP(A10,'Event 10'!A:A,'Event 10'!F:F)</f>
        <v>35.84</v>
      </c>
      <c r="D10" s="51">
        <f>COUNTIFS(historical_events_FACT!J:J, "&gt;16", historical_events_FACT!G:G, A10,historical_events_FACT!C:C, "11" )</f>
        <v>3</v>
      </c>
      <c r="E10" s="51">
        <f>IF(MAXIFS(historical_events_FACT!J:J,historical_events_FACT!G:G,A10,historical_events_FACT!C:C,11)=0,12.8,MAXIFS(historical_events_FACT!J:J,historical_events_FACT!G:G,A10,historical_events_FACT!C:C,11))</f>
        <v>17.2</v>
      </c>
      <c r="F10" s="51">
        <f>SUMIFS('2018 Data'!J:J,'2018 Data'!G:G,A10,'2018 Data'!C:C,11)</f>
        <v>30.3</v>
      </c>
      <c r="G10" s="49">
        <v>1.0</v>
      </c>
      <c r="H10" s="49">
        <v>0.0</v>
      </c>
      <c r="J10" s="49" t="s">
        <v>193</v>
      </c>
      <c r="K10" s="54">
        <f>SUM(H2:H37)</f>
        <v>1</v>
      </c>
      <c r="L10" s="49" t="s">
        <v>190</v>
      </c>
      <c r="M10" s="4">
        <v>1.0</v>
      </c>
    </row>
    <row r="11">
      <c r="A11" s="50" t="s">
        <v>52</v>
      </c>
      <c r="B11" s="51">
        <v>2.0</v>
      </c>
      <c r="C11" s="51">
        <f t="array" ref="C11">XLOOKUP(A11,'Event 10'!A:A,'Event 10'!F:F)</f>
        <v>22.56</v>
      </c>
      <c r="D11" s="51">
        <f>COUNTIFS(historical_events_FACT!J:J, "&gt;16", historical_events_FACT!G:G, A11,historical_events_FACT!C:C, "11" )</f>
        <v>0</v>
      </c>
      <c r="E11" s="51">
        <f>IF(MAXIFS(historical_events_FACT!J:J,historical_events_FACT!G:G,A11,historical_events_FACT!C:C,11)=0,12.8,MAXIFS(historical_events_FACT!J:J,historical_events_FACT!G:G,A11,historical_events_FACT!C:C,11))</f>
        <v>15.2</v>
      </c>
      <c r="F11" s="51">
        <f>SUMIFS('2018 Data'!J:J,'2018 Data'!G:G,A11,'2018 Data'!C:C,11)</f>
        <v>51.76</v>
      </c>
      <c r="G11" s="49">
        <v>0.0</v>
      </c>
      <c r="H11" s="49">
        <v>0.0</v>
      </c>
    </row>
    <row r="12">
      <c r="A12" s="50" t="s">
        <v>32</v>
      </c>
      <c r="B12" s="51">
        <v>2.0</v>
      </c>
      <c r="C12" s="51">
        <f t="array" ref="C12">XLOOKUP(A12,'Event 10'!A:A,'Event 10'!F:F)</f>
        <v>31.49</v>
      </c>
      <c r="D12" s="51">
        <f>COUNTIFS(historical_events_FACT!J:J, "&gt;16", historical_events_FACT!G:G, A12,historical_events_FACT!C:C, "11" )</f>
        <v>1</v>
      </c>
      <c r="E12" s="51">
        <f>IF(MAXIFS(historical_events_FACT!J:J,historical_events_FACT!G:G,A12,historical_events_FACT!C:C,11)=0,12.8,MAXIFS(historical_events_FACT!J:J,historical_events_FACT!G:G,A12,historical_events_FACT!C:C,11))</f>
        <v>17.1</v>
      </c>
      <c r="F12" s="51">
        <f>SUMIFS('2018 Data'!J:J,'2018 Data'!G:G,A12,'2018 Data'!C:C,11)</f>
        <v>13.1</v>
      </c>
      <c r="G12" s="49">
        <v>1.0</v>
      </c>
      <c r="H12" s="49">
        <v>0.0</v>
      </c>
    </row>
    <row r="13">
      <c r="A13" s="50" t="s">
        <v>162</v>
      </c>
      <c r="B13" s="51">
        <v>2.0</v>
      </c>
      <c r="C13" s="51">
        <f t="array" ref="C13">XLOOKUP(A13,'Event 10'!A:A,'Event 10'!F:F)</f>
        <v>28.56</v>
      </c>
      <c r="D13" s="51">
        <f>COUNTIFS(historical_events_FACT!J:J, "&gt;16", historical_events_FACT!G:G, A13,historical_events_FACT!C:C, "11" )</f>
        <v>0</v>
      </c>
      <c r="E13" s="51">
        <f>IF(MAXIFS(historical_events_FACT!J:J,historical_events_FACT!G:G,A13,historical_events_FACT!C:C,11)=0,12.8,MAXIFS(historical_events_FACT!J:J,historical_events_FACT!G:G,A13,historical_events_FACT!C:C,11))</f>
        <v>12.8</v>
      </c>
      <c r="F13" s="51">
        <f>SUMIFS('2018 Data'!J:J,'2018 Data'!G:G,A13,'2018 Data'!C:C,11)</f>
        <v>6.67</v>
      </c>
      <c r="G13" s="49">
        <v>0.0</v>
      </c>
      <c r="H13" s="49">
        <v>0.0</v>
      </c>
      <c r="J13" s="49" t="s">
        <v>183</v>
      </c>
      <c r="K13" s="55">
        <f>SUMPRODUCT(G2:G38,F2:F38)+SUMPRODUCT(H2:H38,F2:F38)</f>
        <v>425.8</v>
      </c>
    </row>
    <row r="14">
      <c r="A14" s="50" t="s">
        <v>159</v>
      </c>
      <c r="B14" s="51">
        <v>2.0</v>
      </c>
      <c r="C14" s="51">
        <f t="array" ref="C14">XLOOKUP(A14,'Event 10'!A:A,'Event 10'!F:F)</f>
        <v>25.81</v>
      </c>
      <c r="D14" s="51">
        <f>COUNTIFS(historical_events_FACT!J:J, "&gt;16", historical_events_FACT!G:G, A14,historical_events_FACT!C:C, "11" )</f>
        <v>0</v>
      </c>
      <c r="E14" s="51">
        <f>IF(MAXIFS(historical_events_FACT!J:J,historical_events_FACT!G:G,A14,historical_events_FACT!C:C,11)=0,12.8,MAXIFS(historical_events_FACT!J:J,historical_events_FACT!G:G,A14,historical_events_FACT!C:C,11))</f>
        <v>12.8</v>
      </c>
      <c r="F14" s="51">
        <f>SUMIFS('2018 Data'!J:J,'2018 Data'!G:G,A14,'2018 Data'!C:C,11)</f>
        <v>16.3</v>
      </c>
      <c r="G14" s="49">
        <v>0.0</v>
      </c>
      <c r="H14" s="49">
        <v>0.0</v>
      </c>
    </row>
    <row r="15">
      <c r="A15" s="50" t="s">
        <v>47</v>
      </c>
      <c r="B15" s="51">
        <v>2.0</v>
      </c>
      <c r="C15" s="51">
        <f t="array" ref="C15">XLOOKUP(A15,'Event 10'!A:A,'Event 10'!F:F)</f>
        <v>29.89</v>
      </c>
      <c r="D15" s="51">
        <f>COUNTIFS(historical_events_FACT!J:J, "&gt;16", historical_events_FACT!G:G, A15,historical_events_FACT!C:C, "11" )</f>
        <v>0</v>
      </c>
      <c r="E15" s="51">
        <f>IF(MAXIFS(historical_events_FACT!J:J,historical_events_FACT!G:G,A15,historical_events_FACT!C:C,11)=0,12.8,MAXIFS(historical_events_FACT!J:J,historical_events_FACT!G:G,A15,historical_events_FACT!C:C,11))</f>
        <v>14.23</v>
      </c>
      <c r="F15" s="51">
        <f>SUMIFS('2018 Data'!J:J,'2018 Data'!G:G,A15,'2018 Data'!C:C,11)</f>
        <v>11.23</v>
      </c>
      <c r="G15" s="49">
        <v>0.0</v>
      </c>
      <c r="H15" s="49">
        <v>0.0</v>
      </c>
    </row>
    <row r="16">
      <c r="A16" s="50" t="s">
        <v>50</v>
      </c>
      <c r="B16" s="51">
        <v>2.0</v>
      </c>
      <c r="C16" s="51">
        <f t="array" ref="C16">XLOOKUP(A16,'Event 10'!A:A,'Event 10'!F:F)</f>
        <v>24.07</v>
      </c>
      <c r="D16" s="51">
        <f>COUNTIFS(historical_events_FACT!J:J, "&gt;16", historical_events_FACT!G:G, A16,historical_events_FACT!C:C, "11" )</f>
        <v>1</v>
      </c>
      <c r="E16" s="51">
        <f>IF(MAXIFS(historical_events_FACT!J:J,historical_events_FACT!G:G,A16,historical_events_FACT!C:C,11)=0,12.8,MAXIFS(historical_events_FACT!J:J,historical_events_FACT!G:G,A16,historical_events_FACT!C:C,11))</f>
        <v>16.23</v>
      </c>
      <c r="F16" s="51">
        <f>SUMIFS('2018 Data'!J:J,'2018 Data'!G:G,A16,'2018 Data'!C:C,11)</f>
        <v>22.2</v>
      </c>
      <c r="G16" s="49">
        <v>0.0</v>
      </c>
      <c r="H16" s="49">
        <v>0.0</v>
      </c>
      <c r="J16" s="56" t="s">
        <v>64</v>
      </c>
      <c r="K16" s="49">
        <f t="shared" ref="K16:K20" si="1">XLOOKUP(J16,A:A,E:E)</f>
        <v>13.27</v>
      </c>
      <c r="L16" s="49">
        <f t="shared" ref="L16:L20" si="2">XLOOKUP(J16,A:A,D:D)</f>
        <v>0</v>
      </c>
      <c r="M16" s="49">
        <f t="shared" ref="M16:M20" si="3">XLOOKUP(J16,A:A,C:C)</f>
        <v>32.6</v>
      </c>
    </row>
    <row r="17">
      <c r="A17" s="50" t="s">
        <v>42</v>
      </c>
      <c r="B17" s="51">
        <v>2.0</v>
      </c>
      <c r="C17" s="51">
        <f t="array" ref="C17">XLOOKUP(A17,'Event 10'!A:A,'Event 10'!F:F)</f>
        <v>10.67</v>
      </c>
      <c r="D17" s="51">
        <f>COUNTIFS(historical_events_FACT!J:J, "&gt;16", historical_events_FACT!G:G, A17,historical_events_FACT!C:C, "11" )</f>
        <v>0</v>
      </c>
      <c r="E17" s="51">
        <f>IF(MAXIFS(historical_events_FACT!J:J,historical_events_FACT!G:G,A17,historical_events_FACT!C:C,11)=0,12.8,MAXIFS(historical_events_FACT!J:J,historical_events_FACT!G:G,A17,historical_events_FACT!C:C,11))</f>
        <v>14.67</v>
      </c>
      <c r="F17" s="51">
        <f>SUMIFS('2018 Data'!J:J,'2018 Data'!G:G,A17,'2018 Data'!C:C,11)</f>
        <v>0</v>
      </c>
      <c r="G17" s="49">
        <v>0.0</v>
      </c>
      <c r="H17" s="49">
        <v>0.0</v>
      </c>
      <c r="J17" s="56" t="s">
        <v>61</v>
      </c>
      <c r="K17" s="49">
        <f t="shared" si="1"/>
        <v>12.04</v>
      </c>
      <c r="L17" s="49">
        <f t="shared" si="2"/>
        <v>0</v>
      </c>
      <c r="M17" s="49">
        <f t="shared" si="3"/>
        <v>20.36</v>
      </c>
    </row>
    <row r="18">
      <c r="A18" s="50" t="s">
        <v>69</v>
      </c>
      <c r="B18" s="51">
        <v>2.0</v>
      </c>
      <c r="C18" s="51">
        <f t="array" ref="C18">XLOOKUP(A18,'Event 10'!A:A,'Event 10'!F:F)</f>
        <v>41.66</v>
      </c>
      <c r="D18" s="51">
        <f>COUNTIFS(historical_events_FACT!J:J, "&gt;16", historical_events_FACT!G:G, A18,historical_events_FACT!C:C, "11" )</f>
        <v>0</v>
      </c>
      <c r="E18" s="51">
        <f>IF(MAXIFS(historical_events_FACT!J:J,historical_events_FACT!G:G,A18,historical_events_FACT!C:C,11)=0,12.8,MAXIFS(historical_events_FACT!J:J,historical_events_FACT!G:G,A18,historical_events_FACT!C:C,11))</f>
        <v>10.5</v>
      </c>
      <c r="F18" s="51">
        <f>SUMIFS('2018 Data'!J:J,'2018 Data'!G:G,A18,'2018 Data'!C:C,11)</f>
        <v>14.83</v>
      </c>
      <c r="G18" s="49">
        <v>0.0</v>
      </c>
      <c r="H18" s="49">
        <v>0.0</v>
      </c>
      <c r="J18" s="56" t="s">
        <v>65</v>
      </c>
      <c r="K18" s="49">
        <f t="shared" si="1"/>
        <v>11.9</v>
      </c>
      <c r="L18" s="49">
        <f t="shared" si="2"/>
        <v>0</v>
      </c>
      <c r="M18" s="49">
        <f t="shared" si="3"/>
        <v>75.94</v>
      </c>
    </row>
    <row r="19">
      <c r="A19" s="50" t="s">
        <v>38</v>
      </c>
      <c r="B19" s="51">
        <v>2.0</v>
      </c>
      <c r="C19" s="51">
        <f t="array" ref="C19">XLOOKUP(A19,'Event 10'!A:A,'Event 10'!F:F)</f>
        <v>13.37</v>
      </c>
      <c r="D19" s="51">
        <f>COUNTIFS(historical_events_FACT!J:J, "&gt;16", historical_events_FACT!G:G, A19,historical_events_FACT!C:C, "11" )</f>
        <v>0</v>
      </c>
      <c r="E19" s="51">
        <f>IF(MAXIFS(historical_events_FACT!J:J,historical_events_FACT!G:G,A19,historical_events_FACT!C:C,11)=0,12.8,MAXIFS(historical_events_FACT!J:J,historical_events_FACT!G:G,A19,historical_events_FACT!C:C,11))</f>
        <v>14.23</v>
      </c>
      <c r="F19" s="51">
        <f>SUMIFS('2018 Data'!J:J,'2018 Data'!G:G,A19,'2018 Data'!C:C,11)</f>
        <v>35.16</v>
      </c>
      <c r="G19" s="49">
        <v>0.0</v>
      </c>
      <c r="H19" s="49">
        <v>0.0</v>
      </c>
      <c r="J19" s="56" t="s">
        <v>69</v>
      </c>
      <c r="K19" s="49">
        <f t="shared" si="1"/>
        <v>10.5</v>
      </c>
      <c r="L19" s="49">
        <f t="shared" si="2"/>
        <v>0</v>
      </c>
      <c r="M19" s="49">
        <f t="shared" si="3"/>
        <v>41.66</v>
      </c>
    </row>
    <row r="20">
      <c r="A20" s="50" t="s">
        <v>161</v>
      </c>
      <c r="B20" s="51">
        <v>2.0</v>
      </c>
      <c r="C20" s="51">
        <f t="array" ref="C20">XLOOKUP(A20,'Event 10'!A:A,'Event 10'!F:F)</f>
        <v>20.83</v>
      </c>
      <c r="D20" s="51">
        <f>COUNTIFS(historical_events_FACT!J:J, "&gt;16", historical_events_FACT!G:G, A20,historical_events_FACT!C:C, "11" )</f>
        <v>0</v>
      </c>
      <c r="E20" s="51">
        <f>IF(MAXIFS(historical_events_FACT!J:J,historical_events_FACT!G:G,A20,historical_events_FACT!C:C,11)=0,12.8,MAXIFS(historical_events_FACT!J:J,historical_events_FACT!G:G,A20,historical_events_FACT!C:C,11))</f>
        <v>12.8</v>
      </c>
      <c r="F20" s="51">
        <f>SUMIFS('2018 Data'!J:J,'2018 Data'!G:G,A20,'2018 Data'!C:C,11)</f>
        <v>12.31</v>
      </c>
      <c r="G20" s="49">
        <v>0.0</v>
      </c>
      <c r="H20" s="49">
        <v>0.0</v>
      </c>
      <c r="J20" s="56" t="s">
        <v>69</v>
      </c>
      <c r="K20" s="49">
        <f t="shared" si="1"/>
        <v>10.5</v>
      </c>
      <c r="L20" s="49">
        <f t="shared" si="2"/>
        <v>0</v>
      </c>
      <c r="M20" s="49">
        <f t="shared" si="3"/>
        <v>41.66</v>
      </c>
    </row>
    <row r="21" ht="15.75" customHeight="1">
      <c r="A21" s="50" t="s">
        <v>64</v>
      </c>
      <c r="B21" s="51">
        <v>2.0</v>
      </c>
      <c r="C21" s="51">
        <f t="array" ref="C21">XLOOKUP(A21,'Event 10'!A:A,'Event 10'!F:F)</f>
        <v>32.6</v>
      </c>
      <c r="D21" s="51">
        <f>COUNTIFS(historical_events_FACT!J:J, "&gt;16", historical_events_FACT!G:G, A21,historical_events_FACT!C:C, "11" )</f>
        <v>0</v>
      </c>
      <c r="E21" s="51">
        <f>IF(MAXIFS(historical_events_FACT!J:J,historical_events_FACT!G:G,A21,historical_events_FACT!C:C,11)=0,12.8,MAXIFS(historical_events_FACT!J:J,historical_events_FACT!G:G,A21,historical_events_FACT!C:C,11))</f>
        <v>13.27</v>
      </c>
      <c r="F21" s="51">
        <f>SUMIFS('2018 Data'!J:J,'2018 Data'!G:G,A21,'2018 Data'!C:C,11)</f>
        <v>6.94</v>
      </c>
      <c r="G21" s="49">
        <v>0.0</v>
      </c>
      <c r="H21" s="49">
        <v>0.0</v>
      </c>
    </row>
    <row r="22" ht="15.75" customHeight="1">
      <c r="A22" s="50" t="s">
        <v>150</v>
      </c>
      <c r="B22" s="51">
        <v>2.0</v>
      </c>
      <c r="C22" s="51">
        <f t="array" ref="C22">XLOOKUP(A22,'Event 10'!A:A,'Event 10'!F:F)</f>
        <v>14.73</v>
      </c>
      <c r="D22" s="51">
        <f>COUNTIFS(historical_events_FACT!J:J, "&gt;16", historical_events_FACT!G:G, A22,historical_events_FACT!C:C, "11" )</f>
        <v>0</v>
      </c>
      <c r="E22" s="51">
        <f>IF(MAXIFS(historical_events_FACT!J:J,historical_events_FACT!G:G,A22,historical_events_FACT!C:C,11)=0,12.8,MAXIFS(historical_events_FACT!J:J,historical_events_FACT!G:G,A22,historical_events_FACT!C:C,11))</f>
        <v>12.8</v>
      </c>
      <c r="F22" s="51">
        <f>SUMIFS('2018 Data'!J:J,'2018 Data'!G:G,A22,'2018 Data'!C:C,11)</f>
        <v>41.24</v>
      </c>
      <c r="G22" s="49">
        <v>0.0</v>
      </c>
      <c r="H22" s="49">
        <v>0.0</v>
      </c>
    </row>
    <row r="23" ht="15.75" customHeight="1">
      <c r="A23" s="50" t="s">
        <v>65</v>
      </c>
      <c r="B23" s="51">
        <v>2.0</v>
      </c>
      <c r="C23" s="51">
        <f t="array" ref="C23">XLOOKUP(A23,'Event 10'!A:A,'Event 10'!F:F)</f>
        <v>75.94</v>
      </c>
      <c r="D23" s="51">
        <f>COUNTIFS(historical_events_FACT!J:J, "&gt;16", historical_events_FACT!G:G, A23,historical_events_FACT!C:C, "11" )</f>
        <v>0</v>
      </c>
      <c r="E23" s="51">
        <f>IF(MAXIFS(historical_events_FACT!J:J,historical_events_FACT!G:G,A23,historical_events_FACT!C:C,11)=0,12.8,MAXIFS(historical_events_FACT!J:J,historical_events_FACT!G:G,A23,historical_events_FACT!C:C,11))</f>
        <v>11.9</v>
      </c>
      <c r="F23" s="51">
        <f>SUMIFS('2018 Data'!J:J,'2018 Data'!G:G,A23,'2018 Data'!C:C,11)</f>
        <v>57.34</v>
      </c>
      <c r="G23" s="49">
        <v>1.0</v>
      </c>
      <c r="H23" s="49">
        <v>0.0</v>
      </c>
    </row>
    <row r="24" ht="15.75" customHeight="1">
      <c r="A24" s="50" t="s">
        <v>34</v>
      </c>
      <c r="B24" s="51">
        <v>2.0</v>
      </c>
      <c r="C24" s="51">
        <f t="array" ref="C24">XLOOKUP(A24,'Event 10'!A:A,'Event 10'!F:F)</f>
        <v>55.26</v>
      </c>
      <c r="D24" s="51">
        <f>COUNTIFS(historical_events_FACT!J:J, "&gt;16", historical_events_FACT!G:G, A24,historical_events_FACT!C:C, "11" )</f>
        <v>0</v>
      </c>
      <c r="E24" s="51">
        <f>IF(MAXIFS(historical_events_FACT!J:J,historical_events_FACT!G:G,A24,historical_events_FACT!C:C,11)=0,12.8,MAXIFS(historical_events_FACT!J:J,historical_events_FACT!G:G,A24,historical_events_FACT!C:C,11))</f>
        <v>13.34</v>
      </c>
      <c r="F24" s="51">
        <f>SUMIFS('2018 Data'!J:J,'2018 Data'!G:G,A24,'2018 Data'!C:C,11)</f>
        <v>12.43</v>
      </c>
      <c r="G24" s="49">
        <v>1.0</v>
      </c>
      <c r="H24" s="49">
        <v>0.0</v>
      </c>
    </row>
    <row r="25" ht="15.75" customHeight="1">
      <c r="A25" s="50" t="s">
        <v>111</v>
      </c>
      <c r="B25" s="51">
        <v>3.0</v>
      </c>
      <c r="C25" s="51">
        <f t="array" ref="C25">XLOOKUP(A25,'Event 10'!A:A,'Event 10'!F:F)</f>
        <v>15.8</v>
      </c>
      <c r="D25" s="51">
        <f>COUNTIFS(historical_events_FACT!J:J, "&gt;16", historical_events_FACT!G:G, A25,historical_events_FACT!C:C, "11" )</f>
        <v>0</v>
      </c>
      <c r="E25" s="51">
        <f>IF(MAXIFS(historical_events_FACT!J:J,historical_events_FACT!G:G,A25,historical_events_FACT!C:C,11)=0,12.8,MAXIFS(historical_events_FACT!J:J,historical_events_FACT!G:G,A25,historical_events_FACT!C:C,11))</f>
        <v>12.8</v>
      </c>
      <c r="F25" s="51">
        <f>SUMIFS('2018 Data'!J:J,'2018 Data'!G:G,A25,'2018 Data'!C:C,11)</f>
        <v>7.66</v>
      </c>
      <c r="G25" s="49">
        <v>0.0</v>
      </c>
      <c r="H25" s="49">
        <v>0.0</v>
      </c>
    </row>
    <row r="26" ht="15.75" customHeight="1">
      <c r="A26" s="50" t="s">
        <v>61</v>
      </c>
      <c r="B26" s="51">
        <v>3.0</v>
      </c>
      <c r="C26" s="51">
        <f t="array" ref="C26">XLOOKUP(A26,'Event 10'!A:A,'Event 10'!F:F)</f>
        <v>20.36</v>
      </c>
      <c r="D26" s="51">
        <f>COUNTIFS(historical_events_FACT!J:J, "&gt;16", historical_events_FACT!G:G, A26,historical_events_FACT!C:C, "11" )</f>
        <v>0</v>
      </c>
      <c r="E26" s="51">
        <f>IF(MAXIFS(historical_events_FACT!J:J,historical_events_FACT!G:G,A26,historical_events_FACT!C:C,11)=0,12.8,MAXIFS(historical_events_FACT!J:J,historical_events_FACT!G:G,A26,historical_events_FACT!C:C,11))</f>
        <v>12.04</v>
      </c>
      <c r="F26" s="51">
        <f>SUMIFS('2018 Data'!J:J,'2018 Data'!G:G,A26,'2018 Data'!C:C,11)</f>
        <v>23.2</v>
      </c>
      <c r="G26" s="49">
        <v>0.0</v>
      </c>
      <c r="H26" s="49">
        <v>0.0</v>
      </c>
    </row>
    <row r="27" ht="15.75" customHeight="1">
      <c r="A27" s="50" t="s">
        <v>160</v>
      </c>
      <c r="B27" s="51">
        <v>3.0</v>
      </c>
      <c r="C27" s="51">
        <f t="array" ref="C27">XLOOKUP(A27,'Event 10'!A:A,'Event 10'!F:F)</f>
        <v>22.84</v>
      </c>
      <c r="D27" s="51">
        <f>COUNTIFS(historical_events_FACT!J:J, "&gt;16", historical_events_FACT!G:G, A27,historical_events_FACT!C:C, "11" )</f>
        <v>0</v>
      </c>
      <c r="E27" s="51">
        <f>IF(MAXIFS(historical_events_FACT!J:J,historical_events_FACT!G:G,A27,historical_events_FACT!C:C,11)=0,12.8,MAXIFS(historical_events_FACT!J:J,historical_events_FACT!G:G,A27,historical_events_FACT!C:C,11))</f>
        <v>12.8</v>
      </c>
      <c r="F27" s="51">
        <f>SUMIFS('2018 Data'!J:J,'2018 Data'!G:G,A27,'2018 Data'!C:C,11)</f>
        <v>11.43</v>
      </c>
      <c r="G27" s="49">
        <v>0.0</v>
      </c>
      <c r="H27" s="49">
        <v>0.0</v>
      </c>
    </row>
    <row r="28" ht="15.75" customHeight="1">
      <c r="A28" s="50" t="s">
        <v>39</v>
      </c>
      <c r="B28" s="51">
        <v>3.0</v>
      </c>
      <c r="C28" s="51">
        <v>22.46</v>
      </c>
      <c r="D28" s="51">
        <f>COUNTIFS(historical_events_FACT!J:J, "&gt;16", historical_events_FACT!G:G, A28,historical_events_FACT!C:C, "11" )</f>
        <v>0</v>
      </c>
      <c r="E28" s="51">
        <f>IF(MAXIFS(historical_events_FACT!J:J,historical_events_FACT!G:G,A28,historical_events_FACT!C:C,11)=0,12.8,MAXIFS(historical_events_FACT!J:J,historical_events_FACT!G:G,A28,historical_events_FACT!C:C,11))</f>
        <v>15.23</v>
      </c>
      <c r="F28" s="51">
        <f>SUMIFS('2018 Data'!J:J,'2018 Data'!G:G,A28,'2018 Data'!C:C,11)</f>
        <v>32.2</v>
      </c>
      <c r="G28" s="49">
        <v>0.0</v>
      </c>
      <c r="H28" s="49">
        <v>0.0</v>
      </c>
    </row>
    <row r="29" ht="15.75" customHeight="1">
      <c r="A29" s="50" t="s">
        <v>123</v>
      </c>
      <c r="B29" s="51">
        <v>3.0</v>
      </c>
      <c r="C29" s="51">
        <f t="array" ref="C29">XLOOKUP(A29,'Event 10'!A:A,'Event 10'!F:F)</f>
        <v>22.13</v>
      </c>
      <c r="D29" s="51">
        <f>COUNTIFS(historical_events_FACT!J:J, "&gt;16", historical_events_FACT!G:G, A29,historical_events_FACT!C:C, "11" )</f>
        <v>0</v>
      </c>
      <c r="E29" s="51">
        <f>IF(MAXIFS(historical_events_FACT!J:J,historical_events_FACT!G:G,A29,historical_events_FACT!C:C,11)=0,12.8,MAXIFS(historical_events_FACT!J:J,historical_events_FACT!G:G,A29,historical_events_FACT!C:C,11))</f>
        <v>12.8</v>
      </c>
      <c r="F29" s="51">
        <f>SUMIFS('2018 Data'!J:J,'2018 Data'!G:G,A29,'2018 Data'!C:C,11)</f>
        <v>28.77</v>
      </c>
      <c r="G29" s="49">
        <v>0.0</v>
      </c>
      <c r="H29" s="49">
        <v>0.0</v>
      </c>
    </row>
    <row r="30" ht="15.75" customHeight="1">
      <c r="A30" s="50" t="s">
        <v>110</v>
      </c>
      <c r="B30" s="51">
        <v>3.0</v>
      </c>
      <c r="C30" s="51">
        <f t="array" ref="C30">XLOOKUP(A30,'Event 10'!A:A,'Event 10'!F:F)</f>
        <v>16.57</v>
      </c>
      <c r="D30" s="51">
        <f>COUNTIFS(historical_events_FACT!J:J, "&gt;16", historical_events_FACT!G:G, A30,historical_events_FACT!C:C, "11" )</f>
        <v>0</v>
      </c>
      <c r="E30" s="51">
        <f>IF(MAXIFS(historical_events_FACT!J:J,historical_events_FACT!G:G,A30,historical_events_FACT!C:C,11)=0,12.8,MAXIFS(historical_events_FACT!J:J,historical_events_FACT!G:G,A30,historical_events_FACT!C:C,11))</f>
        <v>12.8</v>
      </c>
      <c r="F30" s="51">
        <f>SUMIFS('2018 Data'!J:J,'2018 Data'!G:G,A30,'2018 Data'!C:C,11)</f>
        <v>8.86</v>
      </c>
      <c r="G30" s="49">
        <v>0.0</v>
      </c>
      <c r="H30" s="49">
        <v>0.0</v>
      </c>
    </row>
    <row r="31" ht="15.75" customHeight="1">
      <c r="A31" s="50" t="s">
        <v>67</v>
      </c>
      <c r="B31" s="51">
        <v>3.0</v>
      </c>
      <c r="C31" s="51">
        <f t="array" ref="C31">XLOOKUP(A31,'Event 10'!A:A,'Event 10'!F:F)</f>
        <v>12.67</v>
      </c>
      <c r="D31" s="51">
        <f>COUNTIFS(historical_events_FACT!J:J, "&gt;16", historical_events_FACT!G:G, A31,historical_events_FACT!C:C, "11" )</f>
        <v>0</v>
      </c>
      <c r="E31" s="51">
        <f>IF(MAXIFS(historical_events_FACT!J:J,historical_events_FACT!G:G,A31,historical_events_FACT!C:C,11)=0,12.8,MAXIFS(historical_events_FACT!J:J,historical_events_FACT!G:G,A31,historical_events_FACT!C:C,11))</f>
        <v>13.4</v>
      </c>
      <c r="F31" s="51">
        <f>SUMIFS('2018 Data'!J:J,'2018 Data'!G:G,A31,'2018 Data'!C:C,11)</f>
        <v>13.9</v>
      </c>
      <c r="G31" s="49">
        <v>0.0</v>
      </c>
      <c r="H31" s="49">
        <v>0.0</v>
      </c>
    </row>
    <row r="32" ht="15.75" customHeight="1">
      <c r="A32" s="50" t="s">
        <v>37</v>
      </c>
      <c r="B32" s="51">
        <v>3.0</v>
      </c>
      <c r="C32" s="51">
        <v>32.04</v>
      </c>
      <c r="D32" s="51">
        <f>COUNTIFS(historical_events_FACT!J:J, "&gt;16", historical_events_FACT!G:G, A32,historical_events_FACT!C:C, "11" )</f>
        <v>2</v>
      </c>
      <c r="E32" s="51">
        <f>IF(MAXIFS(historical_events_FACT!J:J,historical_events_FACT!G:G,A32,historical_events_FACT!C:C,11)=0,12.8,MAXIFS(historical_events_FACT!J:J,historical_events_FACT!G:G,A32,historical_events_FACT!C:C,11))</f>
        <v>17.07</v>
      </c>
      <c r="F32" s="51">
        <f>SUMIFS('2018 Data'!J:J,'2018 Data'!G:G,A32,'2018 Data'!C:C,11)</f>
        <v>70.93</v>
      </c>
      <c r="G32" s="49">
        <v>1.0</v>
      </c>
      <c r="H32" s="49">
        <v>0.0</v>
      </c>
    </row>
    <row r="33" ht="15.75" customHeight="1">
      <c r="A33" s="50" t="s">
        <v>18</v>
      </c>
      <c r="B33" s="51">
        <v>3.0</v>
      </c>
      <c r="C33" s="51">
        <f t="array" ref="C33">XLOOKUP(A33,'Event 10'!A:A,'Event 10'!F:F)</f>
        <v>16.86</v>
      </c>
      <c r="D33" s="51">
        <f>COUNTIFS(historical_events_FACT!J:J, "&gt;16", historical_events_FACT!G:G, A33,historical_events_FACT!C:C, "11" )</f>
        <v>0</v>
      </c>
      <c r="E33" s="51">
        <f>IF(MAXIFS(historical_events_FACT!J:J,historical_events_FACT!G:G,A33,historical_events_FACT!C:C,11)=0,12.8,MAXIFS(historical_events_FACT!J:J,historical_events_FACT!G:G,A33,historical_events_FACT!C:C,11))</f>
        <v>15.34</v>
      </c>
      <c r="F33" s="51">
        <f>SUMIFS('2018 Data'!J:J,'2018 Data'!G:G,A33,'2018 Data'!C:C,11)</f>
        <v>40.31</v>
      </c>
      <c r="G33" s="49">
        <v>0.0</v>
      </c>
      <c r="H33" s="49">
        <v>0.0</v>
      </c>
    </row>
    <row r="34" ht="15.75" customHeight="1">
      <c r="A34" s="50" t="s">
        <v>55</v>
      </c>
      <c r="B34" s="51">
        <v>3.0</v>
      </c>
      <c r="C34" s="51">
        <f t="array" ref="C34">XLOOKUP(A34,'Event 10'!A:A,'Event 10'!F:F)</f>
        <v>18.4</v>
      </c>
      <c r="D34" s="51">
        <f>COUNTIFS(historical_events_FACT!J:J, "&gt;16", historical_events_FACT!G:G, A34,historical_events_FACT!C:C, "11" )</f>
        <v>0</v>
      </c>
      <c r="E34" s="51">
        <f>IF(MAXIFS(historical_events_FACT!J:J,historical_events_FACT!G:G,A34,historical_events_FACT!C:C,11)=0,12.8,MAXIFS(historical_events_FACT!J:J,historical_events_FACT!G:G,A34,historical_events_FACT!C:C,11))</f>
        <v>14.83</v>
      </c>
      <c r="F34" s="51">
        <f>SUMIFS('2018 Data'!J:J,'2018 Data'!G:G,A34,'2018 Data'!C:C,11)</f>
        <v>19.04</v>
      </c>
      <c r="G34" s="49">
        <v>0.0</v>
      </c>
      <c r="H34" s="49">
        <v>0.0</v>
      </c>
    </row>
    <row r="35" ht="15.75" customHeight="1">
      <c r="A35" s="50" t="s">
        <v>25</v>
      </c>
      <c r="B35" s="51">
        <v>3.0</v>
      </c>
      <c r="C35" s="51">
        <f t="array" ref="C35">XLOOKUP(A35,'Event 10'!A:A,'Event 10'!F:F)</f>
        <v>14.21</v>
      </c>
      <c r="D35" s="51">
        <f>COUNTIFS(historical_events_FACT!J:J, "&gt;16", historical_events_FACT!G:G, A35,historical_events_FACT!C:C, "11" )</f>
        <v>0</v>
      </c>
      <c r="E35" s="51">
        <f>IF(MAXIFS(historical_events_FACT!J:J,historical_events_FACT!G:G,A35,historical_events_FACT!C:C,11)=0,12.8,MAXIFS(historical_events_FACT!J:J,historical_events_FACT!G:G,A35,historical_events_FACT!C:C,11))</f>
        <v>10.83</v>
      </c>
      <c r="F35" s="51">
        <f>SUMIFS('2018 Data'!J:J,'2018 Data'!G:G,A35,'2018 Data'!C:C,11)</f>
        <v>9.72</v>
      </c>
      <c r="G35" s="49">
        <v>0.0</v>
      </c>
      <c r="H35" s="49">
        <v>0.0</v>
      </c>
    </row>
    <row r="36" ht="15.75" customHeight="1">
      <c r="A36" s="50" t="s">
        <v>40</v>
      </c>
      <c r="B36" s="51">
        <v>3.0</v>
      </c>
      <c r="C36" s="51">
        <v>13.44</v>
      </c>
      <c r="D36" s="51">
        <f>COUNTIFS(historical_events_FACT!J:J, "&gt;16", historical_events_FACT!G:G, A36,historical_events_FACT!C:C, "11" )</f>
        <v>0</v>
      </c>
      <c r="E36" s="51">
        <f>IF(MAXIFS(historical_events_FACT!J:J,historical_events_FACT!G:G,A36,historical_events_FACT!C:C,11)=0,12.8,MAXIFS(historical_events_FACT!J:J,historical_events_FACT!G:G,A36,historical_events_FACT!C:C,11))</f>
        <v>12.87</v>
      </c>
      <c r="F36" s="51">
        <f>SUMIFS('2018 Data'!J:J,'2018 Data'!G:G,A36,'2018 Data'!C:C,11)</f>
        <v>6.33</v>
      </c>
      <c r="G36" s="49">
        <v>0.0</v>
      </c>
      <c r="H36" s="49">
        <v>0.0</v>
      </c>
    </row>
    <row r="37" ht="15.75" customHeight="1">
      <c r="A37" s="50" t="s">
        <v>178</v>
      </c>
      <c r="B37" s="65">
        <v>3.0</v>
      </c>
      <c r="C37" s="51">
        <v>13.44</v>
      </c>
      <c r="D37" s="51">
        <f>COUNTIFS(historical_events_FACT!J:J, "&gt;16", historical_events_FACT!G:G, A37,historical_events_FACT!C:C, "11" )</f>
        <v>0</v>
      </c>
      <c r="E37" s="51">
        <f>IF(MAXIFS(historical_events_FACT!J:J,historical_events_FACT!G:G,A37,historical_events_FACT!C:C,11)=0,12.8,MAXIFS(historical_events_FACT!J:J,historical_events_FACT!G:G,A37,historical_events_FACT!C:C,11))</f>
        <v>12.8</v>
      </c>
      <c r="F37" s="51">
        <f>SUMIFS('2018 Data'!J:J,'2018 Data'!G:G,A37,'2018 Data'!C:C,11)</f>
        <v>29.17</v>
      </c>
      <c r="G37" s="49">
        <v>1.0</v>
      </c>
      <c r="H37" s="49">
        <v>0.0</v>
      </c>
    </row>
    <row r="38" ht="15.75" customHeight="1">
      <c r="A38" s="47" t="s">
        <v>156</v>
      </c>
      <c r="B38" s="51">
        <v>3.0</v>
      </c>
      <c r="C38" s="49">
        <v>13.44</v>
      </c>
      <c r="D38" s="51">
        <f>COUNTIFS(historical_events_FACT!J:J, "&gt;16", historical_events_FACT!G:G, A38,historical_events_FACT!C:C, "11" )</f>
        <v>0</v>
      </c>
      <c r="E38" s="51">
        <f>IF(MAXIFS(historical_events_FACT!J:J,historical_events_FACT!G:G,A38,historical_events_FACT!C:C,11)=0,12.8,MAXIFS(historical_events_FACT!J:J,historical_events_FACT!G:G,A38,historical_events_FACT!C:C,11))</f>
        <v>12.64</v>
      </c>
      <c r="F38" s="51">
        <f>SUMIFS('2018 Data'!J:J,'2018 Data'!G:G,A38,'2018 Data'!C:C,11)</f>
        <v>21.73</v>
      </c>
      <c r="G38" s="49">
        <v>0.0</v>
      </c>
      <c r="H38" s="49">
        <v>0.0</v>
      </c>
    </row>
    <row r="39" ht="15.75" customHeight="1">
      <c r="A39" s="47"/>
    </row>
    <row r="40" ht="15.75" customHeight="1">
      <c r="A40" s="47"/>
    </row>
    <row r="41" ht="15.75" customHeight="1">
      <c r="A41" s="47"/>
    </row>
    <row r="42" ht="15.75" customHeight="1">
      <c r="A42" s="47"/>
    </row>
    <row r="43" ht="15.75" customHeight="1">
      <c r="A43" s="47"/>
    </row>
    <row r="44" ht="15.75" customHeight="1">
      <c r="A44" s="47"/>
    </row>
    <row r="45" ht="15.75" customHeight="1">
      <c r="A45" s="47"/>
    </row>
    <row r="46" ht="15.75" customHeight="1">
      <c r="A46" s="47"/>
    </row>
    <row r="47" ht="15.75" customHeight="1">
      <c r="A47" s="47"/>
    </row>
    <row r="48" ht="15.75" customHeight="1">
      <c r="A48" s="47"/>
    </row>
    <row r="49" ht="15.75" customHeight="1">
      <c r="A49" s="47"/>
    </row>
    <row r="50" ht="15.75" customHeight="1">
      <c r="A50" s="47"/>
    </row>
    <row r="51" ht="15.75" customHeight="1">
      <c r="A51" s="47"/>
    </row>
    <row r="52" ht="15.75" customHeight="1">
      <c r="A52" s="47"/>
    </row>
    <row r="53" ht="15.75" customHeight="1">
      <c r="A53" s="47"/>
    </row>
    <row r="54" ht="15.75" customHeight="1">
      <c r="A54" s="47"/>
    </row>
    <row r="55" ht="15.75" customHeight="1">
      <c r="A55" s="47"/>
    </row>
    <row r="56" ht="15.75" customHeight="1">
      <c r="A56" s="47"/>
    </row>
    <row r="57" ht="15.75" customHeight="1">
      <c r="A57" s="47"/>
    </row>
    <row r="58" ht="15.75" customHeight="1">
      <c r="A58" s="47"/>
    </row>
    <row r="59" ht="15.75" customHeight="1">
      <c r="A59" s="47"/>
    </row>
    <row r="60" ht="15.75" customHeight="1">
      <c r="A60" s="47"/>
    </row>
    <row r="61" ht="15.75" customHeight="1">
      <c r="A61" s="47"/>
    </row>
    <row r="62" ht="15.75" customHeight="1">
      <c r="A62" s="47"/>
    </row>
    <row r="63" ht="15.75" customHeight="1">
      <c r="A63" s="47"/>
    </row>
    <row r="64" ht="15.75" customHeight="1">
      <c r="A64" s="47"/>
    </row>
    <row r="65" ht="15.75" customHeight="1">
      <c r="A65" s="47"/>
    </row>
    <row r="66" ht="15.75" customHeight="1">
      <c r="A66" s="47"/>
    </row>
    <row r="67" ht="15.75" customHeight="1">
      <c r="A67" s="47"/>
    </row>
    <row r="68" ht="15.75" customHeight="1">
      <c r="A68" s="47"/>
    </row>
    <row r="69" ht="15.75" customHeight="1">
      <c r="A69" s="47"/>
    </row>
    <row r="70" ht="15.75" customHeight="1">
      <c r="A70" s="47"/>
    </row>
    <row r="71" ht="15.75" customHeight="1">
      <c r="A71" s="47"/>
    </row>
    <row r="72" ht="15.75" customHeight="1">
      <c r="A72" s="47"/>
    </row>
    <row r="73" ht="15.75" customHeight="1">
      <c r="A73" s="47"/>
    </row>
    <row r="74" ht="15.75" customHeight="1">
      <c r="A74" s="47"/>
    </row>
    <row r="75" ht="15.75" customHeight="1">
      <c r="A75" s="47"/>
    </row>
    <row r="76" ht="15.75" customHeight="1">
      <c r="A76" s="47"/>
    </row>
    <row r="77" ht="15.75" customHeight="1">
      <c r="A77" s="47"/>
    </row>
    <row r="78" ht="15.75" customHeight="1">
      <c r="A78" s="47"/>
    </row>
    <row r="79" ht="15.75" customHeight="1">
      <c r="A79" s="47"/>
    </row>
    <row r="80" ht="15.75" customHeight="1">
      <c r="A80" s="47"/>
    </row>
    <row r="81" ht="15.75" customHeight="1">
      <c r="A81" s="47"/>
    </row>
    <row r="82" ht="15.75" customHeight="1">
      <c r="A82" s="47"/>
    </row>
    <row r="83" ht="15.75" customHeight="1">
      <c r="A83" s="47"/>
    </row>
    <row r="84" ht="15.75" customHeight="1">
      <c r="A84" s="47"/>
    </row>
    <row r="85" ht="15.75" customHeight="1">
      <c r="A85" s="47"/>
    </row>
    <row r="86" ht="15.75" customHeight="1">
      <c r="A86" s="47"/>
    </row>
    <row r="87" ht="15.75" customHeight="1">
      <c r="A87" s="47"/>
    </row>
    <row r="88" ht="15.75" customHeight="1">
      <c r="A88" s="47"/>
    </row>
    <row r="89" ht="15.75" customHeight="1">
      <c r="A89" s="47"/>
    </row>
    <row r="90" ht="15.75" customHeight="1">
      <c r="A90" s="47"/>
    </row>
    <row r="91" ht="15.75" customHeight="1">
      <c r="A91" s="47"/>
    </row>
    <row r="92" ht="15.75" customHeight="1">
      <c r="A92" s="47"/>
    </row>
    <row r="93" ht="15.75" customHeight="1">
      <c r="A93" s="47"/>
    </row>
    <row r="94" ht="15.75" customHeight="1">
      <c r="A94" s="47"/>
    </row>
    <row r="95" ht="15.75" customHeight="1">
      <c r="A95" s="47"/>
    </row>
    <row r="96" ht="15.75" customHeight="1">
      <c r="A96" s="47"/>
    </row>
    <row r="97" ht="15.75" customHeight="1">
      <c r="A97" s="47"/>
    </row>
    <row r="98" ht="15.75" customHeight="1">
      <c r="A98" s="47"/>
    </row>
    <row r="99" ht="15.75" customHeight="1">
      <c r="A99" s="47"/>
    </row>
    <row r="100" ht="15.75" customHeight="1">
      <c r="A100" s="47"/>
    </row>
    <row r="101" ht="15.75" customHeight="1">
      <c r="A101" s="47"/>
    </row>
    <row r="102" ht="15.75" customHeight="1">
      <c r="A102" s="47"/>
    </row>
    <row r="103" ht="15.75" customHeight="1">
      <c r="A103" s="47"/>
    </row>
    <row r="104" ht="15.75" customHeight="1">
      <c r="A104" s="47"/>
    </row>
    <row r="105" ht="15.75" customHeight="1">
      <c r="A105" s="47"/>
    </row>
    <row r="106" ht="15.75" customHeight="1">
      <c r="A106" s="47"/>
    </row>
    <row r="107" ht="15.75" customHeight="1">
      <c r="A107" s="47"/>
    </row>
    <row r="108" ht="15.75" customHeight="1">
      <c r="A108" s="47"/>
    </row>
    <row r="109" ht="15.75" customHeight="1">
      <c r="A109" s="47"/>
    </row>
    <row r="110" ht="15.75" customHeight="1">
      <c r="A110" s="47"/>
    </row>
    <row r="111" ht="15.75" customHeight="1">
      <c r="A111" s="47"/>
    </row>
    <row r="112" ht="15.75" customHeight="1">
      <c r="A112" s="47"/>
    </row>
    <row r="113" ht="15.75" customHeight="1">
      <c r="A113" s="47"/>
    </row>
    <row r="114" ht="15.75" customHeight="1">
      <c r="A114" s="47"/>
    </row>
    <row r="115" ht="15.75" customHeight="1">
      <c r="A115" s="47"/>
    </row>
    <row r="116" ht="15.75" customHeight="1">
      <c r="A116" s="47"/>
    </row>
    <row r="117" ht="15.75" customHeight="1">
      <c r="A117" s="47"/>
    </row>
    <row r="118" ht="15.75" customHeight="1">
      <c r="A118" s="47"/>
    </row>
    <row r="119" ht="15.75" customHeight="1">
      <c r="A119" s="47"/>
    </row>
    <row r="120" ht="15.75" customHeight="1">
      <c r="A120" s="47"/>
    </row>
    <row r="121" ht="15.75" customHeight="1">
      <c r="A121" s="47"/>
    </row>
    <row r="122" ht="15.75" customHeight="1">
      <c r="A122" s="47"/>
    </row>
    <row r="123" ht="15.75" customHeight="1">
      <c r="A123" s="47"/>
    </row>
    <row r="124" ht="15.75" customHeight="1">
      <c r="A124" s="47"/>
    </row>
    <row r="125" ht="15.75" customHeight="1">
      <c r="A125" s="47"/>
    </row>
    <row r="126" ht="15.75" customHeight="1">
      <c r="A126" s="47"/>
    </row>
    <row r="127" ht="15.75" customHeight="1">
      <c r="A127" s="47"/>
    </row>
    <row r="128" ht="15.75" customHeight="1">
      <c r="A128" s="47"/>
    </row>
    <row r="129" ht="15.75" customHeight="1">
      <c r="A129" s="47"/>
    </row>
    <row r="130" ht="15.75" customHeight="1">
      <c r="A130" s="47"/>
    </row>
    <row r="131" ht="15.75" customHeight="1">
      <c r="A131" s="47"/>
    </row>
    <row r="132" ht="15.75" customHeight="1">
      <c r="A132" s="47"/>
    </row>
    <row r="133" ht="15.75" customHeight="1">
      <c r="A133" s="47"/>
    </row>
    <row r="134" ht="15.75" customHeight="1">
      <c r="A134" s="47"/>
    </row>
    <row r="135" ht="15.75" customHeight="1">
      <c r="A135" s="47"/>
    </row>
    <row r="136" ht="15.75" customHeight="1">
      <c r="A136" s="47"/>
    </row>
    <row r="137" ht="15.75" customHeight="1">
      <c r="A137" s="47"/>
    </row>
    <row r="138" ht="15.75" customHeight="1">
      <c r="A138" s="47"/>
    </row>
    <row r="139" ht="15.75" customHeight="1">
      <c r="A139" s="47"/>
    </row>
    <row r="140" ht="15.75" customHeight="1">
      <c r="A140" s="47"/>
    </row>
    <row r="141" ht="15.75" customHeight="1">
      <c r="A141" s="47"/>
    </row>
    <row r="142" ht="15.75" customHeight="1">
      <c r="A142" s="47"/>
    </row>
    <row r="143" ht="15.75" customHeight="1">
      <c r="A143" s="47"/>
    </row>
    <row r="144" ht="15.75" customHeight="1">
      <c r="A144" s="47"/>
    </row>
    <row r="145" ht="15.75" customHeight="1">
      <c r="A145" s="47"/>
    </row>
    <row r="146" ht="15.75" customHeight="1">
      <c r="A146" s="47"/>
    </row>
    <row r="147" ht="15.75" customHeight="1">
      <c r="A147" s="47"/>
    </row>
    <row r="148" ht="15.75" customHeight="1">
      <c r="A148" s="47"/>
    </row>
    <row r="149" ht="15.75" customHeight="1">
      <c r="A149" s="47"/>
    </row>
    <row r="150" ht="15.75" customHeight="1">
      <c r="A150" s="47"/>
    </row>
    <row r="151" ht="15.75" customHeight="1">
      <c r="A151" s="47"/>
    </row>
    <row r="152" ht="15.75" customHeight="1">
      <c r="A152" s="47"/>
    </row>
    <row r="153" ht="15.75" customHeight="1">
      <c r="A153" s="47"/>
    </row>
    <row r="154" ht="15.75" customHeight="1">
      <c r="A154" s="47"/>
    </row>
    <row r="155" ht="15.75" customHeight="1">
      <c r="A155" s="47"/>
    </row>
    <row r="156" ht="15.75" customHeight="1">
      <c r="A156" s="47"/>
    </row>
    <row r="157" ht="15.75" customHeight="1">
      <c r="A157" s="47"/>
    </row>
    <row r="158" ht="15.75" customHeight="1">
      <c r="A158" s="47"/>
    </row>
    <row r="159" ht="15.75" customHeight="1">
      <c r="A159" s="47"/>
    </row>
    <row r="160" ht="15.75" customHeight="1">
      <c r="A160" s="47"/>
    </row>
    <row r="161" ht="15.75" customHeight="1">
      <c r="A161" s="47"/>
    </row>
    <row r="162" ht="15.75" customHeight="1">
      <c r="A162" s="47"/>
    </row>
    <row r="163" ht="15.75" customHeight="1">
      <c r="A163" s="47"/>
    </row>
    <row r="164" ht="15.75" customHeight="1">
      <c r="A164" s="47"/>
    </row>
    <row r="165" ht="15.75" customHeight="1">
      <c r="A165" s="47"/>
    </row>
    <row r="166" ht="15.75" customHeight="1">
      <c r="A166" s="47"/>
    </row>
    <row r="167" ht="15.75" customHeight="1">
      <c r="A167" s="47"/>
    </row>
    <row r="168" ht="15.75" customHeight="1">
      <c r="A168" s="47"/>
    </row>
    <row r="169" ht="15.75" customHeight="1">
      <c r="A169" s="47"/>
    </row>
    <row r="170" ht="15.75" customHeight="1">
      <c r="A170" s="47"/>
    </row>
    <row r="171" ht="15.75" customHeight="1">
      <c r="A171" s="47"/>
    </row>
    <row r="172" ht="15.75" customHeight="1">
      <c r="A172" s="47"/>
    </row>
    <row r="173" ht="15.75" customHeight="1">
      <c r="A173" s="47"/>
    </row>
    <row r="174" ht="15.75" customHeight="1">
      <c r="A174" s="47"/>
    </row>
    <row r="175" ht="15.75" customHeight="1">
      <c r="A175" s="47"/>
    </row>
    <row r="176" ht="15.75" customHeight="1">
      <c r="A176" s="47"/>
    </row>
    <row r="177" ht="15.75" customHeight="1">
      <c r="A177" s="47"/>
    </row>
    <row r="178" ht="15.75" customHeight="1">
      <c r="A178" s="47"/>
    </row>
    <row r="179" ht="15.75" customHeight="1">
      <c r="A179" s="47"/>
    </row>
    <row r="180" ht="15.75" customHeight="1">
      <c r="A180" s="47"/>
    </row>
    <row r="181" ht="15.75" customHeight="1">
      <c r="A181" s="47"/>
    </row>
    <row r="182" ht="15.75" customHeight="1">
      <c r="A182" s="47"/>
    </row>
    <row r="183" ht="15.75" customHeight="1">
      <c r="A183" s="47"/>
    </row>
    <row r="184" ht="15.75" customHeight="1">
      <c r="A184" s="47"/>
    </row>
    <row r="185" ht="15.75" customHeight="1">
      <c r="A185" s="47"/>
    </row>
    <row r="186" ht="15.75" customHeight="1">
      <c r="A186" s="47"/>
    </row>
    <row r="187" ht="15.75" customHeight="1">
      <c r="A187" s="47"/>
    </row>
    <row r="188" ht="15.75" customHeight="1">
      <c r="A188" s="47"/>
    </row>
    <row r="189" ht="15.75" customHeight="1">
      <c r="A189" s="47"/>
    </row>
    <row r="190" ht="15.75" customHeight="1">
      <c r="A190" s="47"/>
    </row>
    <row r="191" ht="15.75" customHeight="1">
      <c r="A191" s="47"/>
    </row>
    <row r="192" ht="15.75" customHeight="1">
      <c r="A192" s="47"/>
    </row>
    <row r="193" ht="15.75" customHeight="1">
      <c r="A193" s="47"/>
    </row>
    <row r="194" ht="15.75" customHeight="1">
      <c r="A194" s="47"/>
    </row>
    <row r="195" ht="15.75" customHeight="1">
      <c r="A195" s="47"/>
    </row>
    <row r="196" ht="15.75" customHeight="1">
      <c r="A196" s="47"/>
    </row>
    <row r="197" ht="15.75" customHeight="1">
      <c r="A197" s="47"/>
    </row>
    <row r="198" ht="15.75" customHeight="1">
      <c r="A198" s="47"/>
    </row>
    <row r="199" ht="15.75" customHeight="1">
      <c r="A199" s="47"/>
    </row>
    <row r="200" ht="15.75" customHeight="1">
      <c r="A200" s="47"/>
    </row>
    <row r="201" ht="15.75" customHeight="1">
      <c r="A201" s="47"/>
    </row>
    <row r="202" ht="15.75" customHeight="1">
      <c r="A202" s="47"/>
    </row>
    <row r="203" ht="15.75" customHeight="1">
      <c r="A203" s="47"/>
    </row>
    <row r="204" ht="15.75" customHeight="1">
      <c r="A204" s="47"/>
    </row>
    <row r="205" ht="15.75" customHeight="1">
      <c r="A205" s="47"/>
    </row>
    <row r="206" ht="15.75" customHeight="1">
      <c r="A206" s="47"/>
    </row>
    <row r="207" ht="15.75" customHeight="1">
      <c r="A207" s="47"/>
    </row>
    <row r="208" ht="15.75" customHeight="1">
      <c r="A208" s="47"/>
    </row>
    <row r="209" ht="15.75" customHeight="1">
      <c r="A209" s="47"/>
    </row>
    <row r="210" ht="15.75" customHeight="1">
      <c r="A210" s="47"/>
    </row>
    <row r="211" ht="15.75" customHeight="1">
      <c r="A211" s="47"/>
    </row>
    <row r="212" ht="15.75" customHeight="1">
      <c r="A212" s="47"/>
    </row>
    <row r="213" ht="15.75" customHeight="1">
      <c r="A213" s="47"/>
    </row>
    <row r="214" ht="15.75" customHeight="1">
      <c r="A214" s="47"/>
    </row>
    <row r="215" ht="15.75" customHeight="1">
      <c r="A215" s="47"/>
    </row>
    <row r="216" ht="15.75" customHeight="1">
      <c r="A216" s="47"/>
    </row>
    <row r="217" ht="15.75" customHeight="1">
      <c r="A217" s="47"/>
    </row>
    <row r="218" ht="15.75" customHeight="1">
      <c r="A218" s="47"/>
    </row>
    <row r="219" ht="15.75" customHeight="1">
      <c r="A219" s="47"/>
    </row>
    <row r="220" ht="15.75" customHeight="1">
      <c r="A220" s="47"/>
    </row>
    <row r="221" ht="15.75" customHeight="1">
      <c r="A221" s="47"/>
    </row>
    <row r="222" ht="15.75" customHeight="1">
      <c r="A222" s="47"/>
    </row>
    <row r="223" ht="15.75" customHeight="1">
      <c r="A223" s="47"/>
    </row>
    <row r="224" ht="15.75" customHeight="1">
      <c r="A224" s="47"/>
    </row>
    <row r="225" ht="15.75" customHeight="1">
      <c r="A225" s="47"/>
    </row>
    <row r="226" ht="15.75" customHeight="1">
      <c r="A226" s="47"/>
    </row>
    <row r="227" ht="15.75" customHeight="1">
      <c r="A227" s="47"/>
    </row>
    <row r="228" ht="15.75" customHeight="1">
      <c r="A228" s="47"/>
    </row>
    <row r="229" ht="15.75" customHeight="1">
      <c r="A229" s="47"/>
    </row>
    <row r="230" ht="15.75" customHeight="1">
      <c r="A230" s="47"/>
    </row>
    <row r="231" ht="15.75" customHeight="1">
      <c r="A231" s="47"/>
    </row>
    <row r="232" ht="15.75" customHeight="1">
      <c r="A232" s="47"/>
    </row>
    <row r="233" ht="15.75" customHeight="1">
      <c r="A233" s="47"/>
    </row>
    <row r="234" ht="15.75" customHeight="1">
      <c r="A234" s="47"/>
    </row>
    <row r="235" ht="15.75" customHeight="1">
      <c r="A235" s="47"/>
    </row>
    <row r="236" ht="15.75" customHeight="1">
      <c r="A236" s="47"/>
    </row>
    <row r="237" ht="15.75" customHeight="1">
      <c r="A237" s="47"/>
    </row>
    <row r="238" ht="15.75" customHeight="1">
      <c r="A238" s="47"/>
    </row>
    <row r="239" ht="15.75" customHeight="1">
      <c r="A239" s="47"/>
    </row>
    <row r="240" ht="15.75" customHeight="1">
      <c r="A240" s="47"/>
    </row>
    <row r="241" ht="15.75" customHeight="1">
      <c r="A241" s="47"/>
    </row>
    <row r="242" ht="15.75" customHeight="1">
      <c r="A242" s="47"/>
    </row>
    <row r="243" ht="15.75" customHeight="1">
      <c r="A243" s="47"/>
    </row>
    <row r="244" ht="15.75" customHeight="1">
      <c r="A244" s="47"/>
    </row>
    <row r="245" ht="15.75" customHeight="1">
      <c r="A245" s="47"/>
    </row>
    <row r="246" ht="15.75" customHeight="1">
      <c r="A246" s="47"/>
    </row>
    <row r="247" ht="15.75" customHeight="1">
      <c r="A247" s="47"/>
    </row>
    <row r="248" ht="15.75" customHeight="1">
      <c r="A248" s="47"/>
    </row>
    <row r="249" ht="15.75" customHeight="1">
      <c r="A249" s="47"/>
    </row>
    <row r="250" ht="15.75" customHeight="1">
      <c r="A250" s="47"/>
    </row>
    <row r="251" ht="15.75" customHeight="1">
      <c r="A251" s="47"/>
    </row>
    <row r="252" ht="15.75" customHeight="1">
      <c r="A252" s="47"/>
    </row>
    <row r="253" ht="15.75" customHeight="1">
      <c r="A253" s="47"/>
    </row>
    <row r="254" ht="15.75" customHeight="1">
      <c r="A254" s="47"/>
    </row>
    <row r="255" ht="15.75" customHeight="1">
      <c r="A255" s="47"/>
    </row>
    <row r="256" ht="15.75" customHeight="1">
      <c r="A256" s="47"/>
    </row>
    <row r="257" ht="15.75" customHeight="1">
      <c r="A257" s="47"/>
    </row>
    <row r="258" ht="15.75" customHeight="1">
      <c r="A258" s="47"/>
    </row>
    <row r="259" ht="15.75" customHeight="1">
      <c r="A259" s="47"/>
    </row>
    <row r="260" ht="15.75" customHeight="1">
      <c r="A260" s="47"/>
    </row>
    <row r="261" ht="15.75" customHeight="1">
      <c r="A261" s="47"/>
    </row>
    <row r="262" ht="15.75" customHeight="1">
      <c r="A262" s="47"/>
    </row>
    <row r="263" ht="15.75" customHeight="1">
      <c r="A263" s="47"/>
    </row>
    <row r="264" ht="15.75" customHeight="1">
      <c r="A264" s="47"/>
    </row>
    <row r="265" ht="15.75" customHeight="1">
      <c r="A265" s="47"/>
    </row>
    <row r="266" ht="15.75" customHeight="1">
      <c r="A266" s="47"/>
    </row>
    <row r="267" ht="15.75" customHeight="1">
      <c r="A267" s="47"/>
    </row>
    <row r="268" ht="15.75" customHeight="1">
      <c r="A268" s="47"/>
    </row>
    <row r="269" ht="15.75" customHeight="1">
      <c r="A269" s="47"/>
    </row>
    <row r="270" ht="15.75" customHeight="1">
      <c r="A270" s="47"/>
    </row>
    <row r="271" ht="15.75" customHeight="1">
      <c r="A271" s="47"/>
    </row>
    <row r="272" ht="15.75" customHeight="1">
      <c r="A272" s="47"/>
    </row>
    <row r="273" ht="15.75" customHeight="1">
      <c r="A273" s="47"/>
    </row>
    <row r="274" ht="15.75" customHeight="1">
      <c r="A274" s="47"/>
    </row>
    <row r="275" ht="15.75" customHeight="1">
      <c r="A275" s="47"/>
    </row>
    <row r="276" ht="15.75" customHeight="1">
      <c r="A276" s="47"/>
    </row>
    <row r="277" ht="15.75" customHeight="1">
      <c r="A277" s="47"/>
    </row>
    <row r="278" ht="15.75" customHeight="1">
      <c r="A278" s="47"/>
    </row>
    <row r="279" ht="15.75" customHeight="1">
      <c r="A279" s="47"/>
    </row>
    <row r="280" ht="15.75" customHeight="1">
      <c r="A280" s="47"/>
    </row>
    <row r="281" ht="15.75" customHeight="1">
      <c r="A281" s="47"/>
    </row>
    <row r="282" ht="15.75" customHeight="1">
      <c r="A282" s="47"/>
    </row>
    <row r="283" ht="15.75" customHeight="1">
      <c r="A283" s="47"/>
    </row>
    <row r="284" ht="15.75" customHeight="1">
      <c r="A284" s="47"/>
    </row>
    <row r="285" ht="15.75" customHeight="1">
      <c r="A285" s="47"/>
    </row>
    <row r="286" ht="15.75" customHeight="1">
      <c r="A286" s="47"/>
    </row>
    <row r="287" ht="15.75" customHeight="1">
      <c r="A287" s="47"/>
    </row>
    <row r="288" ht="15.75" customHeight="1">
      <c r="A288" s="47"/>
    </row>
    <row r="289" ht="15.75" customHeight="1">
      <c r="A289" s="47"/>
    </row>
    <row r="290" ht="15.75" customHeight="1">
      <c r="A290" s="47"/>
    </row>
    <row r="291" ht="15.75" customHeight="1">
      <c r="A291" s="47"/>
    </row>
    <row r="292" ht="15.75" customHeight="1">
      <c r="A292" s="47"/>
    </row>
    <row r="293" ht="15.75" customHeight="1">
      <c r="A293" s="47"/>
    </row>
    <row r="294" ht="15.75" customHeight="1">
      <c r="A294" s="47"/>
    </row>
    <row r="295" ht="15.75" customHeight="1">
      <c r="A295" s="47"/>
    </row>
    <row r="296" ht="15.75" customHeight="1">
      <c r="A296" s="47"/>
    </row>
    <row r="297" ht="15.75" customHeight="1">
      <c r="A297" s="47"/>
    </row>
    <row r="298" ht="15.75" customHeight="1">
      <c r="A298" s="47"/>
    </row>
    <row r="299" ht="15.75" customHeight="1">
      <c r="A299" s="47"/>
    </row>
    <row r="300" ht="15.75" customHeight="1">
      <c r="A300" s="47"/>
    </row>
    <row r="301" ht="15.75" customHeight="1">
      <c r="A301" s="47"/>
    </row>
    <row r="302" ht="15.75" customHeight="1">
      <c r="A302" s="47"/>
    </row>
    <row r="303" ht="15.75" customHeight="1">
      <c r="A303" s="47"/>
    </row>
    <row r="304" ht="15.75" customHeight="1">
      <c r="A304" s="47"/>
    </row>
    <row r="305" ht="15.75" customHeight="1">
      <c r="A305" s="47"/>
    </row>
    <row r="306" ht="15.75" customHeight="1">
      <c r="A306" s="47"/>
    </row>
    <row r="307" ht="15.75" customHeight="1">
      <c r="A307" s="47"/>
    </row>
    <row r="308" ht="15.75" customHeight="1">
      <c r="A308" s="47"/>
    </row>
    <row r="309" ht="15.75" customHeight="1">
      <c r="A309" s="47"/>
    </row>
    <row r="310" ht="15.75" customHeight="1">
      <c r="A310" s="47"/>
    </row>
    <row r="311" ht="15.75" customHeight="1">
      <c r="A311" s="47"/>
    </row>
    <row r="312" ht="15.75" customHeight="1">
      <c r="A312" s="47"/>
    </row>
    <row r="313" ht="15.75" customHeight="1">
      <c r="A313" s="47"/>
    </row>
    <row r="314" ht="15.75" customHeight="1">
      <c r="A314" s="47"/>
    </row>
    <row r="315" ht="15.75" customHeight="1">
      <c r="A315" s="47"/>
    </row>
    <row r="316" ht="15.75" customHeight="1">
      <c r="A316" s="47"/>
    </row>
    <row r="317" ht="15.75" customHeight="1">
      <c r="A317" s="47"/>
    </row>
    <row r="318" ht="15.75" customHeight="1">
      <c r="A318" s="47"/>
    </row>
    <row r="319" ht="15.75" customHeight="1">
      <c r="A319" s="47"/>
    </row>
    <row r="320" ht="15.75" customHeight="1">
      <c r="A320" s="47"/>
    </row>
    <row r="321" ht="15.75" customHeight="1">
      <c r="A321" s="47"/>
    </row>
    <row r="322" ht="15.75" customHeight="1">
      <c r="A322" s="47"/>
    </row>
    <row r="323" ht="15.75" customHeight="1">
      <c r="A323" s="47"/>
    </row>
    <row r="324" ht="15.75" customHeight="1">
      <c r="A324" s="47"/>
    </row>
    <row r="325" ht="15.75" customHeight="1">
      <c r="A325" s="47"/>
    </row>
    <row r="326" ht="15.75" customHeight="1">
      <c r="A326" s="47"/>
    </row>
    <row r="327" ht="15.75" customHeight="1">
      <c r="A327" s="47"/>
    </row>
    <row r="328" ht="15.75" customHeight="1">
      <c r="A328" s="47"/>
    </row>
    <row r="329" ht="15.75" customHeight="1">
      <c r="A329" s="47"/>
    </row>
    <row r="330" ht="15.75" customHeight="1">
      <c r="A330" s="47"/>
    </row>
    <row r="331" ht="15.75" customHeight="1">
      <c r="A331" s="47"/>
    </row>
    <row r="332" ht="15.75" customHeight="1">
      <c r="A332" s="47"/>
    </row>
    <row r="333" ht="15.75" customHeight="1">
      <c r="A333" s="47"/>
    </row>
    <row r="334" ht="15.75" customHeight="1">
      <c r="A334" s="47"/>
    </row>
    <row r="335" ht="15.75" customHeight="1">
      <c r="A335" s="47"/>
    </row>
    <row r="336" ht="15.75" customHeight="1">
      <c r="A336" s="47"/>
    </row>
    <row r="337" ht="15.75" customHeight="1">
      <c r="A337" s="47"/>
    </row>
    <row r="338" ht="15.75" customHeight="1">
      <c r="A338" s="47"/>
    </row>
    <row r="339" ht="15.75" customHeight="1">
      <c r="A339" s="47"/>
    </row>
    <row r="340" ht="15.75" customHeight="1">
      <c r="A340" s="47"/>
    </row>
    <row r="341" ht="15.75" customHeight="1">
      <c r="A341" s="47"/>
    </row>
    <row r="342" ht="15.75" customHeight="1">
      <c r="A342" s="47"/>
    </row>
    <row r="343" ht="15.75" customHeight="1">
      <c r="A343" s="47"/>
    </row>
    <row r="344" ht="15.75" customHeight="1">
      <c r="A344" s="47"/>
    </row>
    <row r="345" ht="15.75" customHeight="1">
      <c r="A345" s="47"/>
    </row>
    <row r="346" ht="15.75" customHeight="1">
      <c r="A346" s="47"/>
    </row>
    <row r="347" ht="15.75" customHeight="1">
      <c r="A347" s="47"/>
    </row>
    <row r="348" ht="15.75" customHeight="1">
      <c r="A348" s="47"/>
    </row>
    <row r="349" ht="15.75" customHeight="1">
      <c r="A349" s="47"/>
    </row>
    <row r="350" ht="15.75" customHeight="1">
      <c r="A350" s="47"/>
    </row>
    <row r="351" ht="15.75" customHeight="1">
      <c r="A351" s="47"/>
    </row>
    <row r="352" ht="15.75" customHeight="1">
      <c r="A352" s="47"/>
    </row>
    <row r="353" ht="15.75" customHeight="1">
      <c r="A353" s="47"/>
    </row>
    <row r="354" ht="15.75" customHeight="1">
      <c r="A354" s="47"/>
    </row>
    <row r="355" ht="15.75" customHeight="1">
      <c r="A355" s="47"/>
    </row>
    <row r="356" ht="15.75" customHeight="1">
      <c r="A356" s="47"/>
    </row>
    <row r="357" ht="15.75" customHeight="1">
      <c r="A357" s="47"/>
    </row>
    <row r="358" ht="15.75" customHeight="1">
      <c r="A358" s="47"/>
    </row>
    <row r="359" ht="15.75" customHeight="1">
      <c r="A359" s="47"/>
    </row>
    <row r="360" ht="15.75" customHeight="1">
      <c r="A360" s="47"/>
    </row>
    <row r="361" ht="15.75" customHeight="1">
      <c r="A361" s="47"/>
    </row>
    <row r="362" ht="15.75" customHeight="1">
      <c r="A362" s="47"/>
    </row>
    <row r="363" ht="15.75" customHeight="1">
      <c r="A363" s="47"/>
    </row>
    <row r="364" ht="15.75" customHeight="1">
      <c r="A364" s="47"/>
    </row>
    <row r="365" ht="15.75" customHeight="1">
      <c r="A365" s="47"/>
    </row>
    <row r="366" ht="15.75" customHeight="1">
      <c r="A366" s="47"/>
    </row>
    <row r="367" ht="15.75" customHeight="1">
      <c r="A367" s="47"/>
    </row>
    <row r="368" ht="15.75" customHeight="1">
      <c r="A368" s="47"/>
    </row>
    <row r="369" ht="15.75" customHeight="1">
      <c r="A369" s="47"/>
    </row>
    <row r="370" ht="15.75" customHeight="1">
      <c r="A370" s="47"/>
    </row>
    <row r="371" ht="15.75" customHeight="1">
      <c r="A371" s="47"/>
    </row>
    <row r="372" ht="15.75" customHeight="1">
      <c r="A372" s="47"/>
    </row>
    <row r="373" ht="15.75" customHeight="1">
      <c r="A373" s="47"/>
    </row>
    <row r="374" ht="15.75" customHeight="1">
      <c r="A374" s="47"/>
    </row>
    <row r="375" ht="15.75" customHeight="1">
      <c r="A375" s="47"/>
    </row>
    <row r="376" ht="15.75" customHeight="1">
      <c r="A376" s="47"/>
    </row>
    <row r="377" ht="15.75" customHeight="1">
      <c r="A377" s="47"/>
    </row>
    <row r="378" ht="15.75" customHeight="1">
      <c r="A378" s="47"/>
    </row>
    <row r="379" ht="15.75" customHeight="1">
      <c r="A379" s="47"/>
    </row>
    <row r="380" ht="15.75" customHeight="1">
      <c r="A380" s="47"/>
    </row>
    <row r="381" ht="15.75" customHeight="1">
      <c r="A381" s="47"/>
    </row>
    <row r="382" ht="15.75" customHeight="1">
      <c r="A382" s="47"/>
    </row>
    <row r="383" ht="15.75" customHeight="1">
      <c r="A383" s="47"/>
    </row>
    <row r="384" ht="15.75" customHeight="1">
      <c r="A384" s="47"/>
    </row>
    <row r="385" ht="15.75" customHeight="1">
      <c r="A385" s="47"/>
    </row>
    <row r="386" ht="15.75" customHeight="1">
      <c r="A386" s="47"/>
    </row>
    <row r="387" ht="15.75" customHeight="1">
      <c r="A387" s="47"/>
    </row>
    <row r="388" ht="15.75" customHeight="1">
      <c r="A388" s="47"/>
    </row>
    <row r="389" ht="15.75" customHeight="1">
      <c r="A389" s="47"/>
    </row>
    <row r="390" ht="15.75" customHeight="1">
      <c r="A390" s="47"/>
    </row>
    <row r="391" ht="15.75" customHeight="1">
      <c r="A391" s="47"/>
    </row>
    <row r="392" ht="15.75" customHeight="1">
      <c r="A392" s="47"/>
    </row>
    <row r="393" ht="15.75" customHeight="1">
      <c r="A393" s="47"/>
    </row>
    <row r="394" ht="15.75" customHeight="1">
      <c r="A394" s="47"/>
    </row>
    <row r="395" ht="15.75" customHeight="1">
      <c r="A395" s="47"/>
    </row>
    <row r="396" ht="15.75" customHeight="1">
      <c r="A396" s="47"/>
    </row>
    <row r="397" ht="15.75" customHeight="1">
      <c r="A397" s="47"/>
    </row>
    <row r="398" ht="15.75" customHeight="1">
      <c r="A398" s="47"/>
    </row>
    <row r="399" ht="15.75" customHeight="1">
      <c r="A399" s="47"/>
    </row>
    <row r="400" ht="15.75" customHeight="1">
      <c r="A400" s="47"/>
    </row>
    <row r="401" ht="15.75" customHeight="1">
      <c r="A401" s="47"/>
    </row>
    <row r="402" ht="15.75" customHeight="1">
      <c r="A402" s="47"/>
    </row>
    <row r="403" ht="15.75" customHeight="1">
      <c r="A403" s="47"/>
    </row>
    <row r="404" ht="15.75" customHeight="1">
      <c r="A404" s="47"/>
    </row>
    <row r="405" ht="15.75" customHeight="1">
      <c r="A405" s="47"/>
    </row>
    <row r="406" ht="15.75" customHeight="1">
      <c r="A406" s="47"/>
    </row>
    <row r="407" ht="15.75" customHeight="1">
      <c r="A407" s="47"/>
    </row>
    <row r="408" ht="15.75" customHeight="1">
      <c r="A408" s="47"/>
    </row>
    <row r="409" ht="15.75" customHeight="1">
      <c r="A409" s="47"/>
    </row>
    <row r="410" ht="15.75" customHeight="1">
      <c r="A410" s="47"/>
    </row>
    <row r="411" ht="15.75" customHeight="1">
      <c r="A411" s="47"/>
    </row>
    <row r="412" ht="15.75" customHeight="1">
      <c r="A412" s="47"/>
    </row>
    <row r="413" ht="15.75" customHeight="1">
      <c r="A413" s="47"/>
    </row>
    <row r="414" ht="15.75" customHeight="1">
      <c r="A414" s="47"/>
    </row>
    <row r="415" ht="15.75" customHeight="1">
      <c r="A415" s="47"/>
    </row>
    <row r="416" ht="15.75" customHeight="1">
      <c r="A416" s="47"/>
    </row>
    <row r="417" ht="15.75" customHeight="1">
      <c r="A417" s="47"/>
    </row>
    <row r="418" ht="15.75" customHeight="1">
      <c r="A418" s="47"/>
    </row>
    <row r="419" ht="15.75" customHeight="1">
      <c r="A419" s="47"/>
    </row>
    <row r="420" ht="15.75" customHeight="1">
      <c r="A420" s="47"/>
    </row>
    <row r="421" ht="15.75" customHeight="1">
      <c r="A421" s="47"/>
    </row>
    <row r="422" ht="15.75" customHeight="1">
      <c r="A422" s="47"/>
    </row>
    <row r="423" ht="15.75" customHeight="1">
      <c r="A423" s="47"/>
    </row>
    <row r="424" ht="15.75" customHeight="1">
      <c r="A424" s="47"/>
    </row>
    <row r="425" ht="15.75" customHeight="1">
      <c r="A425" s="47"/>
    </row>
    <row r="426" ht="15.75" customHeight="1">
      <c r="A426" s="47"/>
    </row>
    <row r="427" ht="15.75" customHeight="1">
      <c r="A427" s="47"/>
    </row>
    <row r="428" ht="15.75" customHeight="1">
      <c r="A428" s="47"/>
    </row>
    <row r="429" ht="15.75" customHeight="1">
      <c r="A429" s="47"/>
    </row>
    <row r="430" ht="15.75" customHeight="1">
      <c r="A430" s="47"/>
    </row>
    <row r="431" ht="15.75" customHeight="1">
      <c r="A431" s="47"/>
    </row>
    <row r="432" ht="15.75" customHeight="1">
      <c r="A432" s="47"/>
    </row>
    <row r="433" ht="15.75" customHeight="1">
      <c r="A433" s="47"/>
    </row>
    <row r="434" ht="15.75" customHeight="1">
      <c r="A434" s="47"/>
    </row>
    <row r="435" ht="15.75" customHeight="1">
      <c r="A435" s="47"/>
    </row>
    <row r="436" ht="15.75" customHeight="1">
      <c r="A436" s="47"/>
    </row>
    <row r="437" ht="15.75" customHeight="1">
      <c r="A437" s="47"/>
    </row>
    <row r="438" ht="15.75" customHeight="1">
      <c r="A438" s="47"/>
    </row>
    <row r="439" ht="15.75" customHeight="1">
      <c r="A439" s="47"/>
    </row>
    <row r="440" ht="15.75" customHeight="1">
      <c r="A440" s="47"/>
    </row>
    <row r="441" ht="15.75" customHeight="1">
      <c r="A441" s="47"/>
    </row>
    <row r="442" ht="15.75" customHeight="1">
      <c r="A442" s="47"/>
    </row>
    <row r="443" ht="15.75" customHeight="1">
      <c r="A443" s="47"/>
    </row>
    <row r="444" ht="15.75" customHeight="1">
      <c r="A444" s="47"/>
    </row>
    <row r="445" ht="15.75" customHeight="1">
      <c r="A445" s="47"/>
    </row>
    <row r="446" ht="15.75" customHeight="1">
      <c r="A446" s="47"/>
    </row>
    <row r="447" ht="15.75" customHeight="1">
      <c r="A447" s="47"/>
    </row>
    <row r="448" ht="15.75" customHeight="1">
      <c r="A448" s="47"/>
    </row>
    <row r="449" ht="15.75" customHeight="1">
      <c r="A449" s="47"/>
    </row>
    <row r="450" ht="15.75" customHeight="1">
      <c r="A450" s="47"/>
    </row>
    <row r="451" ht="15.75" customHeight="1">
      <c r="A451" s="47"/>
    </row>
    <row r="452" ht="15.75" customHeight="1">
      <c r="A452" s="47"/>
    </row>
    <row r="453" ht="15.75" customHeight="1">
      <c r="A453" s="47"/>
    </row>
    <row r="454" ht="15.75" customHeight="1">
      <c r="A454" s="47"/>
    </row>
    <row r="455" ht="15.75" customHeight="1">
      <c r="A455" s="47"/>
    </row>
    <row r="456" ht="15.75" customHeight="1">
      <c r="A456" s="47"/>
    </row>
    <row r="457" ht="15.75" customHeight="1">
      <c r="A457" s="47"/>
    </row>
    <row r="458" ht="15.75" customHeight="1">
      <c r="A458" s="47"/>
    </row>
    <row r="459" ht="15.75" customHeight="1">
      <c r="A459" s="47"/>
    </row>
    <row r="460" ht="15.75" customHeight="1">
      <c r="A460" s="47"/>
    </row>
    <row r="461" ht="15.75" customHeight="1">
      <c r="A461" s="47"/>
    </row>
    <row r="462" ht="15.75" customHeight="1">
      <c r="A462" s="47"/>
    </row>
    <row r="463" ht="15.75" customHeight="1">
      <c r="A463" s="47"/>
    </row>
    <row r="464" ht="15.75" customHeight="1">
      <c r="A464" s="47"/>
    </row>
    <row r="465" ht="15.75" customHeight="1">
      <c r="A465" s="47"/>
    </row>
    <row r="466" ht="15.75" customHeight="1">
      <c r="A466" s="47"/>
    </row>
    <row r="467" ht="15.75" customHeight="1">
      <c r="A467" s="47"/>
    </row>
    <row r="468" ht="15.75" customHeight="1">
      <c r="A468" s="47"/>
    </row>
    <row r="469" ht="15.75" customHeight="1">
      <c r="A469" s="47"/>
    </row>
    <row r="470" ht="15.75" customHeight="1">
      <c r="A470" s="47"/>
    </row>
    <row r="471" ht="15.75" customHeight="1">
      <c r="A471" s="47"/>
    </row>
    <row r="472" ht="15.75" customHeight="1">
      <c r="A472" s="47"/>
    </row>
    <row r="473" ht="15.75" customHeight="1">
      <c r="A473" s="47"/>
    </row>
    <row r="474" ht="15.75" customHeight="1">
      <c r="A474" s="47"/>
    </row>
    <row r="475" ht="15.75" customHeight="1">
      <c r="A475" s="47"/>
    </row>
    <row r="476" ht="15.75" customHeight="1">
      <c r="A476" s="47"/>
    </row>
    <row r="477" ht="15.75" customHeight="1">
      <c r="A477" s="47"/>
    </row>
    <row r="478" ht="15.75" customHeight="1">
      <c r="A478" s="47"/>
    </row>
    <row r="479" ht="15.75" customHeight="1">
      <c r="A479" s="47"/>
    </row>
    <row r="480" ht="15.75" customHeight="1">
      <c r="A480" s="47"/>
    </row>
    <row r="481" ht="15.75" customHeight="1">
      <c r="A481" s="47"/>
    </row>
    <row r="482" ht="15.75" customHeight="1">
      <c r="A482" s="47"/>
    </row>
    <row r="483" ht="15.75" customHeight="1">
      <c r="A483" s="47"/>
    </row>
    <row r="484" ht="15.75" customHeight="1">
      <c r="A484" s="47"/>
    </row>
    <row r="485" ht="15.75" customHeight="1">
      <c r="A485" s="47"/>
    </row>
    <row r="486" ht="15.75" customHeight="1">
      <c r="A486" s="47"/>
    </row>
    <row r="487" ht="15.75" customHeight="1">
      <c r="A487" s="47"/>
    </row>
    <row r="488" ht="15.75" customHeight="1">
      <c r="A488" s="47"/>
    </row>
    <row r="489" ht="15.75" customHeight="1">
      <c r="A489" s="47"/>
    </row>
    <row r="490" ht="15.75" customHeight="1">
      <c r="A490" s="47"/>
    </row>
    <row r="491" ht="15.75" customHeight="1">
      <c r="A491" s="47"/>
    </row>
    <row r="492" ht="15.75" customHeight="1">
      <c r="A492" s="47"/>
    </row>
    <row r="493" ht="15.75" customHeight="1">
      <c r="A493" s="47"/>
    </row>
    <row r="494" ht="15.75" customHeight="1">
      <c r="A494" s="47"/>
    </row>
    <row r="495" ht="15.75" customHeight="1">
      <c r="A495" s="47"/>
    </row>
    <row r="496" ht="15.75" customHeight="1">
      <c r="A496" s="47"/>
    </row>
    <row r="497" ht="15.75" customHeight="1">
      <c r="A497" s="47"/>
    </row>
    <row r="498" ht="15.75" customHeight="1">
      <c r="A498" s="47"/>
    </row>
    <row r="499" ht="15.75" customHeight="1">
      <c r="A499" s="47"/>
    </row>
    <row r="500" ht="15.75" customHeight="1">
      <c r="A500" s="47"/>
    </row>
    <row r="501" ht="15.75" customHeight="1">
      <c r="A501" s="47"/>
    </row>
    <row r="502" ht="15.75" customHeight="1">
      <c r="A502" s="47"/>
    </row>
    <row r="503" ht="15.75" customHeight="1">
      <c r="A503" s="47"/>
    </row>
    <row r="504" ht="15.75" customHeight="1">
      <c r="A504" s="47"/>
    </row>
    <row r="505" ht="15.75" customHeight="1">
      <c r="A505" s="47"/>
    </row>
    <row r="506" ht="15.75" customHeight="1">
      <c r="A506" s="47"/>
    </row>
    <row r="507" ht="15.75" customHeight="1">
      <c r="A507" s="47"/>
    </row>
    <row r="508" ht="15.75" customHeight="1">
      <c r="A508" s="47"/>
    </row>
    <row r="509" ht="15.75" customHeight="1">
      <c r="A509" s="47"/>
    </row>
    <row r="510" ht="15.75" customHeight="1">
      <c r="A510" s="47"/>
    </row>
    <row r="511" ht="15.75" customHeight="1">
      <c r="A511" s="47"/>
    </row>
    <row r="512" ht="15.75" customHeight="1">
      <c r="A512" s="47"/>
    </row>
    <row r="513" ht="15.75" customHeight="1">
      <c r="A513" s="47"/>
    </row>
    <row r="514" ht="15.75" customHeight="1">
      <c r="A514" s="47"/>
    </row>
    <row r="515" ht="15.75" customHeight="1">
      <c r="A515" s="47"/>
    </row>
    <row r="516" ht="15.75" customHeight="1">
      <c r="A516" s="47"/>
    </row>
    <row r="517" ht="15.75" customHeight="1">
      <c r="A517" s="47"/>
    </row>
    <row r="518" ht="15.75" customHeight="1">
      <c r="A518" s="47"/>
    </row>
    <row r="519" ht="15.75" customHeight="1">
      <c r="A519" s="47"/>
    </row>
    <row r="520" ht="15.75" customHeight="1">
      <c r="A520" s="47"/>
    </row>
    <row r="521" ht="15.75" customHeight="1">
      <c r="A521" s="47"/>
    </row>
    <row r="522" ht="15.75" customHeight="1">
      <c r="A522" s="47"/>
    </row>
    <row r="523" ht="15.75" customHeight="1">
      <c r="A523" s="47"/>
    </row>
    <row r="524" ht="15.75" customHeight="1">
      <c r="A524" s="47"/>
    </row>
    <row r="525" ht="15.75" customHeight="1">
      <c r="A525" s="47"/>
    </row>
    <row r="526" ht="15.75" customHeight="1">
      <c r="A526" s="47"/>
    </row>
    <row r="527" ht="15.75" customHeight="1">
      <c r="A527" s="47"/>
    </row>
    <row r="528" ht="15.75" customHeight="1">
      <c r="A528" s="47"/>
    </row>
    <row r="529" ht="15.75" customHeight="1">
      <c r="A529" s="47"/>
    </row>
    <row r="530" ht="15.75" customHeight="1">
      <c r="A530" s="47"/>
    </row>
    <row r="531" ht="15.75" customHeight="1">
      <c r="A531" s="47"/>
    </row>
    <row r="532" ht="15.75" customHeight="1">
      <c r="A532" s="47"/>
    </row>
    <row r="533" ht="15.75" customHeight="1">
      <c r="A533" s="47"/>
    </row>
    <row r="534" ht="15.75" customHeight="1">
      <c r="A534" s="47"/>
    </row>
    <row r="535" ht="15.75" customHeight="1">
      <c r="A535" s="47"/>
    </row>
    <row r="536" ht="15.75" customHeight="1">
      <c r="A536" s="47"/>
    </row>
    <row r="537" ht="15.75" customHeight="1">
      <c r="A537" s="47"/>
    </row>
    <row r="538" ht="15.75" customHeight="1">
      <c r="A538" s="47"/>
    </row>
    <row r="539" ht="15.75" customHeight="1">
      <c r="A539" s="47"/>
    </row>
    <row r="540" ht="15.75" customHeight="1">
      <c r="A540" s="47"/>
    </row>
    <row r="541" ht="15.75" customHeight="1">
      <c r="A541" s="47"/>
    </row>
    <row r="542" ht="15.75" customHeight="1">
      <c r="A542" s="47"/>
    </row>
    <row r="543" ht="15.75" customHeight="1">
      <c r="A543" s="47"/>
    </row>
    <row r="544" ht="15.75" customHeight="1">
      <c r="A544" s="47"/>
    </row>
    <row r="545" ht="15.75" customHeight="1">
      <c r="A545" s="47"/>
    </row>
    <row r="546" ht="15.75" customHeight="1">
      <c r="A546" s="47"/>
    </row>
    <row r="547" ht="15.75" customHeight="1">
      <c r="A547" s="47"/>
    </row>
    <row r="548" ht="15.75" customHeight="1">
      <c r="A548" s="47"/>
    </row>
    <row r="549" ht="15.75" customHeight="1">
      <c r="A549" s="47"/>
    </row>
    <row r="550" ht="15.75" customHeight="1">
      <c r="A550" s="47"/>
    </row>
    <row r="551" ht="15.75" customHeight="1">
      <c r="A551" s="47"/>
    </row>
    <row r="552" ht="15.75" customHeight="1">
      <c r="A552" s="47"/>
    </row>
    <row r="553" ht="15.75" customHeight="1">
      <c r="A553" s="47"/>
    </row>
    <row r="554" ht="15.75" customHeight="1">
      <c r="A554" s="47"/>
    </row>
    <row r="555" ht="15.75" customHeight="1">
      <c r="A555" s="47"/>
    </row>
    <row r="556" ht="15.75" customHeight="1">
      <c r="A556" s="47"/>
    </row>
    <row r="557" ht="15.75" customHeight="1">
      <c r="A557" s="47"/>
    </row>
    <row r="558" ht="15.75" customHeight="1">
      <c r="A558" s="47"/>
    </row>
    <row r="559" ht="15.75" customHeight="1">
      <c r="A559" s="47"/>
    </row>
    <row r="560" ht="15.75" customHeight="1">
      <c r="A560" s="47"/>
    </row>
    <row r="561" ht="15.75" customHeight="1">
      <c r="A561" s="47"/>
    </row>
    <row r="562" ht="15.75" customHeight="1">
      <c r="A562" s="47"/>
    </row>
    <row r="563" ht="15.75" customHeight="1">
      <c r="A563" s="47"/>
    </row>
    <row r="564" ht="15.75" customHeight="1">
      <c r="A564" s="47"/>
    </row>
    <row r="565" ht="15.75" customHeight="1">
      <c r="A565" s="47"/>
    </row>
    <row r="566" ht="15.75" customHeight="1">
      <c r="A566" s="47"/>
    </row>
    <row r="567" ht="15.75" customHeight="1">
      <c r="A567" s="47"/>
    </row>
    <row r="568" ht="15.75" customHeight="1">
      <c r="A568" s="47"/>
    </row>
    <row r="569" ht="15.75" customHeight="1">
      <c r="A569" s="47"/>
    </row>
    <row r="570" ht="15.75" customHeight="1">
      <c r="A570" s="47"/>
    </row>
    <row r="571" ht="15.75" customHeight="1">
      <c r="A571" s="47"/>
    </row>
    <row r="572" ht="15.75" customHeight="1">
      <c r="A572" s="47"/>
    </row>
    <row r="573" ht="15.75" customHeight="1">
      <c r="A573" s="47"/>
    </row>
    <row r="574" ht="15.75" customHeight="1">
      <c r="A574" s="47"/>
    </row>
    <row r="575" ht="15.75" customHeight="1">
      <c r="A575" s="47"/>
    </row>
    <row r="576" ht="15.75" customHeight="1">
      <c r="A576" s="47"/>
    </row>
    <row r="577" ht="15.75" customHeight="1">
      <c r="A577" s="47"/>
    </row>
    <row r="578" ht="15.75" customHeight="1">
      <c r="A578" s="47"/>
    </row>
    <row r="579" ht="15.75" customHeight="1">
      <c r="A579" s="47"/>
    </row>
    <row r="580" ht="15.75" customHeight="1">
      <c r="A580" s="47"/>
    </row>
    <row r="581" ht="15.75" customHeight="1">
      <c r="A581" s="47"/>
    </row>
    <row r="582" ht="15.75" customHeight="1">
      <c r="A582" s="47"/>
    </row>
    <row r="583" ht="15.75" customHeight="1">
      <c r="A583" s="47"/>
    </row>
    <row r="584" ht="15.75" customHeight="1">
      <c r="A584" s="47"/>
    </row>
    <row r="585" ht="15.75" customHeight="1">
      <c r="A585" s="47"/>
    </row>
    <row r="586" ht="15.75" customHeight="1">
      <c r="A586" s="47"/>
    </row>
    <row r="587" ht="15.75" customHeight="1">
      <c r="A587" s="47"/>
    </row>
    <row r="588" ht="15.75" customHeight="1">
      <c r="A588" s="47"/>
    </row>
    <row r="589" ht="15.75" customHeight="1">
      <c r="A589" s="47"/>
    </row>
    <row r="590" ht="15.75" customHeight="1">
      <c r="A590" s="47"/>
    </row>
    <row r="591" ht="15.75" customHeight="1">
      <c r="A591" s="47"/>
    </row>
    <row r="592" ht="15.75" customHeight="1">
      <c r="A592" s="47"/>
    </row>
    <row r="593" ht="15.75" customHeight="1">
      <c r="A593" s="47"/>
    </row>
    <row r="594" ht="15.75" customHeight="1">
      <c r="A594" s="47"/>
    </row>
    <row r="595" ht="15.75" customHeight="1">
      <c r="A595" s="47"/>
    </row>
    <row r="596" ht="15.75" customHeight="1">
      <c r="A596" s="47"/>
    </row>
    <row r="597" ht="15.75" customHeight="1">
      <c r="A597" s="47"/>
    </row>
    <row r="598" ht="15.75" customHeight="1">
      <c r="A598" s="47"/>
    </row>
    <row r="599" ht="15.75" customHeight="1">
      <c r="A599" s="47"/>
    </row>
    <row r="600" ht="15.75" customHeight="1">
      <c r="A600" s="47"/>
    </row>
    <row r="601" ht="15.75" customHeight="1">
      <c r="A601" s="47"/>
    </row>
    <row r="602" ht="15.75" customHeight="1">
      <c r="A602" s="47"/>
    </row>
    <row r="603" ht="15.75" customHeight="1">
      <c r="A603" s="47"/>
    </row>
    <row r="604" ht="15.75" customHeight="1">
      <c r="A604" s="47"/>
    </row>
    <row r="605" ht="15.75" customHeight="1">
      <c r="A605" s="47"/>
    </row>
    <row r="606" ht="15.75" customHeight="1">
      <c r="A606" s="47"/>
    </row>
    <row r="607" ht="15.75" customHeight="1">
      <c r="A607" s="47"/>
    </row>
    <row r="608" ht="15.75" customHeight="1">
      <c r="A608" s="47"/>
    </row>
    <row r="609" ht="15.75" customHeight="1">
      <c r="A609" s="47"/>
    </row>
    <row r="610" ht="15.75" customHeight="1">
      <c r="A610" s="47"/>
    </row>
    <row r="611" ht="15.75" customHeight="1">
      <c r="A611" s="47"/>
    </row>
    <row r="612" ht="15.75" customHeight="1">
      <c r="A612" s="47"/>
    </row>
    <row r="613" ht="15.75" customHeight="1">
      <c r="A613" s="47"/>
    </row>
    <row r="614" ht="15.75" customHeight="1">
      <c r="A614" s="47"/>
    </row>
    <row r="615" ht="15.75" customHeight="1">
      <c r="A615" s="47"/>
    </row>
    <row r="616" ht="15.75" customHeight="1">
      <c r="A616" s="47"/>
    </row>
    <row r="617" ht="15.75" customHeight="1">
      <c r="A617" s="47"/>
    </row>
    <row r="618" ht="15.75" customHeight="1">
      <c r="A618" s="47"/>
    </row>
    <row r="619" ht="15.75" customHeight="1">
      <c r="A619" s="47"/>
    </row>
    <row r="620" ht="15.75" customHeight="1">
      <c r="A620" s="47"/>
    </row>
    <row r="621" ht="15.75" customHeight="1">
      <c r="A621" s="47"/>
    </row>
    <row r="622" ht="15.75" customHeight="1">
      <c r="A622" s="47"/>
    </row>
    <row r="623" ht="15.75" customHeight="1">
      <c r="A623" s="47"/>
    </row>
    <row r="624" ht="15.75" customHeight="1">
      <c r="A624" s="47"/>
    </row>
    <row r="625" ht="15.75" customHeight="1">
      <c r="A625" s="47"/>
    </row>
    <row r="626" ht="15.75" customHeight="1">
      <c r="A626" s="47"/>
    </row>
    <row r="627" ht="15.75" customHeight="1">
      <c r="A627" s="47"/>
    </row>
    <row r="628" ht="15.75" customHeight="1">
      <c r="A628" s="47"/>
    </row>
    <row r="629" ht="15.75" customHeight="1">
      <c r="A629" s="47"/>
    </row>
    <row r="630" ht="15.75" customHeight="1">
      <c r="A630" s="47"/>
    </row>
    <row r="631" ht="15.75" customHeight="1">
      <c r="A631" s="47"/>
    </row>
    <row r="632" ht="15.75" customHeight="1">
      <c r="A632" s="47"/>
    </row>
    <row r="633" ht="15.75" customHeight="1">
      <c r="A633" s="47"/>
    </row>
    <row r="634" ht="15.75" customHeight="1">
      <c r="A634" s="47"/>
    </row>
    <row r="635" ht="15.75" customHeight="1">
      <c r="A635" s="47"/>
    </row>
    <row r="636" ht="15.75" customHeight="1">
      <c r="A636" s="47"/>
    </row>
    <row r="637" ht="15.75" customHeight="1">
      <c r="A637" s="47"/>
    </row>
    <row r="638" ht="15.75" customHeight="1">
      <c r="A638" s="47"/>
    </row>
    <row r="639" ht="15.75" customHeight="1">
      <c r="A639" s="47"/>
    </row>
    <row r="640" ht="15.75" customHeight="1">
      <c r="A640" s="47"/>
    </row>
    <row r="641" ht="15.75" customHeight="1">
      <c r="A641" s="47"/>
    </row>
    <row r="642" ht="15.75" customHeight="1">
      <c r="A642" s="47"/>
    </row>
    <row r="643" ht="15.75" customHeight="1">
      <c r="A643" s="47"/>
    </row>
    <row r="644" ht="15.75" customHeight="1">
      <c r="A644" s="47"/>
    </row>
    <row r="645" ht="15.75" customHeight="1">
      <c r="A645" s="47"/>
    </row>
    <row r="646" ht="15.75" customHeight="1">
      <c r="A646" s="47"/>
    </row>
    <row r="647" ht="15.75" customHeight="1">
      <c r="A647" s="47"/>
    </row>
    <row r="648" ht="15.75" customHeight="1">
      <c r="A648" s="47"/>
    </row>
    <row r="649" ht="15.75" customHeight="1">
      <c r="A649" s="47"/>
    </row>
    <row r="650" ht="15.75" customHeight="1">
      <c r="A650" s="47"/>
    </row>
    <row r="651" ht="15.75" customHeight="1">
      <c r="A651" s="47"/>
    </row>
    <row r="652" ht="15.75" customHeight="1">
      <c r="A652" s="47"/>
    </row>
    <row r="653" ht="15.75" customHeight="1">
      <c r="A653" s="47"/>
    </row>
    <row r="654" ht="15.75" customHeight="1">
      <c r="A654" s="47"/>
    </row>
    <row r="655" ht="15.75" customHeight="1">
      <c r="A655" s="47"/>
    </row>
    <row r="656" ht="15.75" customHeight="1">
      <c r="A656" s="47"/>
    </row>
    <row r="657" ht="15.75" customHeight="1">
      <c r="A657" s="47"/>
    </row>
    <row r="658" ht="15.75" customHeight="1">
      <c r="A658" s="47"/>
    </row>
    <row r="659" ht="15.75" customHeight="1">
      <c r="A659" s="47"/>
    </row>
    <row r="660" ht="15.75" customHeight="1">
      <c r="A660" s="47"/>
    </row>
    <row r="661" ht="15.75" customHeight="1">
      <c r="A661" s="47"/>
    </row>
    <row r="662" ht="15.75" customHeight="1">
      <c r="A662" s="47"/>
    </row>
    <row r="663" ht="15.75" customHeight="1">
      <c r="A663" s="47"/>
    </row>
    <row r="664" ht="15.75" customHeight="1">
      <c r="A664" s="47"/>
    </row>
    <row r="665" ht="15.75" customHeight="1">
      <c r="A665" s="47"/>
    </row>
    <row r="666" ht="15.75" customHeight="1">
      <c r="A666" s="47"/>
    </row>
    <row r="667" ht="15.75" customHeight="1">
      <c r="A667" s="47"/>
    </row>
    <row r="668" ht="15.75" customHeight="1">
      <c r="A668" s="47"/>
    </row>
    <row r="669" ht="15.75" customHeight="1">
      <c r="A669" s="47"/>
    </row>
    <row r="670" ht="15.75" customHeight="1">
      <c r="A670" s="47"/>
    </row>
    <row r="671" ht="15.75" customHeight="1">
      <c r="A671" s="47"/>
    </row>
    <row r="672" ht="15.75" customHeight="1">
      <c r="A672" s="47"/>
    </row>
    <row r="673" ht="15.75" customHeight="1">
      <c r="A673" s="47"/>
    </row>
    <row r="674" ht="15.75" customHeight="1">
      <c r="A674" s="47"/>
    </row>
    <row r="675" ht="15.75" customHeight="1">
      <c r="A675" s="47"/>
    </row>
    <row r="676" ht="15.75" customHeight="1">
      <c r="A676" s="47"/>
    </row>
    <row r="677" ht="15.75" customHeight="1">
      <c r="A677" s="47"/>
    </row>
    <row r="678" ht="15.75" customHeight="1">
      <c r="A678" s="47"/>
    </row>
    <row r="679" ht="15.75" customHeight="1">
      <c r="A679" s="47"/>
    </row>
    <row r="680" ht="15.75" customHeight="1">
      <c r="A680" s="47"/>
    </row>
    <row r="681" ht="15.75" customHeight="1">
      <c r="A681" s="47"/>
    </row>
    <row r="682" ht="15.75" customHeight="1">
      <c r="A682" s="47"/>
    </row>
    <row r="683" ht="15.75" customHeight="1">
      <c r="A683" s="47"/>
    </row>
    <row r="684" ht="15.75" customHeight="1">
      <c r="A684" s="47"/>
    </row>
    <row r="685" ht="15.75" customHeight="1">
      <c r="A685" s="47"/>
    </row>
    <row r="686" ht="15.75" customHeight="1">
      <c r="A686" s="47"/>
    </row>
    <row r="687" ht="15.75" customHeight="1">
      <c r="A687" s="47"/>
    </row>
    <row r="688" ht="15.75" customHeight="1">
      <c r="A688" s="47"/>
    </row>
    <row r="689" ht="15.75" customHeight="1">
      <c r="A689" s="47"/>
    </row>
    <row r="690" ht="15.75" customHeight="1">
      <c r="A690" s="47"/>
    </row>
    <row r="691" ht="15.75" customHeight="1">
      <c r="A691" s="47"/>
    </row>
    <row r="692" ht="15.75" customHeight="1">
      <c r="A692" s="47"/>
    </row>
    <row r="693" ht="15.75" customHeight="1">
      <c r="A693" s="47"/>
    </row>
    <row r="694" ht="15.75" customHeight="1">
      <c r="A694" s="47"/>
    </row>
    <row r="695" ht="15.75" customHeight="1">
      <c r="A695" s="47"/>
    </row>
    <row r="696" ht="15.75" customHeight="1">
      <c r="A696" s="47"/>
    </row>
    <row r="697" ht="15.75" customHeight="1">
      <c r="A697" s="47"/>
    </row>
    <row r="698" ht="15.75" customHeight="1">
      <c r="A698" s="47"/>
    </row>
    <row r="699" ht="15.75" customHeight="1">
      <c r="A699" s="47"/>
    </row>
    <row r="700" ht="15.75" customHeight="1">
      <c r="A700" s="47"/>
    </row>
    <row r="701" ht="15.75" customHeight="1">
      <c r="A701" s="47"/>
    </row>
    <row r="702" ht="15.75" customHeight="1">
      <c r="A702" s="47"/>
    </row>
    <row r="703" ht="15.75" customHeight="1">
      <c r="A703" s="47"/>
    </row>
    <row r="704" ht="15.75" customHeight="1">
      <c r="A704" s="47"/>
    </row>
    <row r="705" ht="15.75" customHeight="1">
      <c r="A705" s="47"/>
    </row>
    <row r="706" ht="15.75" customHeight="1">
      <c r="A706" s="47"/>
    </row>
    <row r="707" ht="15.75" customHeight="1">
      <c r="A707" s="47"/>
    </row>
    <row r="708" ht="15.75" customHeight="1">
      <c r="A708" s="47"/>
    </row>
    <row r="709" ht="15.75" customHeight="1">
      <c r="A709" s="47"/>
    </row>
    <row r="710" ht="15.75" customHeight="1">
      <c r="A710" s="47"/>
    </row>
    <row r="711" ht="15.75" customHeight="1">
      <c r="A711" s="47"/>
    </row>
    <row r="712" ht="15.75" customHeight="1">
      <c r="A712" s="47"/>
    </row>
    <row r="713" ht="15.75" customHeight="1">
      <c r="A713" s="47"/>
    </row>
    <row r="714" ht="15.75" customHeight="1">
      <c r="A714" s="47"/>
    </row>
    <row r="715" ht="15.75" customHeight="1">
      <c r="A715" s="47"/>
    </row>
    <row r="716" ht="15.75" customHeight="1">
      <c r="A716" s="47"/>
    </row>
    <row r="717" ht="15.75" customHeight="1">
      <c r="A717" s="47"/>
    </row>
    <row r="718" ht="15.75" customHeight="1">
      <c r="A718" s="47"/>
    </row>
    <row r="719" ht="15.75" customHeight="1">
      <c r="A719" s="47"/>
    </row>
    <row r="720" ht="15.75" customHeight="1">
      <c r="A720" s="47"/>
    </row>
    <row r="721" ht="15.75" customHeight="1">
      <c r="A721" s="47"/>
    </row>
    <row r="722" ht="15.75" customHeight="1">
      <c r="A722" s="47"/>
    </row>
    <row r="723" ht="15.75" customHeight="1">
      <c r="A723" s="47"/>
    </row>
    <row r="724" ht="15.75" customHeight="1">
      <c r="A724" s="47"/>
    </row>
    <row r="725" ht="15.75" customHeight="1">
      <c r="A725" s="47"/>
    </row>
    <row r="726" ht="15.75" customHeight="1">
      <c r="A726" s="47"/>
    </row>
    <row r="727" ht="15.75" customHeight="1">
      <c r="A727" s="47"/>
    </row>
    <row r="728" ht="15.75" customHeight="1">
      <c r="A728" s="47"/>
    </row>
    <row r="729" ht="15.75" customHeight="1">
      <c r="A729" s="47"/>
    </row>
    <row r="730" ht="15.75" customHeight="1">
      <c r="A730" s="47"/>
    </row>
    <row r="731" ht="15.75" customHeight="1">
      <c r="A731" s="47"/>
    </row>
    <row r="732" ht="15.75" customHeight="1">
      <c r="A732" s="47"/>
    </row>
    <row r="733" ht="15.75" customHeight="1">
      <c r="A733" s="47"/>
    </row>
    <row r="734" ht="15.75" customHeight="1">
      <c r="A734" s="47"/>
    </row>
    <row r="735" ht="15.75" customHeight="1">
      <c r="A735" s="47"/>
    </row>
    <row r="736" ht="15.75" customHeight="1">
      <c r="A736" s="47"/>
    </row>
    <row r="737" ht="15.75" customHeight="1">
      <c r="A737" s="47"/>
    </row>
    <row r="738" ht="15.75" customHeight="1">
      <c r="A738" s="47"/>
    </row>
    <row r="739" ht="15.75" customHeight="1">
      <c r="A739" s="47"/>
    </row>
    <row r="740" ht="15.75" customHeight="1">
      <c r="A740" s="47"/>
    </row>
    <row r="741" ht="15.75" customHeight="1">
      <c r="A741" s="47"/>
    </row>
    <row r="742" ht="15.75" customHeight="1">
      <c r="A742" s="47"/>
    </row>
    <row r="743" ht="15.75" customHeight="1">
      <c r="A743" s="47"/>
    </row>
    <row r="744" ht="15.75" customHeight="1">
      <c r="A744" s="47"/>
    </row>
    <row r="745" ht="15.75" customHeight="1">
      <c r="A745" s="47"/>
    </row>
    <row r="746" ht="15.75" customHeight="1">
      <c r="A746" s="47"/>
    </row>
    <row r="747" ht="15.75" customHeight="1">
      <c r="A747" s="47"/>
    </row>
    <row r="748" ht="15.75" customHeight="1">
      <c r="A748" s="47"/>
    </row>
    <row r="749" ht="15.75" customHeight="1">
      <c r="A749" s="47"/>
    </row>
    <row r="750" ht="15.75" customHeight="1">
      <c r="A750" s="47"/>
    </row>
    <row r="751" ht="15.75" customHeight="1">
      <c r="A751" s="47"/>
    </row>
    <row r="752" ht="15.75" customHeight="1">
      <c r="A752" s="47"/>
    </row>
    <row r="753" ht="15.75" customHeight="1">
      <c r="A753" s="47"/>
    </row>
    <row r="754" ht="15.75" customHeight="1">
      <c r="A754" s="47"/>
    </row>
    <row r="755" ht="15.75" customHeight="1">
      <c r="A755" s="47"/>
    </row>
    <row r="756" ht="15.75" customHeight="1">
      <c r="A756" s="47"/>
    </row>
    <row r="757" ht="15.75" customHeight="1">
      <c r="A757" s="47"/>
    </row>
    <row r="758" ht="15.75" customHeight="1">
      <c r="A758" s="47"/>
    </row>
    <row r="759" ht="15.75" customHeight="1">
      <c r="A759" s="47"/>
    </row>
    <row r="760" ht="15.75" customHeight="1">
      <c r="A760" s="47"/>
    </row>
    <row r="761" ht="15.75" customHeight="1">
      <c r="A761" s="47"/>
    </row>
    <row r="762" ht="15.75" customHeight="1">
      <c r="A762" s="47"/>
    </row>
    <row r="763" ht="15.75" customHeight="1">
      <c r="A763" s="47"/>
    </row>
    <row r="764" ht="15.75" customHeight="1">
      <c r="A764" s="47"/>
    </row>
    <row r="765" ht="15.75" customHeight="1">
      <c r="A765" s="47"/>
    </row>
    <row r="766" ht="15.75" customHeight="1">
      <c r="A766" s="47"/>
    </row>
    <row r="767" ht="15.75" customHeight="1">
      <c r="A767" s="47"/>
    </row>
    <row r="768" ht="15.75" customHeight="1">
      <c r="A768" s="47"/>
    </row>
    <row r="769" ht="15.75" customHeight="1">
      <c r="A769" s="47"/>
    </row>
    <row r="770" ht="15.75" customHeight="1">
      <c r="A770" s="47"/>
    </row>
    <row r="771" ht="15.75" customHeight="1">
      <c r="A771" s="47"/>
    </row>
    <row r="772" ht="15.75" customHeight="1">
      <c r="A772" s="47"/>
    </row>
    <row r="773" ht="15.75" customHeight="1">
      <c r="A773" s="47"/>
    </row>
    <row r="774" ht="15.75" customHeight="1">
      <c r="A774" s="47"/>
    </row>
    <row r="775" ht="15.75" customHeight="1">
      <c r="A775" s="47"/>
    </row>
    <row r="776" ht="15.75" customHeight="1">
      <c r="A776" s="47"/>
    </row>
    <row r="777" ht="15.75" customHeight="1">
      <c r="A777" s="47"/>
    </row>
    <row r="778" ht="15.75" customHeight="1">
      <c r="A778" s="47"/>
    </row>
    <row r="779" ht="15.75" customHeight="1">
      <c r="A779" s="47"/>
    </row>
    <row r="780" ht="15.75" customHeight="1">
      <c r="A780" s="47"/>
    </row>
    <row r="781" ht="15.75" customHeight="1">
      <c r="A781" s="47"/>
    </row>
    <row r="782" ht="15.75" customHeight="1">
      <c r="A782" s="47"/>
    </row>
    <row r="783" ht="15.75" customHeight="1">
      <c r="A783" s="47"/>
    </row>
    <row r="784" ht="15.75" customHeight="1">
      <c r="A784" s="47"/>
    </row>
    <row r="785" ht="15.75" customHeight="1">
      <c r="A785" s="47"/>
    </row>
    <row r="786" ht="15.75" customHeight="1">
      <c r="A786" s="47"/>
    </row>
    <row r="787" ht="15.75" customHeight="1">
      <c r="A787" s="47"/>
    </row>
    <row r="788" ht="15.75" customHeight="1">
      <c r="A788" s="47"/>
    </row>
    <row r="789" ht="15.75" customHeight="1">
      <c r="A789" s="47"/>
    </row>
    <row r="790" ht="15.75" customHeight="1">
      <c r="A790" s="47"/>
    </row>
    <row r="791" ht="15.75" customHeight="1">
      <c r="A791" s="47"/>
    </row>
    <row r="792" ht="15.75" customHeight="1">
      <c r="A792" s="47"/>
    </row>
    <row r="793" ht="15.75" customHeight="1">
      <c r="A793" s="47"/>
    </row>
    <row r="794" ht="15.75" customHeight="1">
      <c r="A794" s="47"/>
    </row>
    <row r="795" ht="15.75" customHeight="1">
      <c r="A795" s="47"/>
    </row>
    <row r="796" ht="15.75" customHeight="1">
      <c r="A796" s="47"/>
    </row>
    <row r="797" ht="15.75" customHeight="1">
      <c r="A797" s="47"/>
    </row>
    <row r="798" ht="15.75" customHeight="1">
      <c r="A798" s="47"/>
    </row>
    <row r="799" ht="15.75" customHeight="1">
      <c r="A799" s="47"/>
    </row>
    <row r="800" ht="15.75" customHeight="1">
      <c r="A800" s="47"/>
    </row>
    <row r="801" ht="15.75" customHeight="1">
      <c r="A801" s="47"/>
    </row>
    <row r="802" ht="15.75" customHeight="1">
      <c r="A802" s="47"/>
    </row>
    <row r="803" ht="15.75" customHeight="1">
      <c r="A803" s="47"/>
    </row>
    <row r="804" ht="15.75" customHeight="1">
      <c r="A804" s="47"/>
    </row>
    <row r="805" ht="15.75" customHeight="1">
      <c r="A805" s="47"/>
    </row>
    <row r="806" ht="15.75" customHeight="1">
      <c r="A806" s="47"/>
    </row>
    <row r="807" ht="15.75" customHeight="1">
      <c r="A807" s="47"/>
    </row>
    <row r="808" ht="15.75" customHeight="1">
      <c r="A808" s="47"/>
    </row>
    <row r="809" ht="15.75" customHeight="1">
      <c r="A809" s="47"/>
    </row>
    <row r="810" ht="15.75" customHeight="1">
      <c r="A810" s="47"/>
    </row>
    <row r="811" ht="15.75" customHeight="1">
      <c r="A811" s="47"/>
    </row>
    <row r="812" ht="15.75" customHeight="1">
      <c r="A812" s="47"/>
    </row>
    <row r="813" ht="15.75" customHeight="1">
      <c r="A813" s="47"/>
    </row>
    <row r="814" ht="15.75" customHeight="1">
      <c r="A814" s="47"/>
    </row>
    <row r="815" ht="15.75" customHeight="1">
      <c r="A815" s="47"/>
    </row>
    <row r="816" ht="15.75" customHeight="1">
      <c r="A816" s="47"/>
    </row>
    <row r="817" ht="15.75" customHeight="1">
      <c r="A817" s="47"/>
    </row>
    <row r="818" ht="15.75" customHeight="1">
      <c r="A818" s="47"/>
    </row>
    <row r="819" ht="15.75" customHeight="1">
      <c r="A819" s="47"/>
    </row>
    <row r="820" ht="15.75" customHeight="1">
      <c r="A820" s="47"/>
    </row>
    <row r="821" ht="15.75" customHeight="1">
      <c r="A821" s="47"/>
    </row>
    <row r="822" ht="15.75" customHeight="1">
      <c r="A822" s="47"/>
    </row>
    <row r="823" ht="15.75" customHeight="1">
      <c r="A823" s="47"/>
    </row>
    <row r="824" ht="15.75" customHeight="1">
      <c r="A824" s="47"/>
    </row>
    <row r="825" ht="15.75" customHeight="1">
      <c r="A825" s="47"/>
    </row>
    <row r="826" ht="15.75" customHeight="1">
      <c r="A826" s="47"/>
    </row>
    <row r="827" ht="15.75" customHeight="1">
      <c r="A827" s="47"/>
    </row>
    <row r="828" ht="15.75" customHeight="1">
      <c r="A828" s="47"/>
    </row>
    <row r="829" ht="15.75" customHeight="1">
      <c r="A829" s="47"/>
    </row>
    <row r="830" ht="15.75" customHeight="1">
      <c r="A830" s="47"/>
    </row>
    <row r="831" ht="15.75" customHeight="1">
      <c r="A831" s="47"/>
    </row>
    <row r="832" ht="15.75" customHeight="1">
      <c r="A832" s="47"/>
    </row>
    <row r="833" ht="15.75" customHeight="1">
      <c r="A833" s="47"/>
    </row>
    <row r="834" ht="15.75" customHeight="1">
      <c r="A834" s="47"/>
    </row>
    <row r="835" ht="15.75" customHeight="1">
      <c r="A835" s="47"/>
    </row>
    <row r="836" ht="15.75" customHeight="1">
      <c r="A836" s="47"/>
    </row>
    <row r="837" ht="15.75" customHeight="1">
      <c r="A837" s="47"/>
    </row>
    <row r="838" ht="15.75" customHeight="1">
      <c r="A838" s="47"/>
    </row>
    <row r="839" ht="15.75" customHeight="1">
      <c r="A839" s="47"/>
    </row>
    <row r="840" ht="15.75" customHeight="1">
      <c r="A840" s="47"/>
    </row>
    <row r="841" ht="15.75" customHeight="1">
      <c r="A841" s="47"/>
    </row>
    <row r="842" ht="15.75" customHeight="1">
      <c r="A842" s="47"/>
    </row>
    <row r="843" ht="15.75" customHeight="1">
      <c r="A843" s="47"/>
    </row>
    <row r="844" ht="15.75" customHeight="1">
      <c r="A844" s="47"/>
    </row>
    <row r="845" ht="15.75" customHeight="1">
      <c r="A845" s="47"/>
    </row>
    <row r="846" ht="15.75" customHeight="1">
      <c r="A846" s="47"/>
    </row>
    <row r="847" ht="15.75" customHeight="1">
      <c r="A847" s="47"/>
    </row>
    <row r="848" ht="15.75" customHeight="1">
      <c r="A848" s="47"/>
    </row>
    <row r="849" ht="15.75" customHeight="1">
      <c r="A849" s="47"/>
    </row>
    <row r="850" ht="15.75" customHeight="1">
      <c r="A850" s="47"/>
    </row>
    <row r="851" ht="15.75" customHeight="1">
      <c r="A851" s="47"/>
    </row>
    <row r="852" ht="15.75" customHeight="1">
      <c r="A852" s="47"/>
    </row>
    <row r="853" ht="15.75" customHeight="1">
      <c r="A853" s="47"/>
    </row>
    <row r="854" ht="15.75" customHeight="1">
      <c r="A854" s="47"/>
    </row>
    <row r="855" ht="15.75" customHeight="1">
      <c r="A855" s="47"/>
    </row>
    <row r="856" ht="15.75" customHeight="1">
      <c r="A856" s="47"/>
    </row>
    <row r="857" ht="15.75" customHeight="1">
      <c r="A857" s="47"/>
    </row>
    <row r="858" ht="15.75" customHeight="1">
      <c r="A858" s="47"/>
    </row>
    <row r="859" ht="15.75" customHeight="1">
      <c r="A859" s="47"/>
    </row>
    <row r="860" ht="15.75" customHeight="1">
      <c r="A860" s="47"/>
    </row>
    <row r="861" ht="15.75" customHeight="1">
      <c r="A861" s="47"/>
    </row>
    <row r="862" ht="15.75" customHeight="1">
      <c r="A862" s="47"/>
    </row>
    <row r="863" ht="15.75" customHeight="1">
      <c r="A863" s="47"/>
    </row>
    <row r="864" ht="15.75" customHeight="1">
      <c r="A864" s="47"/>
    </row>
    <row r="865" ht="15.75" customHeight="1">
      <c r="A865" s="47"/>
    </row>
    <row r="866" ht="15.75" customHeight="1">
      <c r="A866" s="47"/>
    </row>
    <row r="867" ht="15.75" customHeight="1">
      <c r="A867" s="47"/>
    </row>
    <row r="868" ht="15.75" customHeight="1">
      <c r="A868" s="47"/>
    </row>
    <row r="869" ht="15.75" customHeight="1">
      <c r="A869" s="47"/>
    </row>
    <row r="870" ht="15.75" customHeight="1">
      <c r="A870" s="47"/>
    </row>
    <row r="871" ht="15.75" customHeight="1">
      <c r="A871" s="47"/>
    </row>
    <row r="872" ht="15.75" customHeight="1">
      <c r="A872" s="47"/>
    </row>
    <row r="873" ht="15.75" customHeight="1">
      <c r="A873" s="47"/>
    </row>
    <row r="874" ht="15.75" customHeight="1">
      <c r="A874" s="47"/>
    </row>
    <row r="875" ht="15.75" customHeight="1">
      <c r="A875" s="47"/>
    </row>
    <row r="876" ht="15.75" customHeight="1">
      <c r="A876" s="47"/>
    </row>
    <row r="877" ht="15.75" customHeight="1">
      <c r="A877" s="47"/>
    </row>
    <row r="878" ht="15.75" customHeight="1">
      <c r="A878" s="47"/>
    </row>
    <row r="879" ht="15.75" customHeight="1">
      <c r="A879" s="47"/>
    </row>
    <row r="880" ht="15.75" customHeight="1">
      <c r="A880" s="47"/>
    </row>
    <row r="881" ht="15.75" customHeight="1">
      <c r="A881" s="47"/>
    </row>
    <row r="882" ht="15.75" customHeight="1">
      <c r="A882" s="47"/>
    </row>
    <row r="883" ht="15.75" customHeight="1">
      <c r="A883" s="47"/>
    </row>
    <row r="884" ht="15.75" customHeight="1">
      <c r="A884" s="47"/>
    </row>
    <row r="885" ht="15.75" customHeight="1">
      <c r="A885" s="47"/>
    </row>
    <row r="886" ht="15.75" customHeight="1">
      <c r="A886" s="47"/>
    </row>
    <row r="887" ht="15.75" customHeight="1">
      <c r="A887" s="47"/>
    </row>
    <row r="888" ht="15.75" customHeight="1">
      <c r="A888" s="47"/>
    </row>
    <row r="889" ht="15.75" customHeight="1">
      <c r="A889" s="47"/>
    </row>
    <row r="890" ht="15.75" customHeight="1">
      <c r="A890" s="47"/>
    </row>
    <row r="891" ht="15.75" customHeight="1">
      <c r="A891" s="47"/>
    </row>
    <row r="892" ht="15.75" customHeight="1">
      <c r="A892" s="47"/>
    </row>
    <row r="893" ht="15.75" customHeight="1">
      <c r="A893" s="47"/>
    </row>
    <row r="894" ht="15.75" customHeight="1">
      <c r="A894" s="47"/>
    </row>
    <row r="895" ht="15.75" customHeight="1">
      <c r="A895" s="47"/>
    </row>
    <row r="896" ht="15.75" customHeight="1">
      <c r="A896" s="47"/>
    </row>
    <row r="897" ht="15.75" customHeight="1">
      <c r="A897" s="47"/>
    </row>
    <row r="898" ht="15.75" customHeight="1">
      <c r="A898" s="47"/>
    </row>
    <row r="899" ht="15.75" customHeight="1">
      <c r="A899" s="47"/>
    </row>
    <row r="900" ht="15.75" customHeight="1">
      <c r="A900" s="47"/>
    </row>
    <row r="901" ht="15.75" customHeight="1">
      <c r="A901" s="47"/>
    </row>
    <row r="902" ht="15.75" customHeight="1">
      <c r="A902" s="47"/>
    </row>
    <row r="903" ht="15.75" customHeight="1">
      <c r="A903" s="47"/>
    </row>
    <row r="904" ht="15.75" customHeight="1">
      <c r="A904" s="47"/>
    </row>
    <row r="905" ht="15.75" customHeight="1">
      <c r="A905" s="47"/>
    </row>
    <row r="906" ht="15.75" customHeight="1">
      <c r="A906" s="47"/>
    </row>
    <row r="907" ht="15.75" customHeight="1">
      <c r="A907" s="47"/>
    </row>
    <row r="908" ht="15.75" customHeight="1">
      <c r="A908" s="47"/>
    </row>
    <row r="909" ht="15.75" customHeight="1">
      <c r="A909" s="47"/>
    </row>
    <row r="910" ht="15.75" customHeight="1">
      <c r="A910" s="47"/>
    </row>
    <row r="911" ht="15.75" customHeight="1">
      <c r="A911" s="47"/>
    </row>
    <row r="912" ht="15.75" customHeight="1">
      <c r="A912" s="47"/>
    </row>
    <row r="913" ht="15.75" customHeight="1">
      <c r="A913" s="47"/>
    </row>
    <row r="914" ht="15.75" customHeight="1">
      <c r="A914" s="47"/>
    </row>
    <row r="915" ht="15.75" customHeight="1">
      <c r="A915" s="47"/>
    </row>
    <row r="916" ht="15.75" customHeight="1">
      <c r="A916" s="47"/>
    </row>
    <row r="917" ht="15.75" customHeight="1">
      <c r="A917" s="47"/>
    </row>
    <row r="918" ht="15.75" customHeight="1">
      <c r="A918" s="47"/>
    </row>
    <row r="919" ht="15.75" customHeight="1">
      <c r="A919" s="47"/>
    </row>
    <row r="920" ht="15.75" customHeight="1">
      <c r="A920" s="47"/>
    </row>
    <row r="921" ht="15.75" customHeight="1">
      <c r="A921" s="47"/>
    </row>
    <row r="922" ht="15.75" customHeight="1">
      <c r="A922" s="47"/>
    </row>
    <row r="923" ht="15.75" customHeight="1">
      <c r="A923" s="47"/>
    </row>
    <row r="924" ht="15.75" customHeight="1">
      <c r="A924" s="47"/>
    </row>
    <row r="925" ht="15.75" customHeight="1">
      <c r="A925" s="47"/>
    </row>
    <row r="926" ht="15.75" customHeight="1">
      <c r="A926" s="47"/>
    </row>
    <row r="927" ht="15.75" customHeight="1">
      <c r="A927" s="47"/>
    </row>
    <row r="928" ht="15.75" customHeight="1">
      <c r="A928" s="47"/>
    </row>
    <row r="929" ht="15.75" customHeight="1">
      <c r="A929" s="47"/>
    </row>
    <row r="930" ht="15.75" customHeight="1">
      <c r="A930" s="47"/>
    </row>
    <row r="931" ht="15.75" customHeight="1">
      <c r="A931" s="47"/>
    </row>
    <row r="932" ht="15.75" customHeight="1">
      <c r="A932" s="47"/>
    </row>
    <row r="933" ht="15.75" customHeight="1">
      <c r="A933" s="47"/>
    </row>
    <row r="934" ht="15.75" customHeight="1">
      <c r="A934" s="47"/>
    </row>
    <row r="935" ht="15.75" customHeight="1">
      <c r="A935" s="47"/>
    </row>
    <row r="936" ht="15.75" customHeight="1">
      <c r="A936" s="47"/>
    </row>
    <row r="937" ht="15.75" customHeight="1">
      <c r="A937" s="47"/>
    </row>
    <row r="938" ht="15.75" customHeight="1">
      <c r="A938" s="47"/>
    </row>
    <row r="939" ht="15.75" customHeight="1">
      <c r="A939" s="47"/>
    </row>
    <row r="940" ht="15.75" customHeight="1">
      <c r="A940" s="47"/>
    </row>
    <row r="941" ht="15.75" customHeight="1">
      <c r="A941" s="47"/>
    </row>
    <row r="942" ht="15.75" customHeight="1">
      <c r="A942" s="47"/>
    </row>
    <row r="943" ht="15.75" customHeight="1">
      <c r="A943" s="47"/>
    </row>
    <row r="944" ht="15.75" customHeight="1">
      <c r="A944" s="47"/>
    </row>
    <row r="945" ht="15.75" customHeight="1">
      <c r="A945" s="47"/>
    </row>
    <row r="946" ht="15.75" customHeight="1">
      <c r="A946" s="47"/>
    </row>
    <row r="947" ht="15.75" customHeight="1">
      <c r="A947" s="47"/>
    </row>
    <row r="948" ht="15.75" customHeight="1">
      <c r="A948" s="47"/>
    </row>
    <row r="949" ht="15.75" customHeight="1">
      <c r="A949" s="47"/>
    </row>
    <row r="950" ht="15.75" customHeight="1">
      <c r="A950" s="47"/>
    </row>
    <row r="951" ht="15.75" customHeight="1">
      <c r="A951" s="47"/>
    </row>
    <row r="952" ht="15.75" customHeight="1">
      <c r="A952" s="47"/>
    </row>
    <row r="953" ht="15.75" customHeight="1">
      <c r="A953" s="47"/>
    </row>
    <row r="954" ht="15.75" customHeight="1">
      <c r="A954" s="47"/>
    </row>
    <row r="955" ht="15.75" customHeight="1">
      <c r="A955" s="47"/>
    </row>
    <row r="956" ht="15.75" customHeight="1">
      <c r="A956" s="47"/>
    </row>
    <row r="957" ht="15.75" customHeight="1">
      <c r="A957" s="47"/>
    </row>
    <row r="958" ht="15.75" customHeight="1">
      <c r="A958" s="47"/>
    </row>
    <row r="959" ht="15.75" customHeight="1">
      <c r="A959" s="47"/>
    </row>
    <row r="960" ht="15.75" customHeight="1">
      <c r="A960" s="47"/>
    </row>
    <row r="961" ht="15.75" customHeight="1">
      <c r="A961" s="47"/>
    </row>
    <row r="962" ht="15.75" customHeight="1">
      <c r="A962" s="47"/>
    </row>
    <row r="963" ht="15.75" customHeight="1">
      <c r="A963" s="47"/>
    </row>
    <row r="964" ht="15.75" customHeight="1">
      <c r="A964" s="47"/>
    </row>
    <row r="965" ht="15.75" customHeight="1">
      <c r="A965" s="47"/>
    </row>
    <row r="966" ht="15.75" customHeight="1">
      <c r="A966" s="47"/>
    </row>
    <row r="967" ht="15.75" customHeight="1">
      <c r="A967" s="47"/>
    </row>
    <row r="968" ht="15.75" customHeight="1">
      <c r="A968" s="47"/>
    </row>
    <row r="969" ht="15.75" customHeight="1">
      <c r="A969" s="47"/>
    </row>
    <row r="970" ht="15.75" customHeight="1">
      <c r="A970" s="47"/>
    </row>
    <row r="971" ht="15.75" customHeight="1">
      <c r="A971" s="47"/>
    </row>
    <row r="972" ht="15.75" customHeight="1">
      <c r="A972" s="47"/>
    </row>
    <row r="973" ht="15.75" customHeight="1">
      <c r="A973" s="47"/>
    </row>
    <row r="974" ht="15.75" customHeight="1">
      <c r="A974" s="47"/>
    </row>
    <row r="975" ht="15.75" customHeight="1">
      <c r="A975" s="47"/>
    </row>
    <row r="976" ht="15.75" customHeight="1">
      <c r="A976" s="47"/>
    </row>
    <row r="977" ht="15.75" customHeight="1">
      <c r="A977" s="47"/>
    </row>
    <row r="978" ht="15.75" customHeight="1">
      <c r="A978" s="47"/>
    </row>
    <row r="979" ht="15.75" customHeight="1">
      <c r="A979" s="47"/>
    </row>
    <row r="980" ht="15.75" customHeight="1">
      <c r="A980" s="47"/>
    </row>
    <row r="981" ht="15.75" customHeight="1">
      <c r="A981" s="47"/>
    </row>
    <row r="982" ht="15.75" customHeight="1">
      <c r="A982" s="47"/>
    </row>
    <row r="983" ht="15.75" customHeight="1">
      <c r="A983" s="47"/>
    </row>
    <row r="984" ht="15.75" customHeight="1">
      <c r="A984" s="47"/>
    </row>
    <row r="985" ht="15.75" customHeight="1">
      <c r="A985" s="47"/>
    </row>
    <row r="986" ht="15.75" customHeight="1">
      <c r="A986" s="47"/>
    </row>
    <row r="987" ht="15.75" customHeight="1">
      <c r="A987" s="47"/>
    </row>
    <row r="988" ht="15.75" customHeight="1">
      <c r="A988" s="47"/>
    </row>
    <row r="989" ht="15.75" customHeight="1">
      <c r="A989" s="47"/>
    </row>
    <row r="990" ht="15.75" customHeight="1">
      <c r="A990" s="47"/>
    </row>
    <row r="991" ht="15.75" customHeight="1">
      <c r="A991" s="47"/>
    </row>
    <row r="992" ht="15.75" customHeight="1">
      <c r="A992" s="47"/>
    </row>
    <row r="993" ht="15.75" customHeight="1">
      <c r="A993" s="47"/>
    </row>
    <row r="994" ht="15.75" customHeight="1">
      <c r="A994" s="47"/>
    </row>
    <row r="995" ht="15.75" customHeight="1">
      <c r="A995" s="47"/>
    </row>
    <row r="996" ht="15.75" customHeight="1">
      <c r="A996" s="47"/>
    </row>
    <row r="997" ht="15.75" customHeight="1">
      <c r="A997" s="47"/>
    </row>
    <row r="998" ht="15.75" customHeight="1">
      <c r="A998" s="47"/>
    </row>
    <row r="999" ht="15.75" customHeight="1">
      <c r="A999" s="47"/>
    </row>
    <row r="1000" ht="15.75" customHeight="1">
      <c r="A1000" s="47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2024-10-07T11:17:50Z</dcterms:created>
  <dc:creator>Aiden Harris</dc:creator>
</cp:coreProperties>
</file>