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Mon Drive\Dossier mémoire\Mémoire\Mémoire sujet Jet propulsif\Initialisation_Log_normale\"/>
    </mc:Choice>
  </mc:AlternateContent>
  <xr:revisionPtr revIDLastSave="0" documentId="13_ncr:1_{63B82723-676F-4C31-8E7D-49FD5A100D25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Calculation factor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8" l="1"/>
  <c r="K3" i="8" s="1"/>
  <c r="J3" i="8"/>
  <c r="B53" i="8"/>
  <c r="C53" i="8"/>
  <c r="E53" i="8"/>
  <c r="B54" i="8"/>
  <c r="C54" i="8"/>
  <c r="E54" i="8"/>
  <c r="B55" i="8"/>
  <c r="C55" i="8"/>
  <c r="E55" i="8"/>
  <c r="E56" i="8" s="1"/>
  <c r="B56" i="8"/>
  <c r="C56" i="8"/>
  <c r="D54" i="8" l="1"/>
  <c r="D55" i="8"/>
  <c r="D56" i="8"/>
  <c r="D53" i="8"/>
  <c r="C8" i="8"/>
  <c r="B8" i="8"/>
  <c r="D14" i="8"/>
  <c r="D10" i="8"/>
  <c r="D11" i="8"/>
  <c r="D12" i="8"/>
  <c r="D13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C10" i="8"/>
  <c r="C11" i="8" s="1"/>
  <c r="C9" i="8"/>
  <c r="B10" i="8"/>
  <c r="C12" i="8" l="1"/>
  <c r="B11" i="8"/>
  <c r="G3" i="8"/>
  <c r="H3" i="8"/>
  <c r="I3" i="8"/>
  <c r="D3" i="8"/>
  <c r="C3" i="8"/>
  <c r="B3" i="8"/>
  <c r="F3" i="8" s="1"/>
  <c r="C13" i="8" l="1"/>
  <c r="B12" i="8"/>
  <c r="E3" i="8"/>
  <c r="C14" i="8" l="1"/>
  <c r="B13" i="8"/>
  <c r="B9" i="8"/>
  <c r="D9" i="8"/>
  <c r="C15" i="8" l="1"/>
  <c r="B14" i="8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7" i="8" s="1"/>
  <c r="C16" i="8" l="1"/>
  <c r="B15" i="8"/>
  <c r="B16" i="8" l="1"/>
  <c r="C17" i="8"/>
  <c r="C18" i="8" l="1"/>
  <c r="B17" i="8"/>
  <c r="C19" i="8" l="1"/>
  <c r="B18" i="8"/>
  <c r="C20" i="8" l="1"/>
  <c r="B19" i="8"/>
  <c r="B20" i="8" l="1"/>
  <c r="C21" i="8"/>
  <c r="C22" i="8" l="1"/>
  <c r="B21" i="8"/>
  <c r="B22" i="8" l="1"/>
  <c r="C23" i="8"/>
  <c r="C24" i="8" l="1"/>
  <c r="B23" i="8"/>
  <c r="C25" i="8" l="1"/>
  <c r="B24" i="8"/>
  <c r="C26" i="8" l="1"/>
  <c r="B25" i="8"/>
  <c r="C27" i="8" l="1"/>
  <c r="B26" i="8"/>
  <c r="C28" i="8" l="1"/>
  <c r="B27" i="8"/>
  <c r="B28" i="8" l="1"/>
  <c r="C29" i="8"/>
  <c r="C30" i="8" l="1"/>
  <c r="B29" i="8"/>
  <c r="B30" i="8" l="1"/>
  <c r="C31" i="8"/>
  <c r="C32" i="8" l="1"/>
  <c r="B31" i="8"/>
  <c r="B32" i="8" l="1"/>
  <c r="C33" i="8"/>
  <c r="C34" i="8" l="1"/>
  <c r="B33" i="8"/>
  <c r="C35" i="8" l="1"/>
  <c r="B34" i="8"/>
  <c r="C36" i="8" l="1"/>
  <c r="B35" i="8"/>
  <c r="B36" i="8" l="1"/>
  <c r="C37" i="8"/>
  <c r="C38" i="8" l="1"/>
  <c r="B37" i="8"/>
  <c r="C39" i="8" l="1"/>
  <c r="B38" i="8"/>
  <c r="C40" i="8" l="1"/>
  <c r="B39" i="8"/>
  <c r="C41" i="8" l="1"/>
  <c r="B40" i="8"/>
  <c r="C42" i="8" l="1"/>
  <c r="B41" i="8"/>
  <c r="B42" i="8" l="1"/>
  <c r="C43" i="8"/>
  <c r="C44" i="8" l="1"/>
  <c r="B43" i="8"/>
  <c r="B44" i="8" l="1"/>
  <c r="C45" i="8"/>
  <c r="C46" i="8" l="1"/>
  <c r="B45" i="8"/>
  <c r="C47" i="8" l="1"/>
  <c r="B46" i="8"/>
  <c r="C48" i="8" l="1"/>
  <c r="B47" i="8"/>
  <c r="C49" i="8" l="1"/>
  <c r="B48" i="8"/>
  <c r="C50" i="8" l="1"/>
  <c r="B49" i="8"/>
  <c r="B50" i="8" l="1"/>
  <c r="C51" i="8"/>
  <c r="C52" i="8" l="1"/>
  <c r="B51" i="8"/>
  <c r="B52" i="8" l="1"/>
  <c r="C57" i="8" l="1"/>
  <c r="B57" i="8" l="1"/>
  <c r="D57" i="8"/>
</calcChain>
</file>

<file path=xl/sharedStrings.xml><?xml version="1.0" encoding="utf-8"?>
<sst xmlns="http://schemas.openxmlformats.org/spreadsheetml/2006/main" count="21" uniqueCount="21">
  <si>
    <t>Variance</t>
  </si>
  <si>
    <t>meanRadius</t>
  </si>
  <si>
    <t>maxRadius</t>
  </si>
  <si>
    <t>minRadius</t>
  </si>
  <si>
    <t>Expected Value</t>
  </si>
  <si>
    <t>nbClasses</t>
  </si>
  <si>
    <t>Delta radius</t>
  </si>
  <si>
    <t>Factor</t>
  </si>
  <si>
    <t>stdDeviation</t>
  </si>
  <si>
    <t>Radius class</t>
  </si>
  <si>
    <t>Nb of particles in each class</t>
  </si>
  <si>
    <t>Nb of class</t>
  </si>
  <si>
    <t>Law log normale</t>
  </si>
  <si>
    <t>TABLE 1</t>
  </si>
  <si>
    <t>TABLE 2</t>
  </si>
  <si>
    <t>1 - In table 1, adjust meanRadius, maxRadius, minRadius, stdDeviation, nbClasses</t>
  </si>
  <si>
    <t>2 - In table 2, adjust the number of class by pulling the last line or supress lines</t>
  </si>
  <si>
    <t>Nb of parcels injected</t>
  </si>
  <si>
    <t>4 - Adjust the selectio of data for the curve</t>
  </si>
  <si>
    <t>5 - Report the factor value in uclib.c</t>
  </si>
  <si>
    <t>3 - In table 1, ajust the Factor so that the Nb of parcels correspond to the number of parcels injected per time step in STAR-CCM+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</si>
</sst>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Log</a:t>
            </a:r>
            <a:r>
              <a:rPr lang="fr-CA" baseline="0"/>
              <a:t>-normale distribution of particle radius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factor'!$C$8:$C$224</c:f>
              <c:numCache>
                <c:formatCode>General</c:formatCode>
                <c:ptCount val="217"/>
                <c:pt idx="0">
                  <c:v>5.0000000000000001E-9</c:v>
                </c:pt>
                <c:pt idx="1">
                  <c:v>5.5102040816326529E-9</c:v>
                </c:pt>
                <c:pt idx="2">
                  <c:v>6.0204081632653058E-9</c:v>
                </c:pt>
                <c:pt idx="3">
                  <c:v>6.5306122448979586E-9</c:v>
                </c:pt>
                <c:pt idx="4">
                  <c:v>7.0408163265306114E-9</c:v>
                </c:pt>
                <c:pt idx="5">
                  <c:v>7.5510204081632643E-9</c:v>
                </c:pt>
                <c:pt idx="6">
                  <c:v>8.0612244897959171E-9</c:v>
                </c:pt>
                <c:pt idx="7">
                  <c:v>8.57142857142857E-9</c:v>
                </c:pt>
                <c:pt idx="8">
                  <c:v>9.0816326530612228E-9</c:v>
                </c:pt>
                <c:pt idx="9">
                  <c:v>9.5918367346938756E-9</c:v>
                </c:pt>
                <c:pt idx="10">
                  <c:v>1.0102040816326528E-8</c:v>
                </c:pt>
                <c:pt idx="11">
                  <c:v>1.0612244897959181E-8</c:v>
                </c:pt>
                <c:pt idx="12">
                  <c:v>1.1122448979591834E-8</c:v>
                </c:pt>
                <c:pt idx="13">
                  <c:v>1.1632653061224487E-8</c:v>
                </c:pt>
                <c:pt idx="14">
                  <c:v>1.214285714285714E-8</c:v>
                </c:pt>
                <c:pt idx="15">
                  <c:v>1.2653061224489793E-8</c:v>
                </c:pt>
                <c:pt idx="16">
                  <c:v>1.3163265306122445E-8</c:v>
                </c:pt>
                <c:pt idx="17">
                  <c:v>1.3673469387755098E-8</c:v>
                </c:pt>
                <c:pt idx="18">
                  <c:v>1.4183673469387751E-8</c:v>
                </c:pt>
                <c:pt idx="19">
                  <c:v>1.4693877551020404E-8</c:v>
                </c:pt>
                <c:pt idx="20">
                  <c:v>1.5204081632653058E-8</c:v>
                </c:pt>
                <c:pt idx="21">
                  <c:v>1.5714285714285711E-8</c:v>
                </c:pt>
                <c:pt idx="22">
                  <c:v>1.6224489795918364E-8</c:v>
                </c:pt>
                <c:pt idx="23">
                  <c:v>1.6734693877551017E-8</c:v>
                </c:pt>
                <c:pt idx="24">
                  <c:v>1.724489795918367E-8</c:v>
                </c:pt>
                <c:pt idx="25">
                  <c:v>1.7755102040816323E-8</c:v>
                </c:pt>
                <c:pt idx="26">
                  <c:v>1.8265306122448975E-8</c:v>
                </c:pt>
                <c:pt idx="27">
                  <c:v>1.8775510204081628E-8</c:v>
                </c:pt>
                <c:pt idx="28">
                  <c:v>1.9285714285714281E-8</c:v>
                </c:pt>
                <c:pt idx="29">
                  <c:v>1.9795918367346934E-8</c:v>
                </c:pt>
                <c:pt idx="30">
                  <c:v>2.0306122448979587E-8</c:v>
                </c:pt>
                <c:pt idx="31">
                  <c:v>2.081632653061224E-8</c:v>
                </c:pt>
                <c:pt idx="32">
                  <c:v>2.1326530612244892E-8</c:v>
                </c:pt>
                <c:pt idx="33">
                  <c:v>2.1836734693877545E-8</c:v>
                </c:pt>
                <c:pt idx="34">
                  <c:v>2.2346938775510198E-8</c:v>
                </c:pt>
                <c:pt idx="35">
                  <c:v>2.2857142857142851E-8</c:v>
                </c:pt>
                <c:pt idx="36">
                  <c:v>2.3367346938775504E-8</c:v>
                </c:pt>
                <c:pt idx="37">
                  <c:v>2.3877551020408157E-8</c:v>
                </c:pt>
                <c:pt idx="38">
                  <c:v>2.438775510204081E-8</c:v>
                </c:pt>
                <c:pt idx="39">
                  <c:v>2.4897959183673462E-8</c:v>
                </c:pt>
                <c:pt idx="40">
                  <c:v>2.5408163265306115E-8</c:v>
                </c:pt>
                <c:pt idx="41">
                  <c:v>2.5918367346938768E-8</c:v>
                </c:pt>
                <c:pt idx="42">
                  <c:v>2.6428571428571421E-8</c:v>
                </c:pt>
                <c:pt idx="43">
                  <c:v>2.6938775510204074E-8</c:v>
                </c:pt>
                <c:pt idx="44">
                  <c:v>2.7448979591836727E-8</c:v>
                </c:pt>
                <c:pt idx="45">
                  <c:v>2.7959183673469379E-8</c:v>
                </c:pt>
                <c:pt idx="46">
                  <c:v>2.8469387755102032E-8</c:v>
                </c:pt>
                <c:pt idx="47">
                  <c:v>2.8979591836734685E-8</c:v>
                </c:pt>
                <c:pt idx="48">
                  <c:v>2.9489795918367338E-8</c:v>
                </c:pt>
                <c:pt idx="49">
                  <c:v>2.9999999999999991E-8</c:v>
                </c:pt>
              </c:numCache>
            </c:numRef>
          </c:xVal>
          <c:yVal>
            <c:numRef>
              <c:f>'Calculation factor'!$D$8:$D$224</c:f>
              <c:numCache>
                <c:formatCode>General</c:formatCode>
                <c:ptCount val="217"/>
                <c:pt idx="0">
                  <c:v>90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104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104</c:v>
                </c:pt>
                <c:pt idx="23">
                  <c:v>104</c:v>
                </c:pt>
                <c:pt idx="24">
                  <c:v>104</c:v>
                </c:pt>
                <c:pt idx="25">
                  <c:v>103</c:v>
                </c:pt>
                <c:pt idx="26">
                  <c:v>103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97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93</c:v>
                </c:pt>
                <c:pt idx="47">
                  <c:v>92</c:v>
                </c:pt>
                <c:pt idx="48">
                  <c:v>92</c:v>
                </c:pt>
                <c:pt idx="4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9-4A51-80DA-FCE9FC031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83344"/>
        <c:axId val="740386064"/>
      </c:scatterChart>
      <c:valAx>
        <c:axId val="740383344"/>
        <c:scaling>
          <c:orientation val="minMax"/>
          <c:max val="3.0000000000000017E-8"/>
          <c:min val="1.0000000000000005E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Particle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86064"/>
        <c:crosses val="autoZero"/>
        <c:crossBetween val="midCat"/>
      </c:valAx>
      <c:valAx>
        <c:axId val="740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324071</xdr:colOff>
      <xdr:row>8</xdr:row>
      <xdr:rowOff>152847</xdr:rowOff>
    </xdr:from>
    <xdr:to>
      <xdr:col>16</xdr:col>
      <xdr:colOff>137606</xdr:colOff>
      <xdr:row>33</xdr:row>
      <xdr:rowOff>160467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7F3B29-D387-4A0E-8F2E-B5CEC028D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D12D-5A15-41B6-B8A8-13E6AEEAE22B}">
  <dimension ref="A1:M57"/>
  <sheetViews>
    <sheetView tabSelected="1" zoomScale="85" zoomScaleNormal="85" workbookViewId="0">
      <selection activeCell="M7" sqref="M7"/>
    </sheetView>
  </sheetViews>
  <sheetFormatPr baseColWidth="10" defaultRowHeight="14.4" x14ac:dyDescent="0.3"/>
  <cols>
    <col min="2" max="2" width="13.77734375" customWidth="1"/>
    <col min="3" max="3" width="13.21875" customWidth="1"/>
    <col min="4" max="4" width="15" customWidth="1"/>
    <col min="5" max="5" width="11.44140625" bestFit="1" customWidth="1"/>
    <col min="6" max="7" width="11.88671875" bestFit="1" customWidth="1"/>
    <col min="8" max="8" width="11.6640625" customWidth="1"/>
    <col min="9" max="9" width="10.6640625" customWidth="1"/>
    <col min="10" max="10" width="8.33203125" customWidth="1"/>
    <col min="13" max="13" width="12.44140625" bestFit="1" customWidth="1"/>
    <col min="14" max="14" width="13" bestFit="1" customWidth="1"/>
  </cols>
  <sheetData>
    <row r="1" spans="1:13" x14ac:dyDescent="0.3">
      <c r="C1" s="1"/>
      <c r="D1" s="1"/>
      <c r="E1" s="1"/>
      <c r="F1" s="1"/>
    </row>
    <row r="2" spans="1:13" ht="43.2" x14ac:dyDescent="0.3">
      <c r="A2" s="10" t="s">
        <v>13</v>
      </c>
      <c r="B2" s="4" t="s">
        <v>1</v>
      </c>
      <c r="C2" s="6" t="s">
        <v>2</v>
      </c>
      <c r="D2" s="5" t="s">
        <v>3</v>
      </c>
      <c r="E2" s="6" t="s">
        <v>6</v>
      </c>
      <c r="F2" s="5" t="s">
        <v>4</v>
      </c>
      <c r="G2" s="6" t="s">
        <v>0</v>
      </c>
      <c r="H2" s="5" t="s">
        <v>8</v>
      </c>
      <c r="I2" s="6" t="s">
        <v>5</v>
      </c>
      <c r="J2" s="5" t="s">
        <v>7</v>
      </c>
      <c r="K2" s="6" t="s">
        <v>17</v>
      </c>
    </row>
    <row r="3" spans="1:13" x14ac:dyDescent="0.3">
      <c r="B3" s="2">
        <f>0.0000000125</f>
        <v>1.2499999999999999E-8</v>
      </c>
      <c r="C3" s="7">
        <f>0.00000003</f>
        <v>2.9999999999999997E-8</v>
      </c>
      <c r="D3" s="3">
        <f>0.000000005</f>
        <v>5.0000000000000001E-9</v>
      </c>
      <c r="E3" s="7">
        <f>(C3-D3)/(I3-1)</f>
        <v>5.1020408163265304E-10</v>
      </c>
      <c r="F3" s="3">
        <f>EXP(B3+(H3^2)/2)</f>
        <v>3.596639770527279</v>
      </c>
      <c r="G3" s="7">
        <f>(EXP(H3^2)-1)*EXP(2*B3+H3^2)</f>
        <v>154.39955616555002</v>
      </c>
      <c r="H3" s="3">
        <f>1.6</f>
        <v>1.6</v>
      </c>
      <c r="I3" s="7">
        <f>50</f>
        <v>50</v>
      </c>
      <c r="J3" s="12">
        <f>106.299</f>
        <v>106.29900000000001</v>
      </c>
      <c r="K3" s="7">
        <f>SUM(D8:D57)</f>
        <v>5000</v>
      </c>
      <c r="M3" t="s">
        <v>15</v>
      </c>
    </row>
    <row r="4" spans="1:13" x14ac:dyDescent="0.3">
      <c r="C4" s="1"/>
      <c r="D4" s="1"/>
      <c r="E4" s="1"/>
      <c r="F4" s="1"/>
      <c r="M4" t="s">
        <v>16</v>
      </c>
    </row>
    <row r="5" spans="1:13" x14ac:dyDescent="0.3">
      <c r="C5" s="1"/>
      <c r="D5" s="1"/>
      <c r="E5" s="1"/>
      <c r="F5" s="1"/>
      <c r="M5" t="s">
        <v>20</v>
      </c>
    </row>
    <row r="6" spans="1:13" x14ac:dyDescent="0.3">
      <c r="C6" s="1"/>
      <c r="D6" s="1"/>
      <c r="E6" s="1"/>
      <c r="F6" s="1"/>
      <c r="M6" t="s">
        <v>18</v>
      </c>
    </row>
    <row r="7" spans="1:13" ht="30" customHeight="1" x14ac:dyDescent="0.3">
      <c r="A7" s="10" t="s">
        <v>14</v>
      </c>
      <c r="B7" s="8" t="s">
        <v>12</v>
      </c>
      <c r="C7" s="8" t="s">
        <v>9</v>
      </c>
      <c r="D7" s="8" t="s">
        <v>10</v>
      </c>
      <c r="E7" s="8" t="s">
        <v>11</v>
      </c>
      <c r="M7" s="11" t="s">
        <v>19</v>
      </c>
    </row>
    <row r="8" spans="1:13" x14ac:dyDescent="0.3">
      <c r="B8" s="9">
        <f>_xlfn.NORM.DIST(C8,$F$3,$H$3,FALSE)</f>
        <v>1.9931197963062277E-2</v>
      </c>
      <c r="C8" s="9">
        <f>$D$3</f>
        <v>5.0000000000000001E-9</v>
      </c>
      <c r="D8" s="9">
        <f>INT($J$3*EXP(-((LN(C8/$B$3))^2)/(2*($H$3^2))))</f>
        <v>90</v>
      </c>
      <c r="E8" s="9">
        <v>1</v>
      </c>
    </row>
    <row r="9" spans="1:13" x14ac:dyDescent="0.3">
      <c r="B9" s="9">
        <f>_xlfn.NORM.DIST(C9,$F$3,$H$3,FALSE)</f>
        <v>1.9931197977349047E-2</v>
      </c>
      <c r="C9" s="9">
        <f>C8+$E$3</f>
        <v>5.5102040816326529E-9</v>
      </c>
      <c r="D9" s="9">
        <f>INT($J$3*EXP(-((LN(C9/$B$3))^2)/(2*($H$3^2))))</f>
        <v>93</v>
      </c>
      <c r="E9" s="9">
        <f t="shared" ref="E9:E40" si="0">E8+1</f>
        <v>2</v>
      </c>
    </row>
    <row r="10" spans="1:13" x14ac:dyDescent="0.3">
      <c r="B10" s="9">
        <f t="shared" ref="B10:B57" si="1">_xlfn.NORM.DIST(C10,$F$3,$H$3,FALSE)</f>
        <v>1.9931197991635834E-2</v>
      </c>
      <c r="C10" s="9">
        <f t="shared" ref="C10:C57" si="2">C9+$E$3</f>
        <v>6.0204081632653058E-9</v>
      </c>
      <c r="D10" s="9">
        <f t="shared" ref="D10:D57" si="3">INT($J$3*EXP(-((LN(C10/$B$3))^2)/(2*($H$3^2))))</f>
        <v>95</v>
      </c>
      <c r="E10" s="9">
        <f t="shared" si="0"/>
        <v>3</v>
      </c>
    </row>
    <row r="11" spans="1:13" x14ac:dyDescent="0.3">
      <c r="B11" s="9">
        <f t="shared" si="1"/>
        <v>1.9931198005922603E-2</v>
      </c>
      <c r="C11" s="9">
        <f t="shared" si="2"/>
        <v>6.5306122448979586E-9</v>
      </c>
      <c r="D11" s="9">
        <f t="shared" si="3"/>
        <v>97</v>
      </c>
      <c r="E11" s="9">
        <f t="shared" si="0"/>
        <v>4</v>
      </c>
    </row>
    <row r="12" spans="1:13" x14ac:dyDescent="0.3">
      <c r="B12" s="9">
        <f t="shared" si="1"/>
        <v>1.9931198020209373E-2</v>
      </c>
      <c r="C12" s="9">
        <f t="shared" si="2"/>
        <v>7.0408163265306114E-9</v>
      </c>
      <c r="D12" s="9">
        <f t="shared" si="3"/>
        <v>99</v>
      </c>
      <c r="E12" s="9">
        <f t="shared" si="0"/>
        <v>5</v>
      </c>
    </row>
    <row r="13" spans="1:13" x14ac:dyDescent="0.3">
      <c r="B13" s="9">
        <f t="shared" si="1"/>
        <v>1.9931198034496164E-2</v>
      </c>
      <c r="C13" s="9">
        <f t="shared" si="2"/>
        <v>7.5510204081632643E-9</v>
      </c>
      <c r="D13" s="9">
        <f t="shared" si="3"/>
        <v>101</v>
      </c>
      <c r="E13" s="9">
        <f t="shared" si="0"/>
        <v>6</v>
      </c>
    </row>
    <row r="14" spans="1:13" x14ac:dyDescent="0.3">
      <c r="B14" s="9">
        <f t="shared" si="1"/>
        <v>1.9931198048782933E-2</v>
      </c>
      <c r="C14" s="9">
        <f t="shared" si="2"/>
        <v>8.0612244897959171E-9</v>
      </c>
      <c r="D14" s="9">
        <f>INT($J$3*EXP(-((LN(C14/$B$3))^2)/(2*($H$3^2))))</f>
        <v>102</v>
      </c>
      <c r="E14" s="9">
        <f t="shared" si="0"/>
        <v>7</v>
      </c>
    </row>
    <row r="15" spans="1:13" x14ac:dyDescent="0.3">
      <c r="B15" s="9">
        <f t="shared" si="1"/>
        <v>1.9931198063069703E-2</v>
      </c>
      <c r="C15" s="9">
        <f t="shared" si="2"/>
        <v>8.57142857142857E-9</v>
      </c>
      <c r="D15" s="9">
        <f t="shared" si="3"/>
        <v>103</v>
      </c>
      <c r="E15" s="9">
        <f t="shared" si="0"/>
        <v>8</v>
      </c>
    </row>
    <row r="16" spans="1:13" x14ac:dyDescent="0.3">
      <c r="B16" s="9">
        <f t="shared" si="1"/>
        <v>1.99311980773565E-2</v>
      </c>
      <c r="C16" s="9">
        <f t="shared" si="2"/>
        <v>9.0816326530612228E-9</v>
      </c>
      <c r="D16" s="9">
        <f t="shared" si="3"/>
        <v>104</v>
      </c>
      <c r="E16" s="9">
        <f t="shared" si="0"/>
        <v>9</v>
      </c>
    </row>
    <row r="17" spans="2:5" x14ac:dyDescent="0.3">
      <c r="B17" s="9">
        <f t="shared" si="1"/>
        <v>1.993119809164327E-2</v>
      </c>
      <c r="C17" s="9">
        <f t="shared" si="2"/>
        <v>9.5918367346938756E-9</v>
      </c>
      <c r="D17" s="9">
        <f t="shared" si="3"/>
        <v>104</v>
      </c>
      <c r="E17" s="9">
        <f t="shared" si="0"/>
        <v>10</v>
      </c>
    </row>
    <row r="18" spans="2:5" x14ac:dyDescent="0.3">
      <c r="B18" s="9">
        <f t="shared" si="1"/>
        <v>1.9931198105930057E-2</v>
      </c>
      <c r="C18" s="9">
        <f t="shared" si="2"/>
        <v>1.0102040816326528E-8</v>
      </c>
      <c r="D18" s="9">
        <f t="shared" si="3"/>
        <v>105</v>
      </c>
      <c r="E18" s="9">
        <f t="shared" si="0"/>
        <v>11</v>
      </c>
    </row>
    <row r="19" spans="2:5" x14ac:dyDescent="0.3">
      <c r="B19" s="9">
        <f t="shared" si="1"/>
        <v>1.9931198120216827E-2</v>
      </c>
      <c r="C19" s="9">
        <f t="shared" si="2"/>
        <v>1.0612244897959181E-8</v>
      </c>
      <c r="D19" s="9">
        <f t="shared" si="3"/>
        <v>105</v>
      </c>
      <c r="E19" s="9">
        <f t="shared" si="0"/>
        <v>12</v>
      </c>
    </row>
    <row r="20" spans="2:5" x14ac:dyDescent="0.3">
      <c r="B20" s="9">
        <f t="shared" si="1"/>
        <v>1.9931198134503614E-2</v>
      </c>
      <c r="C20" s="9">
        <f t="shared" si="2"/>
        <v>1.1122448979591834E-8</v>
      </c>
      <c r="D20" s="9">
        <f t="shared" si="3"/>
        <v>106</v>
      </c>
      <c r="E20" s="9">
        <f t="shared" si="0"/>
        <v>13</v>
      </c>
    </row>
    <row r="21" spans="2:5" x14ac:dyDescent="0.3">
      <c r="B21" s="9">
        <f t="shared" si="1"/>
        <v>1.9931198148790387E-2</v>
      </c>
      <c r="C21" s="9">
        <f t="shared" si="2"/>
        <v>1.1632653061224487E-8</v>
      </c>
      <c r="D21" s="9">
        <f t="shared" si="3"/>
        <v>106</v>
      </c>
      <c r="E21" s="9">
        <f t="shared" si="0"/>
        <v>14</v>
      </c>
    </row>
    <row r="22" spans="2:5" x14ac:dyDescent="0.3">
      <c r="B22" s="9">
        <f t="shared" si="1"/>
        <v>1.9931198163077157E-2</v>
      </c>
      <c r="C22" s="9">
        <f t="shared" si="2"/>
        <v>1.214285714285714E-8</v>
      </c>
      <c r="D22" s="9">
        <f t="shared" si="3"/>
        <v>106</v>
      </c>
      <c r="E22" s="9">
        <f t="shared" si="0"/>
        <v>15</v>
      </c>
    </row>
    <row r="23" spans="2:5" x14ac:dyDescent="0.3">
      <c r="B23" s="9">
        <f t="shared" si="1"/>
        <v>1.9931198177363944E-2</v>
      </c>
      <c r="C23" s="9">
        <f t="shared" si="2"/>
        <v>1.2653061224489793E-8</v>
      </c>
      <c r="D23" s="9">
        <f t="shared" si="3"/>
        <v>106</v>
      </c>
      <c r="E23" s="9">
        <f t="shared" si="0"/>
        <v>16</v>
      </c>
    </row>
    <row r="24" spans="2:5" x14ac:dyDescent="0.3">
      <c r="B24" s="9">
        <f t="shared" si="1"/>
        <v>1.9931198191650717E-2</v>
      </c>
      <c r="C24" s="9">
        <f t="shared" si="2"/>
        <v>1.3163265306122445E-8</v>
      </c>
      <c r="D24" s="9">
        <f t="shared" si="3"/>
        <v>106</v>
      </c>
      <c r="E24" s="9">
        <f t="shared" si="0"/>
        <v>17</v>
      </c>
    </row>
    <row r="25" spans="2:5" x14ac:dyDescent="0.3">
      <c r="B25" s="9">
        <f t="shared" si="1"/>
        <v>1.9931198205937511E-2</v>
      </c>
      <c r="C25" s="9">
        <f t="shared" si="2"/>
        <v>1.3673469387755098E-8</v>
      </c>
      <c r="D25" s="9">
        <f t="shared" si="3"/>
        <v>106</v>
      </c>
      <c r="E25" s="9">
        <f t="shared" si="0"/>
        <v>18</v>
      </c>
    </row>
    <row r="26" spans="2:5" x14ac:dyDescent="0.3">
      <c r="B26" s="9">
        <f t="shared" si="1"/>
        <v>1.9931198220224284E-2</v>
      </c>
      <c r="C26" s="9">
        <f t="shared" si="2"/>
        <v>1.4183673469387751E-8</v>
      </c>
      <c r="D26" s="9">
        <f t="shared" si="3"/>
        <v>105</v>
      </c>
      <c r="E26" s="9">
        <f t="shared" si="0"/>
        <v>19</v>
      </c>
    </row>
    <row r="27" spans="2:5" x14ac:dyDescent="0.3">
      <c r="B27" s="9">
        <f t="shared" si="1"/>
        <v>1.9931198234511071E-2</v>
      </c>
      <c r="C27" s="9">
        <f t="shared" si="2"/>
        <v>1.4693877551020404E-8</v>
      </c>
      <c r="D27" s="9">
        <f t="shared" si="3"/>
        <v>105</v>
      </c>
      <c r="E27" s="9">
        <f t="shared" si="0"/>
        <v>20</v>
      </c>
    </row>
    <row r="28" spans="2:5" x14ac:dyDescent="0.3">
      <c r="B28" s="9">
        <f t="shared" si="1"/>
        <v>1.9931198248797841E-2</v>
      </c>
      <c r="C28" s="9">
        <f t="shared" si="2"/>
        <v>1.5204081632653058E-8</v>
      </c>
      <c r="D28" s="9">
        <f t="shared" si="3"/>
        <v>105</v>
      </c>
      <c r="E28" s="9">
        <f t="shared" si="0"/>
        <v>21</v>
      </c>
    </row>
    <row r="29" spans="2:5" x14ac:dyDescent="0.3">
      <c r="B29" s="9">
        <f t="shared" si="1"/>
        <v>1.9931198263084631E-2</v>
      </c>
      <c r="C29" s="9">
        <f t="shared" si="2"/>
        <v>1.5714285714285711E-8</v>
      </c>
      <c r="D29" s="9">
        <f t="shared" si="3"/>
        <v>105</v>
      </c>
      <c r="E29" s="9">
        <f t="shared" si="0"/>
        <v>22</v>
      </c>
    </row>
    <row r="30" spans="2:5" x14ac:dyDescent="0.3">
      <c r="B30" s="9">
        <f t="shared" si="1"/>
        <v>1.9931198277371401E-2</v>
      </c>
      <c r="C30" s="9">
        <f t="shared" si="2"/>
        <v>1.6224489795918364E-8</v>
      </c>
      <c r="D30" s="9">
        <f t="shared" si="3"/>
        <v>104</v>
      </c>
      <c r="E30" s="9">
        <f t="shared" si="0"/>
        <v>23</v>
      </c>
    </row>
    <row r="31" spans="2:5" x14ac:dyDescent="0.3">
      <c r="B31" s="9">
        <f t="shared" si="1"/>
        <v>1.9931198291658171E-2</v>
      </c>
      <c r="C31" s="9">
        <f t="shared" si="2"/>
        <v>1.6734693877551017E-8</v>
      </c>
      <c r="D31" s="9">
        <f t="shared" si="3"/>
        <v>104</v>
      </c>
      <c r="E31" s="9">
        <f t="shared" si="0"/>
        <v>24</v>
      </c>
    </row>
    <row r="32" spans="2:5" x14ac:dyDescent="0.3">
      <c r="B32" s="9">
        <f t="shared" si="1"/>
        <v>1.9931198305944958E-2</v>
      </c>
      <c r="C32" s="9">
        <f t="shared" si="2"/>
        <v>1.724489795918367E-8</v>
      </c>
      <c r="D32" s="9">
        <f t="shared" si="3"/>
        <v>104</v>
      </c>
      <c r="E32" s="9">
        <f t="shared" si="0"/>
        <v>25</v>
      </c>
    </row>
    <row r="33" spans="2:5" x14ac:dyDescent="0.3">
      <c r="B33" s="9">
        <f t="shared" si="1"/>
        <v>1.9931198320231727E-2</v>
      </c>
      <c r="C33" s="9">
        <f t="shared" si="2"/>
        <v>1.7755102040816323E-8</v>
      </c>
      <c r="D33" s="9">
        <f t="shared" si="3"/>
        <v>103</v>
      </c>
      <c r="E33" s="9">
        <f t="shared" si="0"/>
        <v>26</v>
      </c>
    </row>
    <row r="34" spans="2:5" x14ac:dyDescent="0.3">
      <c r="B34" s="9">
        <f t="shared" si="1"/>
        <v>1.99311983345185E-2</v>
      </c>
      <c r="C34" s="9">
        <f t="shared" si="2"/>
        <v>1.8265306122448975E-8</v>
      </c>
      <c r="D34" s="9">
        <f t="shared" si="3"/>
        <v>103</v>
      </c>
      <c r="E34" s="9">
        <f t="shared" si="0"/>
        <v>27</v>
      </c>
    </row>
    <row r="35" spans="2:5" x14ac:dyDescent="0.3">
      <c r="B35" s="9">
        <f t="shared" si="1"/>
        <v>1.9931198348805291E-2</v>
      </c>
      <c r="C35" s="9">
        <f t="shared" si="2"/>
        <v>1.8775510204081628E-8</v>
      </c>
      <c r="D35" s="9">
        <f t="shared" si="3"/>
        <v>102</v>
      </c>
      <c r="E35" s="9">
        <f t="shared" si="0"/>
        <v>28</v>
      </c>
    </row>
    <row r="36" spans="2:5" x14ac:dyDescent="0.3">
      <c r="B36" s="9">
        <f t="shared" si="1"/>
        <v>1.9931198363092061E-2</v>
      </c>
      <c r="C36" s="9">
        <f t="shared" si="2"/>
        <v>1.9285714285714281E-8</v>
      </c>
      <c r="D36" s="9">
        <f t="shared" si="3"/>
        <v>102</v>
      </c>
      <c r="E36" s="9">
        <f t="shared" si="0"/>
        <v>29</v>
      </c>
    </row>
    <row r="37" spans="2:5" x14ac:dyDescent="0.3">
      <c r="B37" s="9">
        <f t="shared" si="1"/>
        <v>1.993119837737883E-2</v>
      </c>
      <c r="C37" s="9">
        <f t="shared" si="2"/>
        <v>1.9795918367346934E-8</v>
      </c>
      <c r="D37" s="9">
        <f t="shared" si="3"/>
        <v>102</v>
      </c>
      <c r="E37" s="9">
        <f t="shared" si="0"/>
        <v>30</v>
      </c>
    </row>
    <row r="38" spans="2:5" x14ac:dyDescent="0.3">
      <c r="B38" s="9">
        <f t="shared" si="1"/>
        <v>1.9931198391665624E-2</v>
      </c>
      <c r="C38" s="9">
        <f t="shared" si="2"/>
        <v>2.0306122448979587E-8</v>
      </c>
      <c r="D38" s="9">
        <f t="shared" si="3"/>
        <v>101</v>
      </c>
      <c r="E38" s="9">
        <f t="shared" si="0"/>
        <v>31</v>
      </c>
    </row>
    <row r="39" spans="2:5" x14ac:dyDescent="0.3">
      <c r="B39" s="9">
        <f t="shared" si="1"/>
        <v>1.9931198405952397E-2</v>
      </c>
      <c r="C39" s="9">
        <f t="shared" si="2"/>
        <v>2.081632653061224E-8</v>
      </c>
      <c r="D39" s="9">
        <f t="shared" si="3"/>
        <v>101</v>
      </c>
      <c r="E39" s="9">
        <f t="shared" si="0"/>
        <v>32</v>
      </c>
    </row>
    <row r="40" spans="2:5" x14ac:dyDescent="0.3">
      <c r="B40" s="9">
        <f t="shared" si="1"/>
        <v>1.9931198420239188E-2</v>
      </c>
      <c r="C40" s="9">
        <f t="shared" si="2"/>
        <v>2.1326530612244892E-8</v>
      </c>
      <c r="D40" s="9">
        <f t="shared" si="3"/>
        <v>100</v>
      </c>
      <c r="E40" s="9">
        <f t="shared" si="0"/>
        <v>33</v>
      </c>
    </row>
    <row r="41" spans="2:5" x14ac:dyDescent="0.3">
      <c r="B41" s="9">
        <f t="shared" si="1"/>
        <v>1.9931198434525958E-2</v>
      </c>
      <c r="C41" s="9">
        <f t="shared" si="2"/>
        <v>2.1836734693877545E-8</v>
      </c>
      <c r="D41" s="9">
        <f t="shared" si="3"/>
        <v>100</v>
      </c>
      <c r="E41" s="9">
        <f t="shared" ref="E41:E57" si="4">E40+1</f>
        <v>34</v>
      </c>
    </row>
    <row r="42" spans="2:5" x14ac:dyDescent="0.3">
      <c r="B42" s="9">
        <f t="shared" si="1"/>
        <v>1.9931198448812745E-2</v>
      </c>
      <c r="C42" s="9">
        <f t="shared" si="2"/>
        <v>2.2346938775510198E-8</v>
      </c>
      <c r="D42" s="9">
        <f t="shared" si="3"/>
        <v>99</v>
      </c>
      <c r="E42" s="9">
        <f t="shared" si="4"/>
        <v>35</v>
      </c>
    </row>
    <row r="43" spans="2:5" x14ac:dyDescent="0.3">
      <c r="B43" s="9">
        <f t="shared" si="1"/>
        <v>1.9931198463099518E-2</v>
      </c>
      <c r="C43" s="9">
        <f t="shared" si="2"/>
        <v>2.2857142857142851E-8</v>
      </c>
      <c r="D43" s="9">
        <f t="shared" si="3"/>
        <v>98</v>
      </c>
      <c r="E43" s="9">
        <f t="shared" si="4"/>
        <v>36</v>
      </c>
    </row>
    <row r="44" spans="2:5" x14ac:dyDescent="0.3">
      <c r="B44" s="9">
        <f t="shared" si="1"/>
        <v>1.9931198477386284E-2</v>
      </c>
      <c r="C44" s="9">
        <f t="shared" si="2"/>
        <v>2.3367346938775504E-8</v>
      </c>
      <c r="D44" s="9">
        <f t="shared" si="3"/>
        <v>98</v>
      </c>
      <c r="E44" s="9">
        <f t="shared" si="4"/>
        <v>37</v>
      </c>
    </row>
    <row r="45" spans="2:5" x14ac:dyDescent="0.3">
      <c r="B45" s="9">
        <f t="shared" si="1"/>
        <v>1.9931198491673074E-2</v>
      </c>
      <c r="C45" s="9">
        <f t="shared" si="2"/>
        <v>2.3877551020408157E-8</v>
      </c>
      <c r="D45" s="9">
        <f t="shared" si="3"/>
        <v>97</v>
      </c>
      <c r="E45" s="9">
        <f t="shared" si="4"/>
        <v>38</v>
      </c>
    </row>
    <row r="46" spans="2:5" x14ac:dyDescent="0.3">
      <c r="B46" s="9">
        <f t="shared" si="1"/>
        <v>1.9931198505959844E-2</v>
      </c>
      <c r="C46" s="9">
        <f t="shared" si="2"/>
        <v>2.438775510204081E-8</v>
      </c>
      <c r="D46" s="9">
        <f t="shared" si="3"/>
        <v>97</v>
      </c>
      <c r="E46" s="9">
        <f t="shared" si="4"/>
        <v>39</v>
      </c>
    </row>
    <row r="47" spans="2:5" x14ac:dyDescent="0.3">
      <c r="B47" s="9">
        <f t="shared" si="1"/>
        <v>1.9931198520246642E-2</v>
      </c>
      <c r="C47" s="9">
        <f t="shared" si="2"/>
        <v>2.4897959183673462E-8</v>
      </c>
      <c r="D47" s="9">
        <f t="shared" si="3"/>
        <v>96</v>
      </c>
      <c r="E47" s="9">
        <f t="shared" si="4"/>
        <v>40</v>
      </c>
    </row>
    <row r="48" spans="2:5" x14ac:dyDescent="0.3">
      <c r="B48" s="9">
        <f t="shared" si="1"/>
        <v>1.9931198534533415E-2</v>
      </c>
      <c r="C48" s="9">
        <f t="shared" si="2"/>
        <v>2.5408163265306115E-8</v>
      </c>
      <c r="D48" s="9">
        <f t="shared" si="3"/>
        <v>96</v>
      </c>
      <c r="E48" s="9">
        <f t="shared" si="4"/>
        <v>41</v>
      </c>
    </row>
    <row r="49" spans="2:5" x14ac:dyDescent="0.3">
      <c r="B49" s="9">
        <f t="shared" si="1"/>
        <v>1.9931198548820202E-2</v>
      </c>
      <c r="C49" s="9">
        <f t="shared" si="2"/>
        <v>2.5918367346938768E-8</v>
      </c>
      <c r="D49" s="9">
        <f t="shared" si="3"/>
        <v>95</v>
      </c>
      <c r="E49" s="9">
        <f t="shared" si="4"/>
        <v>42</v>
      </c>
    </row>
    <row r="50" spans="2:5" x14ac:dyDescent="0.3">
      <c r="B50" s="9">
        <f t="shared" si="1"/>
        <v>1.9931198563106971E-2</v>
      </c>
      <c r="C50" s="9">
        <f t="shared" si="2"/>
        <v>2.6428571428571421E-8</v>
      </c>
      <c r="D50" s="9">
        <f t="shared" si="3"/>
        <v>95</v>
      </c>
      <c r="E50" s="9">
        <f t="shared" si="4"/>
        <v>43</v>
      </c>
    </row>
    <row r="51" spans="2:5" x14ac:dyDescent="0.3">
      <c r="B51" s="9">
        <f t="shared" si="1"/>
        <v>1.9931198577393758E-2</v>
      </c>
      <c r="C51" s="9">
        <f t="shared" si="2"/>
        <v>2.6938775510204074E-8</v>
      </c>
      <c r="D51" s="9">
        <f t="shared" si="3"/>
        <v>94</v>
      </c>
      <c r="E51" s="9">
        <f t="shared" si="4"/>
        <v>44</v>
      </c>
    </row>
    <row r="52" spans="2:5" x14ac:dyDescent="0.3">
      <c r="B52" s="9">
        <f t="shared" si="1"/>
        <v>1.9931198591680528E-2</v>
      </c>
      <c r="C52" s="9">
        <f t="shared" si="2"/>
        <v>2.7448979591836727E-8</v>
      </c>
      <c r="D52" s="9">
        <f t="shared" si="3"/>
        <v>94</v>
      </c>
      <c r="E52" s="9">
        <f t="shared" si="4"/>
        <v>45</v>
      </c>
    </row>
    <row r="53" spans="2:5" x14ac:dyDescent="0.3">
      <c r="B53" s="9">
        <f t="shared" ref="B53:B56" si="5">_xlfn.NORM.DIST(C53,$F$3,$H$3,FALSE)</f>
        <v>1.9931198605967301E-2</v>
      </c>
      <c r="C53" s="9">
        <f t="shared" si="2"/>
        <v>2.7959183673469379E-8</v>
      </c>
      <c r="D53" s="9">
        <f t="shared" ref="D53:D56" si="6">INT($J$3*EXP(-((LN(C53/$B$3))^2)/(2*($H$3^2))))</f>
        <v>93</v>
      </c>
      <c r="E53" s="9">
        <f t="shared" si="4"/>
        <v>46</v>
      </c>
    </row>
    <row r="54" spans="2:5" x14ac:dyDescent="0.3">
      <c r="B54" s="9">
        <f t="shared" si="5"/>
        <v>1.9931198620254092E-2</v>
      </c>
      <c r="C54" s="9">
        <f t="shared" si="2"/>
        <v>2.8469387755102032E-8</v>
      </c>
      <c r="D54" s="9">
        <f t="shared" si="6"/>
        <v>93</v>
      </c>
      <c r="E54" s="9">
        <f t="shared" si="4"/>
        <v>47</v>
      </c>
    </row>
    <row r="55" spans="2:5" x14ac:dyDescent="0.3">
      <c r="B55" s="9">
        <f t="shared" si="5"/>
        <v>1.9931198634540861E-2</v>
      </c>
      <c r="C55" s="9">
        <f t="shared" si="2"/>
        <v>2.8979591836734685E-8</v>
      </c>
      <c r="D55" s="9">
        <f t="shared" si="6"/>
        <v>92</v>
      </c>
      <c r="E55" s="9">
        <f t="shared" si="4"/>
        <v>48</v>
      </c>
    </row>
    <row r="56" spans="2:5" x14ac:dyDescent="0.3">
      <c r="B56" s="9">
        <f t="shared" si="5"/>
        <v>1.9931198648827635E-2</v>
      </c>
      <c r="C56" s="9">
        <f t="shared" si="2"/>
        <v>2.9489795918367338E-8</v>
      </c>
      <c r="D56" s="9">
        <f t="shared" si="6"/>
        <v>92</v>
      </c>
      <c r="E56" s="9">
        <f t="shared" si="4"/>
        <v>49</v>
      </c>
    </row>
    <row r="57" spans="2:5" x14ac:dyDescent="0.3">
      <c r="B57" s="9">
        <f t="shared" si="1"/>
        <v>1.9931198663114422E-2</v>
      </c>
      <c r="C57" s="9">
        <f t="shared" si="2"/>
        <v>2.9999999999999991E-8</v>
      </c>
      <c r="D57" s="9">
        <f t="shared" si="3"/>
        <v>91</v>
      </c>
      <c r="E57" s="9">
        <f t="shared" si="4"/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Calculation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cantin</dc:creator>
  <cp:lastModifiedBy>sebastien cantin</cp:lastModifiedBy>
  <dcterms:created xsi:type="dcterms:W3CDTF">2019-02-12T15:53:05Z</dcterms:created>
  <dcterms:modified xsi:type="dcterms:W3CDTF">2020-10-06T20:03:19Z</dcterms:modified>
</cp:coreProperties>
</file>