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Liquidaciones/2. Beijing QIAO Trading Co/"/>
    </mc:Choice>
  </mc:AlternateContent>
  <xr:revisionPtr revIDLastSave="0" documentId="13_ncr:1_{6D74E416-67F3-8040-BC6A-6419784BD8B4}" xr6:coauthVersionLast="47" xr6:coauthVersionMax="47" xr10:uidLastSave="{00000000-0000-0000-0000-000000000000}"/>
  <bookViews>
    <workbookView xWindow="0" yWindow="500" windowWidth="33600" windowHeight="18940" xr2:uid="{524B3E7F-7140-7D4B-A084-06C15B33B483}"/>
  </bookViews>
  <sheets>
    <sheet name="157-7941-6444" sheetId="1" r:id="rId1"/>
  </sheets>
  <definedNames>
    <definedName name="_xlnm.Print_Area" localSheetId="0">'157-7941-6444'!$A$1:$P$33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33" i="1"/>
  <c r="J14" i="1"/>
  <c r="J15" i="1"/>
  <c r="K15" i="1" s="1"/>
  <c r="J16" i="1"/>
  <c r="K16" i="1" s="1"/>
  <c r="J17" i="1"/>
  <c r="B20" i="1"/>
  <c r="H20" i="1" l="1"/>
  <c r="K17" i="1"/>
  <c r="K14" i="1"/>
  <c r="J13" i="1"/>
  <c r="K13" i="1" s="1"/>
  <c r="J12" i="1"/>
  <c r="K12" i="1" s="1"/>
  <c r="J11" i="1"/>
  <c r="K11" i="1" s="1"/>
  <c r="J10" i="1"/>
  <c r="K10" i="1" l="1"/>
  <c r="J20" i="1"/>
  <c r="K22" i="1"/>
  <c r="K23" i="1"/>
  <c r="K24" i="1"/>
  <c r="K25" i="1"/>
  <c r="K26" i="1"/>
  <c r="K27" i="1"/>
  <c r="K28" i="1"/>
  <c r="K29" i="1"/>
  <c r="J21" i="1" l="1"/>
  <c r="K21" i="1" s="1"/>
  <c r="K20" i="1"/>
  <c r="J30" i="1" l="1"/>
  <c r="N11" i="1"/>
  <c r="N10" i="1"/>
  <c r="K30" i="1"/>
  <c r="N13" i="1" l="1"/>
  <c r="N12" i="1"/>
</calcChain>
</file>

<file path=xl/sharedStrings.xml><?xml version="1.0" encoding="utf-8"?>
<sst xmlns="http://schemas.openxmlformats.org/spreadsheetml/2006/main" count="92" uniqueCount="68">
  <si>
    <t>Liquitation</t>
  </si>
  <si>
    <t>最终清算</t>
  </si>
  <si>
    <t>Truck freight</t>
  </si>
  <si>
    <t>卡车费</t>
  </si>
  <si>
    <t>inspection fee</t>
  </si>
  <si>
    <t>查验费</t>
  </si>
  <si>
    <t>enter market fee</t>
  </si>
  <si>
    <t>进门费</t>
  </si>
  <si>
    <t>delivery cost</t>
  </si>
  <si>
    <t>提货费</t>
  </si>
  <si>
    <t>add-value duty</t>
  </si>
  <si>
    <t>增值税</t>
  </si>
  <si>
    <t>customs charges</t>
  </si>
  <si>
    <t>报关费</t>
  </si>
  <si>
    <t>air freight</t>
  </si>
  <si>
    <t>空运费</t>
  </si>
  <si>
    <t>the others cost</t>
  </si>
  <si>
    <t>其他费用</t>
  </si>
  <si>
    <t>QIAO Commission</t>
  </si>
  <si>
    <t>佣金</t>
  </si>
  <si>
    <t>total</t>
  </si>
  <si>
    <t>Cherries</t>
  </si>
  <si>
    <t>USD</t>
  </si>
  <si>
    <t>Price</t>
  </si>
  <si>
    <t>sales boxes</t>
  </si>
  <si>
    <t>SIZE</t>
  </si>
  <si>
    <t>sales date</t>
  </si>
  <si>
    <t>pallet NO.</t>
  </si>
  <si>
    <t>Kg</t>
  </si>
  <si>
    <t>variety</t>
  </si>
  <si>
    <t>美金</t>
  </si>
  <si>
    <t>金额</t>
  </si>
  <si>
    <t>单价</t>
  </si>
  <si>
    <t>销售数量</t>
  </si>
  <si>
    <t>尺寸</t>
  </si>
  <si>
    <t>日期</t>
  </si>
  <si>
    <t>版号</t>
  </si>
  <si>
    <t>重量</t>
  </si>
  <si>
    <t>品种</t>
  </si>
  <si>
    <t>到货数量</t>
  </si>
  <si>
    <t>货品</t>
  </si>
  <si>
    <t>批次质量描述：</t>
  </si>
  <si>
    <t xml:space="preserve">君博和德销售报告                                       </t>
  </si>
  <si>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</si>
  <si>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>供应商/supplier:8F</t>
    <phoneticPr fontId="2" type="noConversion"/>
  </si>
  <si>
    <t>2JDD</t>
  </si>
  <si>
    <t>3JDD</t>
  </si>
  <si>
    <t>2JD</t>
  </si>
  <si>
    <t>批次号/CTN number：157-79416444</t>
    <phoneticPr fontId="2" type="noConversion"/>
  </si>
  <si>
    <t>total</t>
    <phoneticPr fontId="2" type="noConversion"/>
  </si>
  <si>
    <t>SANTINA</t>
  </si>
  <si>
    <t>1510502</t>
  </si>
  <si>
    <t>1510492</t>
  </si>
  <si>
    <t>1510496</t>
  </si>
  <si>
    <t>1510484</t>
  </si>
  <si>
    <t>1510497</t>
  </si>
  <si>
    <t>1510491</t>
  </si>
  <si>
    <t>1510487</t>
  </si>
  <si>
    <t>1510494</t>
  </si>
  <si>
    <t>3JD</t>
  </si>
  <si>
    <t>USD price:</t>
  </si>
  <si>
    <t>Total Cost:</t>
  </si>
  <si>
    <t>Cost per Kg:</t>
  </si>
  <si>
    <t>Cost 5Kg:</t>
  </si>
  <si>
    <t>Cost 2.5Kg:</t>
  </si>
  <si>
    <t>TOTAL COSTOS</t>
  </si>
  <si>
    <t>Item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</si>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</sst>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164" formatCode="_-[$$-409]* #,##0_ ;_-[$$-409]* \-#,##0\ ;_-[$$-409]* &quot;-&quot;??_ ;_-@_ "/>
    <numFmt numFmtId="165" formatCode="_ [$¥-804]* #,##0_ ;_ [$¥-804]* \-#,##0_ ;_ [$¥-804]* &quot;-&quot;??_ ;_ @_ "/>
    <numFmt numFmtId="166" formatCode="_-[$¥-804]* #,##0.00_ ;_-[$¥-804]* \-#,##0.00\ ;_-[$¥-804]* &quot;-&quot;??_ ;_-@_ "/>
    <numFmt numFmtId="167" formatCode="m&quot;月&quot;d&quot;日&quot;;@"/>
    <numFmt numFmtId="168" formatCode="yy/m/d;@"/>
    <numFmt numFmtId="169" formatCode="\$#,##0.00;\-\$#,##0.00"/>
    <numFmt numFmtId="170" formatCode="&quot;￥&quot;#,##0.00;&quot;￥&quot;\-#,##0.00"/>
    <numFmt numFmtId="171" formatCode="_ &quot;$&quot;* #,##0.0_ ;_ &quot;$&quot;* \-#,##0.0_ ;_ &quot;$&quot;* &quot;-&quot;_ ;_ @_ "/>
  </numFmts>
  <fonts count="11">
    <font>
      <sz val="11"/>
      <color theme="1"/>
      <name val="Calibri"/>
      <family val="4"/>
      <charset val="134"/>
      <scheme val="minor"/>
    </font>
    <font>
      <sz val="12"/>
      <name val="宋体"/>
      <family val="3"/>
      <charset val="134"/>
    </font>
    <font>
      <sz val="9"/>
      <name val="Calibri"/>
      <family val="4"/>
      <charset val="134"/>
      <scheme val="minor"/>
    </font>
    <font>
      <b/>
      <sz val="14"/>
      <color indexed="8"/>
      <name val="楷体"/>
      <family val="3"/>
      <charset val="134"/>
    </font>
    <font>
      <b/>
      <sz val="16"/>
      <name val="宋体"/>
      <family val="3"/>
      <charset val="134"/>
    </font>
    <font>
      <b/>
      <sz val="28"/>
      <color indexed="8"/>
      <name val="楷体"/>
      <family val="3"/>
      <charset val="134"/>
    </font>
    <font>
      <sz val="11"/>
      <color theme="1"/>
      <name val="Calibri"/>
      <family val="4"/>
      <charset val="134"/>
      <scheme val="minor"/>
    </font>
    <font>
      <b/>
      <sz val="16"/>
      <color indexed="8"/>
      <name val="楷体"/>
      <family val="3"/>
      <charset val="134"/>
    </font>
    <font>
      <sz val="16"/>
      <name val="宋体"/>
      <family val="3"/>
      <charset val="134"/>
    </font>
    <font>
      <b/>
      <sz val="16"/>
      <name val="楷体"/>
      <family val="3"/>
      <charset val="134"/>
    </font>
    <font>
      <b/>
      <sz val="16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168" fontId="4" fillId="2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>
      <alignment vertical="center"/>
    </xf>
    <xf numFmtId="164" fontId="1" fillId="2" borderId="0" xfId="0" applyNumberFormat="1" applyFont="1" applyFill="1">
      <alignment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167" fontId="3" fillId="2" borderId="4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7" fontId="7" fillId="2" borderId="1" xfId="0" applyNumberFormat="1" applyFont="1" applyFill="1" applyBorder="1" applyAlignment="1">
      <alignment horizontal="left" vertical="center"/>
    </xf>
    <xf numFmtId="0" fontId="8" fillId="2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1" fontId="8" fillId="2" borderId="0" xfId="1" applyNumberFormat="1" applyFont="1" applyFill="1" applyAlignment="1">
      <alignment vertical="center"/>
    </xf>
    <xf numFmtId="170" fontId="9" fillId="2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>
      <alignment vertical="center"/>
    </xf>
    <xf numFmtId="0" fontId="8" fillId="2" borderId="0" xfId="0" applyFont="1" applyFill="1" applyAlignment="1">
      <alignment horizontal="right" vertical="center"/>
    </xf>
    <xf numFmtId="164" fontId="8" fillId="2" borderId="0" xfId="1" applyNumberFormat="1" applyFont="1" applyFill="1" applyAlignment="1">
      <alignment vertical="center"/>
    </xf>
    <xf numFmtId="164" fontId="8" fillId="2" borderId="0" xfId="0" applyNumberFormat="1" applyFont="1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167" fontId="7" fillId="2" borderId="1" xfId="0" applyNumberFormat="1" applyFont="1" applyFill="1" applyBorder="1">
      <alignment vertical="center"/>
    </xf>
    <xf numFmtId="9" fontId="7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>
      <alignment vertical="center"/>
    </xf>
    <xf numFmtId="0" fontId="10" fillId="2" borderId="7" xfId="0" applyFont="1" applyFill="1" applyBorder="1">
      <alignment vertical="center"/>
    </xf>
    <xf numFmtId="0" fontId="10" fillId="2" borderId="8" xfId="0" applyFont="1" applyFill="1" applyBorder="1">
      <alignment vertical="center"/>
    </xf>
    <xf numFmtId="165" fontId="10" fillId="2" borderId="8" xfId="0" applyNumberFormat="1" applyFont="1" applyFill="1" applyBorder="1">
      <alignment vertical="center"/>
    </xf>
    <xf numFmtId="164" fontId="10" fillId="2" borderId="9" xfId="0" applyNumberFormat="1" applyFont="1" applyFill="1" applyBorder="1">
      <alignment vertical="center"/>
    </xf>
    <xf numFmtId="9" fontId="10" fillId="2" borderId="0" xfId="2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1591310" cy="853440"/>
    <xdr:pic>
      <xdr:nvPicPr>
        <xdr:cNvPr id="2" name="图片 1" descr="定稿logoEXCEL.png">
          <a:extLst>
            <a:ext uri="{FF2B5EF4-FFF2-40B4-BE49-F238E27FC236}">
              <a16:creationId xmlns:a16="http://schemas.microsoft.com/office/drawing/2014/main" id="{E45E38CA-D3A6-0445-8CEB-036D034B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591310" cy="8534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C494-7578-6B4D-AF74-96AB27BA0B38}">
  <sheetPr>
    <pageSetUpPr fitToPage="1"/>
  </sheetPr>
  <dimension ref="A1:O36"/>
  <sheetViews>
    <sheetView tabSelected="1" zoomScale="85" zoomScaleNormal="85" workbookViewId="0">
      <selection activeCell="H30" sqref="H30:K30"/>
    </sheetView>
  </sheetViews>
  <sheetFormatPr baseColWidth="10" defaultColWidth="9" defaultRowHeight="15"/>
  <cols>
    <col min="1" max="1" width="17.5" style="1" customWidth="1"/>
    <col min="2" max="2" width="10.6640625" style="1" customWidth="1"/>
    <col min="3" max="3" width="17.1640625" style="1" customWidth="1"/>
    <col min="4" max="4" width="12.33203125" style="1" customWidth="1"/>
    <col min="5" max="5" width="16.33203125" style="1" customWidth="1"/>
    <col min="6" max="6" width="15" style="1" customWidth="1"/>
    <col min="7" max="7" width="16.1640625" style="1" customWidth="1"/>
    <col min="8" max="8" width="24.33203125" style="1" customWidth="1"/>
    <col min="9" max="9" width="10.1640625" style="1" customWidth="1"/>
    <col min="10" max="10" width="21.33203125" style="3" customWidth="1"/>
    <col min="11" max="11" width="27.33203125" style="4" customWidth="1"/>
    <col min="12" max="12" width="18.83203125" style="1" customWidth="1"/>
    <col min="13" max="13" width="9" style="1"/>
    <col min="14" max="14" width="13.6640625" style="1" bestFit="1" customWidth="1"/>
    <col min="15" max="16384" width="9" style="1"/>
  </cols>
  <sheetData>
    <row r="1" spans="1:15">
      <c r="A1" s="11" t="s">
        <v>43</v>
      </c>
      <c r="B1" s="11"/>
      <c r="C1" s="11"/>
      <c r="D1" s="11"/>
      <c r="E1" s="11"/>
      <c r="F1" s="11"/>
      <c r="G1" s="12"/>
      <c r="H1" s="11"/>
      <c r="I1" s="11"/>
      <c r="J1" s="11"/>
      <c r="K1" s="11"/>
    </row>
    <row r="2" spans="1:15">
      <c r="A2" s="11"/>
      <c r="B2" s="11"/>
      <c r="C2" s="11"/>
      <c r="D2" s="11"/>
      <c r="E2" s="11"/>
      <c r="F2" s="11"/>
      <c r="G2" s="12"/>
      <c r="H2" s="11"/>
      <c r="I2" s="11"/>
      <c r="J2" s="11"/>
      <c r="K2" s="11"/>
    </row>
    <row r="3" spans="1:15">
      <c r="A3" s="11"/>
      <c r="B3" s="11"/>
      <c r="C3" s="11"/>
      <c r="D3" s="11"/>
      <c r="E3" s="11"/>
      <c r="F3" s="11"/>
      <c r="G3" s="12"/>
      <c r="H3" s="11"/>
      <c r="I3" s="11"/>
      <c r="J3" s="11"/>
      <c r="K3" s="11"/>
    </row>
    <row r="4" spans="1:15" ht="29.25" customHeight="1">
      <c r="A4" s="5" t="s">
        <v>42</v>
      </c>
      <c r="B4" s="6"/>
      <c r="C4" s="6"/>
      <c r="D4" s="6"/>
      <c r="E4" s="6"/>
      <c r="F4" s="6"/>
      <c r="G4" s="7"/>
      <c r="H4" s="6"/>
      <c r="I4" s="6"/>
      <c r="J4" s="6"/>
      <c r="K4" s="8"/>
    </row>
    <row r="5" spans="1:15" ht="17">
      <c r="A5" s="9" t="s">
        <v>44</v>
      </c>
      <c r="B5" s="9"/>
      <c r="C5" s="9"/>
      <c r="D5" s="9"/>
      <c r="E5" s="9"/>
      <c r="F5" s="9"/>
      <c r="G5" s="10"/>
      <c r="H5" s="9"/>
      <c r="I5" s="9"/>
      <c r="J5" s="9"/>
      <c r="K5" s="9"/>
    </row>
    <row r="6" spans="1:15" ht="19">
      <c r="A6" s="13" t="s">
        <v>48</v>
      </c>
      <c r="B6" s="13"/>
      <c r="C6" s="13"/>
      <c r="D6" s="13"/>
      <c r="E6" s="13"/>
      <c r="F6" s="13"/>
      <c r="G6" s="14"/>
      <c r="H6" s="13"/>
      <c r="I6" s="13"/>
      <c r="J6" s="13"/>
      <c r="K6" s="13"/>
      <c r="L6" s="15"/>
      <c r="M6" s="15"/>
      <c r="N6" s="15"/>
      <c r="O6" s="15"/>
    </row>
    <row r="7" spans="1:15" ht="19">
      <c r="A7" s="13" t="s">
        <v>41</v>
      </c>
      <c r="B7" s="13"/>
      <c r="C7" s="13"/>
      <c r="D7" s="13"/>
      <c r="E7" s="13"/>
      <c r="F7" s="13"/>
      <c r="G7" s="14"/>
      <c r="H7" s="13"/>
      <c r="I7" s="13"/>
      <c r="J7" s="13"/>
      <c r="K7" s="13"/>
      <c r="L7" s="15"/>
      <c r="M7" s="15"/>
      <c r="N7" s="15"/>
      <c r="O7" s="15"/>
    </row>
    <row r="8" spans="1:15" ht="19">
      <c r="A8" s="16" t="s">
        <v>40</v>
      </c>
      <c r="B8" s="16" t="s">
        <v>39</v>
      </c>
      <c r="C8" s="16" t="s">
        <v>38</v>
      </c>
      <c r="D8" s="16" t="s">
        <v>37</v>
      </c>
      <c r="E8" s="16" t="s">
        <v>36</v>
      </c>
      <c r="F8" s="16" t="s">
        <v>35</v>
      </c>
      <c r="G8" s="16" t="s">
        <v>34</v>
      </c>
      <c r="H8" s="16" t="s">
        <v>33</v>
      </c>
      <c r="I8" s="16" t="s">
        <v>32</v>
      </c>
      <c r="J8" s="17" t="s">
        <v>31</v>
      </c>
      <c r="K8" s="18" t="s">
        <v>30</v>
      </c>
      <c r="L8" s="15"/>
      <c r="M8" s="15"/>
      <c r="N8" s="15"/>
      <c r="O8" s="15"/>
    </row>
    <row r="9" spans="1:15" ht="19">
      <c r="A9" s="16" t="s">
        <v>66</v>
      </c>
      <c r="B9" s="16" t="s">
        <v>67</v>
      </c>
      <c r="C9" s="16" t="s">
        <v>29</v>
      </c>
      <c r="D9" s="16" t="s">
        <v>28</v>
      </c>
      <c r="E9" s="16" t="s">
        <v>27</v>
      </c>
      <c r="F9" s="16" t="s">
        <v>26</v>
      </c>
      <c r="G9" s="16" t="s">
        <v>25</v>
      </c>
      <c r="H9" s="16" t="s">
        <v>24</v>
      </c>
      <c r="I9" s="16" t="s">
        <v>23</v>
      </c>
      <c r="J9" s="17" t="s">
        <v>20</v>
      </c>
      <c r="K9" s="18" t="s">
        <v>22</v>
      </c>
      <c r="L9" s="19" t="s">
        <v>60</v>
      </c>
      <c r="M9" s="19"/>
      <c r="N9" s="20">
        <v>7.1</v>
      </c>
      <c r="O9" s="15" t="s">
        <v>22</v>
      </c>
    </row>
    <row r="10" spans="1:15" ht="19">
      <c r="A10" s="16" t="s">
        <v>21</v>
      </c>
      <c r="B10" s="16">
        <v>280</v>
      </c>
      <c r="C10" s="16" t="s">
        <v>50</v>
      </c>
      <c r="D10" s="16">
        <v>2.5</v>
      </c>
      <c r="E10" s="16" t="s">
        <v>51</v>
      </c>
      <c r="F10" s="2">
        <v>44903</v>
      </c>
      <c r="G10" s="16" t="s">
        <v>46</v>
      </c>
      <c r="H10" s="16">
        <v>280</v>
      </c>
      <c r="I10" s="16">
        <v>350</v>
      </c>
      <c r="J10" s="21">
        <f t="shared" ref="J10:J17" si="0">H10*I10</f>
        <v>98000</v>
      </c>
      <c r="K10" s="22">
        <f t="shared" ref="K10:K17" si="1">J10/7.1</f>
        <v>13802.816901408451</v>
      </c>
      <c r="L10" s="23"/>
      <c r="M10" s="24" t="s">
        <v>61</v>
      </c>
      <c r="N10" s="25">
        <f>+SUM(K21:K29)</f>
        <v>19760.735211267605</v>
      </c>
      <c r="O10" s="15" t="s">
        <v>22</v>
      </c>
    </row>
    <row r="11" spans="1:15" ht="19">
      <c r="A11" s="16" t="s">
        <v>21</v>
      </c>
      <c r="B11" s="16">
        <v>277</v>
      </c>
      <c r="C11" s="16" t="s">
        <v>50</v>
      </c>
      <c r="D11" s="16">
        <v>2.5</v>
      </c>
      <c r="E11" s="16" t="s">
        <v>52</v>
      </c>
      <c r="F11" s="2"/>
      <c r="G11" s="16" t="s">
        <v>46</v>
      </c>
      <c r="H11" s="16">
        <v>277</v>
      </c>
      <c r="I11" s="16">
        <v>350</v>
      </c>
      <c r="J11" s="21">
        <f t="shared" si="0"/>
        <v>96950</v>
      </c>
      <c r="K11" s="22">
        <f t="shared" si="1"/>
        <v>13654.929577464789</v>
      </c>
      <c r="L11" s="23"/>
      <c r="M11" s="24" t="s">
        <v>62</v>
      </c>
      <c r="N11" s="25">
        <f>+SUM(K21:K29)/6472</f>
        <v>3.0532656383293579</v>
      </c>
      <c r="O11" s="15" t="s">
        <v>22</v>
      </c>
    </row>
    <row r="12" spans="1:15" ht="19">
      <c r="A12" s="16" t="s">
        <v>21</v>
      </c>
      <c r="B12" s="16">
        <v>280</v>
      </c>
      <c r="C12" s="16" t="s">
        <v>50</v>
      </c>
      <c r="D12" s="16">
        <v>2.5</v>
      </c>
      <c r="E12" s="16" t="s">
        <v>53</v>
      </c>
      <c r="F12" s="2"/>
      <c r="G12" s="16" t="s">
        <v>59</v>
      </c>
      <c r="H12" s="16">
        <v>280</v>
      </c>
      <c r="I12" s="16">
        <v>330</v>
      </c>
      <c r="J12" s="21">
        <f t="shared" si="0"/>
        <v>92400</v>
      </c>
      <c r="K12" s="22">
        <f t="shared" si="1"/>
        <v>13014.084507042255</v>
      </c>
      <c r="L12" s="23"/>
      <c r="M12" s="24" t="s">
        <v>63</v>
      </c>
      <c r="N12" s="26">
        <f>+N11*5</f>
        <v>15.266328191646789</v>
      </c>
      <c r="O12" s="15" t="s">
        <v>22</v>
      </c>
    </row>
    <row r="13" spans="1:15" ht="19">
      <c r="A13" s="16" t="s">
        <v>21</v>
      </c>
      <c r="B13" s="16">
        <v>280</v>
      </c>
      <c r="C13" s="16" t="s">
        <v>50</v>
      </c>
      <c r="D13" s="16">
        <v>2.5</v>
      </c>
      <c r="E13" s="16" t="s">
        <v>54</v>
      </c>
      <c r="F13" s="2"/>
      <c r="G13" s="16" t="s">
        <v>45</v>
      </c>
      <c r="H13" s="16">
        <v>280</v>
      </c>
      <c r="I13" s="16">
        <v>300</v>
      </c>
      <c r="J13" s="21">
        <f t="shared" si="0"/>
        <v>84000</v>
      </c>
      <c r="K13" s="22">
        <f t="shared" si="1"/>
        <v>11830.985915492958</v>
      </c>
      <c r="L13" s="23"/>
      <c r="M13" s="24" t="s">
        <v>64</v>
      </c>
      <c r="N13" s="26">
        <f>+N11*2.5</f>
        <v>7.6331640958233944</v>
      </c>
      <c r="O13" s="15" t="s">
        <v>22</v>
      </c>
    </row>
    <row r="14" spans="1:15" ht="19">
      <c r="A14" s="16" t="s">
        <v>21</v>
      </c>
      <c r="B14" s="16">
        <v>280</v>
      </c>
      <c r="C14" s="16" t="s">
        <v>50</v>
      </c>
      <c r="D14" s="16">
        <v>2.5</v>
      </c>
      <c r="E14" s="16" t="s">
        <v>55</v>
      </c>
      <c r="F14" s="2"/>
      <c r="G14" s="16" t="s">
        <v>45</v>
      </c>
      <c r="H14" s="16">
        <v>280</v>
      </c>
      <c r="I14" s="16">
        <v>300</v>
      </c>
      <c r="J14" s="21">
        <f t="shared" si="0"/>
        <v>84000</v>
      </c>
      <c r="K14" s="22">
        <f t="shared" si="1"/>
        <v>11830.985915492958</v>
      </c>
      <c r="L14" s="15"/>
      <c r="M14" s="15"/>
      <c r="N14" s="15"/>
      <c r="O14" s="15"/>
    </row>
    <row r="15" spans="1:15" ht="19">
      <c r="A15" s="16" t="s">
        <v>21</v>
      </c>
      <c r="B15" s="16">
        <v>280</v>
      </c>
      <c r="C15" s="16" t="s">
        <v>50</v>
      </c>
      <c r="D15" s="16">
        <v>2.5</v>
      </c>
      <c r="E15" s="16" t="s">
        <v>56</v>
      </c>
      <c r="F15" s="2"/>
      <c r="G15" s="16" t="s">
        <v>45</v>
      </c>
      <c r="H15" s="16">
        <v>280</v>
      </c>
      <c r="I15" s="16">
        <v>300</v>
      </c>
      <c r="J15" s="21">
        <f t="shared" si="0"/>
        <v>84000</v>
      </c>
      <c r="K15" s="22">
        <f t="shared" si="1"/>
        <v>11830.985915492958</v>
      </c>
      <c r="L15" s="15"/>
      <c r="M15" s="15"/>
      <c r="N15" s="15"/>
      <c r="O15" s="15"/>
    </row>
    <row r="16" spans="1:15" ht="19">
      <c r="A16" s="16" t="s">
        <v>21</v>
      </c>
      <c r="B16" s="16">
        <v>280</v>
      </c>
      <c r="C16" s="16" t="s">
        <v>50</v>
      </c>
      <c r="D16" s="16">
        <v>2.5</v>
      </c>
      <c r="E16" s="16" t="s">
        <v>57</v>
      </c>
      <c r="F16" s="2"/>
      <c r="G16" s="16" t="s">
        <v>45</v>
      </c>
      <c r="H16" s="16">
        <v>280</v>
      </c>
      <c r="I16" s="16">
        <v>300</v>
      </c>
      <c r="J16" s="21">
        <f t="shared" si="0"/>
        <v>84000</v>
      </c>
      <c r="K16" s="22">
        <f t="shared" si="1"/>
        <v>11830.985915492958</v>
      </c>
      <c r="L16" s="15"/>
      <c r="M16" s="15"/>
      <c r="N16" s="15"/>
      <c r="O16" s="15"/>
    </row>
    <row r="17" spans="1:15" ht="19">
      <c r="A17" s="16" t="s">
        <v>21</v>
      </c>
      <c r="B17" s="16">
        <v>280</v>
      </c>
      <c r="C17" s="16" t="s">
        <v>50</v>
      </c>
      <c r="D17" s="16">
        <v>2.5</v>
      </c>
      <c r="E17" s="16" t="s">
        <v>58</v>
      </c>
      <c r="F17" s="2"/>
      <c r="G17" s="16" t="s">
        <v>47</v>
      </c>
      <c r="H17" s="16">
        <v>280</v>
      </c>
      <c r="I17" s="16">
        <v>290</v>
      </c>
      <c r="J17" s="21">
        <f t="shared" si="0"/>
        <v>81200</v>
      </c>
      <c r="K17" s="22">
        <f t="shared" si="1"/>
        <v>11436.619718309859</v>
      </c>
      <c r="L17" s="15"/>
      <c r="M17" s="15"/>
      <c r="N17" s="15"/>
      <c r="O17" s="15"/>
    </row>
    <row r="18" spans="1:15" ht="19">
      <c r="A18" s="16"/>
      <c r="B18" s="16">
        <v>2</v>
      </c>
      <c r="C18" s="16"/>
      <c r="D18" s="16"/>
      <c r="E18" s="16"/>
      <c r="F18" s="2"/>
      <c r="G18" s="16"/>
      <c r="H18" s="27"/>
      <c r="I18" s="27"/>
      <c r="J18" s="28"/>
      <c r="K18" s="18"/>
      <c r="L18" s="15"/>
      <c r="M18" s="15"/>
      <c r="N18" s="15"/>
      <c r="O18" s="15"/>
    </row>
    <row r="19" spans="1:15" ht="19">
      <c r="A19" s="16"/>
      <c r="B19" s="16">
        <v>1</v>
      </c>
      <c r="C19" s="16"/>
      <c r="D19" s="16"/>
      <c r="E19" s="16"/>
      <c r="F19" s="2"/>
      <c r="G19" s="16"/>
      <c r="H19" s="27"/>
      <c r="I19" s="27"/>
      <c r="J19" s="28"/>
      <c r="K19" s="18"/>
      <c r="L19" s="15"/>
      <c r="M19" s="15"/>
      <c r="N19" s="15"/>
      <c r="O19" s="15"/>
    </row>
    <row r="20" spans="1:15" ht="19">
      <c r="A20" s="16" t="s">
        <v>49</v>
      </c>
      <c r="B20" s="16">
        <f>SUM(B10:B19)</f>
        <v>2240</v>
      </c>
      <c r="C20" s="16"/>
      <c r="D20" s="16"/>
      <c r="E20" s="16"/>
      <c r="F20" s="16"/>
      <c r="G20" s="16" t="s">
        <v>20</v>
      </c>
      <c r="H20" s="27">
        <f>SUM(H10:H18)</f>
        <v>2237</v>
      </c>
      <c r="I20" s="27"/>
      <c r="J20" s="29">
        <f>SUM(J10:J18)</f>
        <v>704550</v>
      </c>
      <c r="K20" s="18">
        <f>J20/7.1</f>
        <v>99232.394366197186</v>
      </c>
      <c r="L20" s="15"/>
      <c r="M20" s="15"/>
      <c r="N20" s="15"/>
      <c r="O20" s="15"/>
    </row>
    <row r="21" spans="1:15" ht="19">
      <c r="A21" s="30"/>
      <c r="B21" s="30"/>
      <c r="C21" s="30"/>
      <c r="D21" s="30"/>
      <c r="E21" s="30"/>
      <c r="F21" s="30"/>
      <c r="G21" s="31" t="s">
        <v>19</v>
      </c>
      <c r="H21" s="16" t="s">
        <v>18</v>
      </c>
      <c r="I21" s="32"/>
      <c r="J21" s="29">
        <f>J20*0.06</f>
        <v>42273</v>
      </c>
      <c r="K21" s="18">
        <f t="shared" ref="K21:K29" si="2">J21/7.1</f>
        <v>5953.9436619718317</v>
      </c>
      <c r="L21" s="38">
        <f>K21/K20</f>
        <v>6.0000000000000005E-2</v>
      </c>
      <c r="M21" s="15"/>
      <c r="N21" s="15"/>
      <c r="O21" s="15"/>
    </row>
    <row r="22" spans="1:15" ht="19">
      <c r="A22" s="30"/>
      <c r="B22" s="30"/>
      <c r="C22" s="30"/>
      <c r="D22" s="30"/>
      <c r="E22" s="30"/>
      <c r="F22" s="30"/>
      <c r="G22" s="31" t="s">
        <v>17</v>
      </c>
      <c r="H22" s="16" t="s">
        <v>16</v>
      </c>
      <c r="I22" s="16"/>
      <c r="J22" s="29"/>
      <c r="K22" s="18">
        <f t="shared" si="2"/>
        <v>0</v>
      </c>
      <c r="L22" s="15"/>
      <c r="M22" s="15"/>
      <c r="N22" s="15"/>
      <c r="O22" s="15"/>
    </row>
    <row r="23" spans="1:15" ht="19">
      <c r="A23" s="30"/>
      <c r="B23" s="30"/>
      <c r="C23" s="30"/>
      <c r="D23" s="30"/>
      <c r="E23" s="30"/>
      <c r="F23" s="30"/>
      <c r="G23" s="31" t="s">
        <v>15</v>
      </c>
      <c r="H23" s="16" t="s">
        <v>14</v>
      </c>
      <c r="I23" s="16"/>
      <c r="J23" s="29"/>
      <c r="K23" s="18">
        <f t="shared" si="2"/>
        <v>0</v>
      </c>
      <c r="L23" s="15"/>
      <c r="M23" s="15"/>
      <c r="N23" s="15"/>
      <c r="O23" s="15"/>
    </row>
    <row r="24" spans="1:15" ht="19">
      <c r="A24" s="30"/>
      <c r="B24" s="30"/>
      <c r="C24" s="30"/>
      <c r="D24" s="30"/>
      <c r="E24" s="30"/>
      <c r="F24" s="30"/>
      <c r="G24" s="31" t="s">
        <v>13</v>
      </c>
      <c r="H24" s="16" t="s">
        <v>12</v>
      </c>
      <c r="I24" s="16"/>
      <c r="J24" s="29">
        <v>11600</v>
      </c>
      <c r="K24" s="18">
        <f t="shared" si="2"/>
        <v>1633.8028169014085</v>
      </c>
      <c r="L24" s="15"/>
      <c r="M24" s="15"/>
      <c r="N24" s="15"/>
      <c r="O24" s="15"/>
    </row>
    <row r="25" spans="1:15" ht="19">
      <c r="A25" s="30"/>
      <c r="B25" s="30"/>
      <c r="C25" s="30"/>
      <c r="D25" s="30"/>
      <c r="E25" s="30"/>
      <c r="F25" s="30"/>
      <c r="G25" s="31" t="s">
        <v>11</v>
      </c>
      <c r="H25" s="16" t="s">
        <v>10</v>
      </c>
      <c r="I25" s="16"/>
      <c r="J25" s="29">
        <v>69528.22</v>
      </c>
      <c r="K25" s="18">
        <f t="shared" si="2"/>
        <v>9792.7070422535216</v>
      </c>
      <c r="L25" s="15"/>
      <c r="M25" s="15"/>
      <c r="N25" s="15"/>
      <c r="O25" s="15"/>
    </row>
    <row r="26" spans="1:15" ht="19">
      <c r="A26" s="30"/>
      <c r="B26" s="30"/>
      <c r="C26" s="30"/>
      <c r="D26" s="30"/>
      <c r="E26" s="30"/>
      <c r="F26" s="30"/>
      <c r="G26" s="31" t="s">
        <v>9</v>
      </c>
      <c r="H26" s="16" t="s">
        <v>8</v>
      </c>
      <c r="I26" s="16"/>
      <c r="J26" s="29">
        <v>14500</v>
      </c>
      <c r="K26" s="18">
        <f t="shared" si="2"/>
        <v>2042.2535211267607</v>
      </c>
      <c r="L26" s="15"/>
      <c r="M26" s="15"/>
      <c r="N26" s="15"/>
      <c r="O26" s="15"/>
    </row>
    <row r="27" spans="1:15" ht="19">
      <c r="A27" s="30"/>
      <c r="B27" s="30"/>
      <c r="C27" s="30"/>
      <c r="D27" s="30"/>
      <c r="E27" s="30"/>
      <c r="F27" s="30"/>
      <c r="G27" s="31" t="s">
        <v>7</v>
      </c>
      <c r="H27" s="16" t="s">
        <v>6</v>
      </c>
      <c r="I27" s="16"/>
      <c r="J27" s="29"/>
      <c r="K27" s="18">
        <f t="shared" si="2"/>
        <v>0</v>
      </c>
      <c r="L27" s="15"/>
      <c r="M27" s="15"/>
      <c r="N27" s="15"/>
      <c r="O27" s="15"/>
    </row>
    <row r="28" spans="1:15" ht="19">
      <c r="A28" s="30"/>
      <c r="B28" s="30"/>
      <c r="C28" s="30"/>
      <c r="D28" s="30"/>
      <c r="E28" s="30"/>
      <c r="F28" s="30"/>
      <c r="G28" s="31" t="s">
        <v>5</v>
      </c>
      <c r="H28" s="16" t="s">
        <v>4</v>
      </c>
      <c r="I28" s="16"/>
      <c r="J28" s="29">
        <v>1200</v>
      </c>
      <c r="K28" s="18">
        <f t="shared" si="2"/>
        <v>169.01408450704227</v>
      </c>
      <c r="L28" s="15"/>
      <c r="M28" s="15"/>
      <c r="N28" s="15"/>
      <c r="O28" s="15"/>
    </row>
    <row r="29" spans="1:15" ht="19">
      <c r="A29" s="30"/>
      <c r="B29" s="30"/>
      <c r="C29" s="30"/>
      <c r="D29" s="30"/>
      <c r="E29" s="30"/>
      <c r="F29" s="30"/>
      <c r="G29" s="31" t="s">
        <v>3</v>
      </c>
      <c r="H29" s="16" t="s">
        <v>2</v>
      </c>
      <c r="I29" s="16"/>
      <c r="J29" s="29">
        <v>1200</v>
      </c>
      <c r="K29" s="18">
        <f t="shared" si="2"/>
        <v>169.01408450704227</v>
      </c>
      <c r="L29" s="15"/>
      <c r="M29" s="15"/>
      <c r="N29" s="15"/>
      <c r="O29" s="15"/>
    </row>
    <row r="30" spans="1:15" ht="18.75" customHeight="1">
      <c r="A30" s="30"/>
      <c r="B30" s="30"/>
      <c r="C30" s="30"/>
      <c r="D30" s="30"/>
      <c r="E30" s="30"/>
      <c r="F30" s="30"/>
      <c r="G30" s="31" t="s">
        <v>1</v>
      </c>
      <c r="H30" s="39" t="s">
        <v>0</v>
      </c>
      <c r="I30" s="39"/>
      <c r="J30" s="40">
        <f>J20-J21-J22-J23-J24-J25-J26-J27-J28-J29</f>
        <v>564248.78</v>
      </c>
      <c r="K30" s="41">
        <f>J30/7.1</f>
        <v>79471.659154929584</v>
      </c>
      <c r="L30" s="15"/>
      <c r="M30" s="15"/>
      <c r="N30" s="15"/>
      <c r="O30" s="15"/>
    </row>
    <row r="31" spans="1:15" ht="19">
      <c r="A31" s="15"/>
      <c r="B31" s="15"/>
      <c r="C31" s="15"/>
      <c r="D31" s="15"/>
      <c r="E31" s="15"/>
      <c r="F31" s="15"/>
      <c r="G31" s="15"/>
      <c r="H31" s="15"/>
      <c r="I31" s="15"/>
      <c r="J31" s="33"/>
      <c r="K31" s="26"/>
      <c r="L31" s="15"/>
      <c r="M31" s="15"/>
      <c r="N31" s="15"/>
      <c r="O31" s="15"/>
    </row>
    <row r="32" spans="1:15" ht="19">
      <c r="A32" s="15"/>
      <c r="B32" s="15"/>
      <c r="C32" s="15"/>
      <c r="D32" s="15"/>
      <c r="E32" s="15"/>
      <c r="F32" s="15"/>
      <c r="G32" s="15"/>
      <c r="H32" s="15"/>
      <c r="I32" s="15"/>
      <c r="J32" s="33"/>
      <c r="K32" s="26"/>
      <c r="L32" s="15"/>
      <c r="M32" s="15"/>
      <c r="N32" s="15"/>
      <c r="O32" s="15"/>
    </row>
    <row r="33" spans="1:15" ht="19">
      <c r="A33" s="15"/>
      <c r="B33" s="15"/>
      <c r="C33" s="15"/>
      <c r="D33" s="15"/>
      <c r="E33" s="15"/>
      <c r="F33" s="15"/>
      <c r="G33" s="15"/>
      <c r="H33" s="34" t="s">
        <v>65</v>
      </c>
      <c r="I33" s="35"/>
      <c r="J33" s="36"/>
      <c r="K33" s="37">
        <f>SUM(K21:K29)</f>
        <v>19760.735211267605</v>
      </c>
      <c r="L33" s="15"/>
      <c r="M33" s="15"/>
      <c r="N33" s="15"/>
      <c r="O33" s="15"/>
    </row>
    <row r="34" spans="1:15" ht="19">
      <c r="A34" s="15"/>
      <c r="B34" s="15"/>
      <c r="C34" s="15"/>
      <c r="D34" s="15"/>
      <c r="E34" s="15"/>
      <c r="F34" s="15"/>
      <c r="G34" s="15"/>
      <c r="H34" s="15"/>
      <c r="I34" s="15"/>
      <c r="J34" s="33"/>
      <c r="K34" s="26"/>
      <c r="L34" s="15"/>
      <c r="M34" s="15"/>
      <c r="N34" s="15"/>
      <c r="O34" s="15"/>
    </row>
    <row r="35" spans="1:15" ht="19">
      <c r="A35" s="15"/>
      <c r="B35" s="15"/>
      <c r="C35" s="15"/>
      <c r="D35" s="15"/>
      <c r="E35" s="15"/>
      <c r="F35" s="15"/>
      <c r="G35" s="15"/>
      <c r="H35" s="15"/>
      <c r="I35" s="15"/>
      <c r="J35" s="33"/>
      <c r="K35" s="26"/>
      <c r="L35" s="15"/>
      <c r="M35" s="15"/>
      <c r="N35" s="15"/>
      <c r="O35" s="15"/>
    </row>
    <row r="36" spans="1:15" ht="19">
      <c r="A36" s="15"/>
      <c r="B36" s="15"/>
      <c r="C36" s="15"/>
      <c r="D36" s="15"/>
      <c r="E36" s="15"/>
      <c r="F36" s="15"/>
      <c r="G36" s="15"/>
      <c r="H36" s="15"/>
      <c r="I36" s="15"/>
      <c r="J36" s="33"/>
      <c r="K36" s="26"/>
      <c r="L36" s="15"/>
      <c r="M36" s="15"/>
      <c r="N36" s="15"/>
      <c r="O36" s="15"/>
    </row>
  </sheetData>
  <mergeCells count="6">
    <mergeCell ref="A1:K3"/>
    <mergeCell ref="L9:M9"/>
    <mergeCell ref="A4:K4"/>
    <mergeCell ref="A5:K5"/>
    <mergeCell ref="A6:K6"/>
    <mergeCell ref="A7:K7"/>
  </mergeCells>
  <phoneticPr fontId="2" type="noConversion"/>
  <conditionalFormatting sqref="N9:O9 O10:O13">
    <cfRule type="cellIs" dxfId="1" priority="3" operator="lessThan">
      <formula>0</formula>
    </cfRule>
  </conditionalFormatting>
  <conditionalFormatting sqref="N10:N13">
    <cfRule type="cellIs" dxfId="0" priority="1" operator="lessThan">
      <formula>0</formula>
    </cfRule>
  </conditionalFormatting>
  <pageMargins left="0.7" right="0.7" top="0.75" bottom="0.75" header="0.3" footer="0.3"/>
  <pageSetup paperSize="9" scale="4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157-7941-6444</vt:lpstr>
      <vt:lpstr>'157-7941-6444'!Área_de_impresión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Peralta</cp:lastModifiedBy>
  <cp:lastPrinted>2023-03-07T16:12:27Z</cp:lastPrinted>
  <dcterms:created xsi:type="dcterms:W3CDTF">2023-02-10T13:57:43Z</dcterms:created>
  <dcterms:modified xsi:type="dcterms:W3CDTF">2023-03-07T16:12:34Z</dcterms:modified>
</cp:coreProperties>
</file>