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2.Cerezas/"/>
    </mc:Choice>
  </mc:AlternateContent>
  <xr:revisionPtr revIDLastSave="0" documentId="13_ncr:1_{BA40C22C-7773-D948-8B7C-EFBB7CB1FD59}" xr6:coauthVersionLast="47" xr6:coauthVersionMax="47" xr10:uidLastSave="{00000000-0000-0000-0000-000000000000}"/>
  <bookViews>
    <workbookView xWindow="0" yWindow="500" windowWidth="33600" windowHeight="18740" tabRatio="746" activeTab="3" xr2:uid="{00000000-000D-0000-FFFF-FFFF00000000}"/>
  </bookViews>
  <sheets>
    <sheet name="UVAS" sheetId="4" state="hidden" r:id="rId1"/>
    <sheet name="CIRUELAS" sheetId="1" state="hidden" r:id="rId2"/>
    <sheet name="CALENDARIO" sheetId="8" state="hidden" r:id="rId3"/>
    <sheet name="CEREZAS" sheetId="7" r:id="rId4"/>
  </sheets>
  <definedNames>
    <definedName name="_xlnm._FilterDatabase" localSheetId="3" hidden="1">CEREZAS!$B$63:$N$78</definedName>
    <definedName name="_xlnm.Print_Area" localSheetId="3">CEREZAS!$A$80:$F$89</definedName>
    <definedName name="_xlnm.Print_Area" localSheetId="0">UVAS!$A$1:$N$11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6" i="7" l="1"/>
  <c r="I75" i="7"/>
  <c r="I74" i="7"/>
  <c r="I73" i="7"/>
  <c r="I71" i="7"/>
  <c r="I70" i="7"/>
  <c r="I69" i="7"/>
  <c r="I67" i="7"/>
  <c r="I65" i="7"/>
  <c r="I64" i="7"/>
  <c r="H55" i="7"/>
  <c r="H56" i="7"/>
  <c r="H58" i="7"/>
  <c r="H53" i="7"/>
  <c r="G55" i="7"/>
  <c r="G56" i="7"/>
  <c r="G58" i="7"/>
  <c r="G53" i="7"/>
  <c r="F55" i="7"/>
  <c r="F56" i="7"/>
  <c r="F58" i="7"/>
  <c r="F53" i="7"/>
  <c r="E55" i="7"/>
  <c r="E56" i="7"/>
  <c r="E58" i="7"/>
  <c r="E53" i="7"/>
  <c r="H45" i="7"/>
  <c r="H46" i="7"/>
  <c r="H47" i="7"/>
  <c r="H48" i="7"/>
  <c r="H51" i="7"/>
  <c r="H44" i="7"/>
  <c r="G45" i="7"/>
  <c r="G46" i="7"/>
  <c r="G47" i="7"/>
  <c r="G48" i="7"/>
  <c r="G51" i="7"/>
  <c r="G44" i="7"/>
  <c r="F47" i="7"/>
  <c r="F45" i="7"/>
  <c r="F46" i="7"/>
  <c r="F48" i="7"/>
  <c r="F51" i="7"/>
  <c r="F44" i="7"/>
  <c r="E45" i="7"/>
  <c r="E46" i="7"/>
  <c r="E47" i="7"/>
  <c r="E48" i="7"/>
  <c r="E51" i="7"/>
  <c r="E44" i="7"/>
  <c r="D57" i="7"/>
  <c r="F57" i="7" s="1"/>
  <c r="D54" i="7"/>
  <c r="G54" i="7" s="1"/>
  <c r="D52" i="7"/>
  <c r="H52" i="7" s="1"/>
  <c r="D50" i="7"/>
  <c r="G50" i="7" s="1"/>
  <c r="D49" i="7"/>
  <c r="F49" i="7" s="1"/>
  <c r="E50" i="7" l="1"/>
  <c r="F52" i="7"/>
  <c r="E52" i="7"/>
  <c r="H49" i="7"/>
  <c r="G52" i="7"/>
  <c r="G49" i="7"/>
  <c r="H50" i="7"/>
  <c r="E57" i="7"/>
  <c r="H54" i="7"/>
  <c r="H57" i="7"/>
  <c r="E54" i="7"/>
  <c r="F54" i="7"/>
  <c r="G57" i="7"/>
  <c r="E49" i="7"/>
  <c r="F50" i="7"/>
  <c r="H10" i="7" l="1"/>
  <c r="H9" i="7"/>
  <c r="H8" i="7" l="1"/>
  <c r="H6" i="7" l="1"/>
  <c r="H7" i="7"/>
  <c r="H5" i="7"/>
  <c r="D5" i="1"/>
  <c r="E28" i="4" l="1"/>
  <c r="E26" i="4"/>
  <c r="E24" i="4"/>
  <c r="E22" i="4"/>
  <c r="E20" i="4"/>
  <c r="E18" i="4"/>
  <c r="E16" i="4"/>
</calcChain>
</file>

<file path=xl/sharedStrings.xml><?xml version="1.0" encoding="utf-8"?>
<sst xmlns="http://schemas.openxmlformats.org/spreadsheetml/2006/main" count="493" uniqueCount="258">
  <si>
    <t>VARIEDAD</t>
  </si>
  <si>
    <t>CALIBRES</t>
  </si>
  <si>
    <t>PALETS</t>
  </si>
  <si>
    <t xml:space="preserve"> - </t>
  </si>
  <si>
    <t>CATEGORIAS</t>
  </si>
  <si>
    <t>CAJAS/PALET</t>
  </si>
  <si>
    <t>TOTAL CAJAS</t>
  </si>
  <si>
    <t>UVAS</t>
  </si>
  <si>
    <t>CEREZAS</t>
  </si>
  <si>
    <t>UVA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</si>
  <si>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</si>
  <si>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</si>
  <si>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</si>
  <si>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</si>
  <si>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</si>
  <si>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</si>
  <si>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</si>
  <si>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</si>
  <si>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</si>
  <si>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</si>
  <si>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</si>
  <si>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</si>
  <si>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CALENDARIO</t>
  </si>
  <si>
    <t>CAT1</t>
  </si>
  <si>
    <t>FLAME</t>
  </si>
  <si>
    <t>BLUE</t>
  </si>
  <si>
    <t>20 - 22</t>
  </si>
  <si>
    <t>17 - 18</t>
  </si>
  <si>
    <t>16 - 17,5</t>
  </si>
  <si>
    <t>GREEN</t>
  </si>
  <si>
    <t>22 - 24</t>
  </si>
  <si>
    <t>18 - 20</t>
  </si>
  <si>
    <t>17,5 - 19</t>
  </si>
  <si>
    <t>GOLD</t>
  </si>
  <si>
    <t>19 - 21</t>
  </si>
  <si>
    <t>JUMBO</t>
  </si>
  <si>
    <t>* Caja 8,2 kgs.</t>
  </si>
  <si>
    <t>22-24</t>
  </si>
  <si>
    <t>24-26</t>
  </si>
  <si>
    <t>26-28</t>
  </si>
  <si>
    <t>NOMENCLATURA</t>
  </si>
  <si>
    <t>AEREO</t>
  </si>
  <si>
    <t>28-30</t>
  </si>
  <si>
    <t>30-32</t>
  </si>
  <si>
    <t>32 UP</t>
  </si>
  <si>
    <t>J</t>
  </si>
  <si>
    <t>L</t>
  </si>
  <si>
    <t>XL</t>
  </si>
  <si>
    <t>CON SEMILLA</t>
  </si>
  <si>
    <t>SIN SEMILLA</t>
  </si>
  <si>
    <t>RIBIER</t>
  </si>
  <si>
    <t>16 - 17</t>
  </si>
  <si>
    <t>15 - 16</t>
  </si>
  <si>
    <t xml:space="preserve"> -</t>
  </si>
  <si>
    <t>SILVER</t>
  </si>
  <si>
    <t>RGB</t>
  </si>
  <si>
    <t>21 - 23</t>
  </si>
  <si>
    <t>23 - 25</t>
  </si>
  <si>
    <t>25 - 27</t>
  </si>
  <si>
    <t>CALIDAD PREMIUM</t>
  </si>
  <si>
    <t>CALIDAD REGULAR</t>
  </si>
  <si>
    <t>Ej: Lejano Oriente</t>
  </si>
  <si>
    <t>Ej: USA</t>
  </si>
  <si>
    <t>M</t>
  </si>
  <si>
    <t>XXL</t>
  </si>
  <si>
    <t>XXXL</t>
  </si>
  <si>
    <t>Cajas/ pallet</t>
  </si>
  <si>
    <t>Altura consolidado</t>
  </si>
  <si>
    <t>Contenedor</t>
  </si>
  <si>
    <t>40x50x123</t>
  </si>
  <si>
    <t>Cámara</t>
  </si>
  <si>
    <t>-</t>
  </si>
  <si>
    <t>Tipo caja</t>
  </si>
  <si>
    <t>Medidas</t>
  </si>
  <si>
    <t>Madera</t>
  </si>
  <si>
    <t>Cartón</t>
  </si>
  <si>
    <t>Plástico</t>
  </si>
  <si>
    <t>40x60x123</t>
  </si>
  <si>
    <t>40X50X117</t>
  </si>
  <si>
    <t>40x60x133</t>
  </si>
  <si>
    <t>40x50x117</t>
  </si>
  <si>
    <r>
      <t xml:space="preserve">Sheegene-20 (ALLISON </t>
    </r>
    <r>
      <rPr>
        <b/>
        <sz val="10"/>
        <color rgb="FFFF0000"/>
        <rFont val="Calibri"/>
        <family val="2"/>
      </rPr>
      <t>™</t>
    </r>
    <r>
      <rPr>
        <b/>
        <sz val="11"/>
        <color rgb="FFFF0000"/>
        <rFont val="Calibri"/>
        <family val="2"/>
      </rPr>
      <t>)</t>
    </r>
    <r>
      <rPr>
        <b/>
        <sz val="10"/>
        <color rgb="FFFF0000"/>
        <rFont val="Calibri"/>
        <family val="2"/>
        <scheme val="minor"/>
      </rPr>
      <t xml:space="preserve"> / Sheegene-13 (TIMCO </t>
    </r>
    <r>
      <rPr>
        <b/>
        <sz val="10"/>
        <color rgb="FFFF0000"/>
        <rFont val="Calibri"/>
        <family val="2"/>
      </rPr>
      <t>™</t>
    </r>
    <r>
      <rPr>
        <b/>
        <sz val="11"/>
        <color rgb="FFFF0000"/>
        <rFont val="Calibri"/>
        <family val="2"/>
      </rPr>
      <t>)</t>
    </r>
    <r>
      <rPr>
        <b/>
        <sz val="10"/>
        <color rgb="FFFF0000"/>
        <rFont val="Calibri"/>
        <family val="2"/>
        <scheme val="minor"/>
      </rPr>
      <t xml:space="preserve"> / ARRA29</t>
    </r>
  </si>
  <si>
    <t>CRM / RUBY</t>
  </si>
  <si>
    <t>PLT / SUG / THS / PRN / ARRA15</t>
  </si>
  <si>
    <t>ATR / BLACK</t>
  </si>
  <si>
    <t>16 - 18</t>
  </si>
  <si>
    <t>PREMIUM</t>
  </si>
  <si>
    <t>24 - up</t>
  </si>
  <si>
    <t>T.2020-2021</t>
  </si>
  <si>
    <t>26 - 28</t>
  </si>
  <si>
    <t>Ej: Colombia</t>
  </si>
  <si>
    <t>RGB*</t>
  </si>
  <si>
    <t>cuadro aparte</t>
  </si>
  <si>
    <t>Ej: China</t>
  </si>
  <si>
    <t>28 - 30</t>
  </si>
  <si>
    <t>30 - up</t>
  </si>
  <si>
    <t>27 - 29</t>
  </si>
  <si>
    <t>29 - up</t>
  </si>
  <si>
    <t>21 - up</t>
  </si>
  <si>
    <t>22 - up</t>
  </si>
  <si>
    <t>2J</t>
  </si>
  <si>
    <t>3J</t>
  </si>
  <si>
    <t>4J</t>
  </si>
  <si>
    <t>CIRUELAS</t>
  </si>
  <si>
    <t>20 PALLETS</t>
  </si>
  <si>
    <t>PALLETS</t>
  </si>
  <si>
    <t>CAJAS/PALLET</t>
  </si>
  <si>
    <t>caja plastica 9 kg</t>
  </si>
  <si>
    <t>caja cartón 2,5 kg</t>
  </si>
  <si>
    <t>CARACTERÍSTICAS</t>
  </si>
  <si>
    <t>CONTENEDOR</t>
  </si>
  <si>
    <t>DAGEN</t>
  </si>
  <si>
    <t>CAT-1</t>
  </si>
  <si>
    <t>30-33</t>
  </si>
  <si>
    <t>33-36</t>
  </si>
  <si>
    <t>36-39</t>
  </si>
  <si>
    <t>39 UP</t>
  </si>
  <si>
    <t>COMBOS CALIBRES MM</t>
  </si>
  <si>
    <t>SP</t>
  </si>
  <si>
    <t>P</t>
  </si>
  <si>
    <t>MARITIMO - CONTENEDOR</t>
  </si>
  <si>
    <t>MATERIAL</t>
  </si>
  <si>
    <t>CARTON</t>
  </si>
  <si>
    <t>PLASTICO</t>
  </si>
  <si>
    <t>Doble PUNTO: Problemas en el color. En blancas son los ámbares y en rojas son falta de color</t>
  </si>
  <si>
    <t>CGA8F1</t>
  </si>
  <si>
    <t>CGA8F2</t>
  </si>
  <si>
    <t>CGA8F</t>
  </si>
  <si>
    <t>Caja cartón 2,5 kg negra</t>
  </si>
  <si>
    <t>Caja cartón 5 kg dorada</t>
  </si>
  <si>
    <t>Caja plástica 10 kg</t>
  </si>
  <si>
    <t>PGAC2</t>
  </si>
  <si>
    <t>CGM8F1</t>
  </si>
  <si>
    <t>CGM8F2</t>
  </si>
  <si>
    <t>CGM8F</t>
  </si>
  <si>
    <t>PGMC2</t>
  </si>
  <si>
    <t>TARA MATERIAL EMBALAJE CEREZAS</t>
  </si>
  <si>
    <t>TIPO</t>
  </si>
  <si>
    <t>EMBARQUE</t>
  </si>
  <si>
    <t>Aéreo</t>
  </si>
  <si>
    <t>Tapa/Fondo/Bolsa/Absorb</t>
  </si>
  <si>
    <t>Marítimo</t>
  </si>
  <si>
    <t>Tapa/Fondo/Bolsa/Absorb/Corrugado</t>
  </si>
  <si>
    <t>Caja 2,5 Negra</t>
  </si>
  <si>
    <t>Caja 5 Kg Dorada</t>
  </si>
  <si>
    <t>Caja 10 Kg Plástica</t>
  </si>
  <si>
    <t>Caja/Bolsa/Absorb/Corrugado</t>
  </si>
  <si>
    <t>CODIGO AEREO</t>
  </si>
  <si>
    <t>CODIGO MARITIMO</t>
  </si>
  <si>
    <t>DESCRIPCIÓN</t>
  </si>
  <si>
    <t>ETIQUETA</t>
  </si>
  <si>
    <t>CGMH</t>
  </si>
  <si>
    <t>Caja cartón 2,5 kg hola</t>
  </si>
  <si>
    <t>HOLA</t>
  </si>
  <si>
    <t>PESO BRUTO</t>
  </si>
  <si>
    <t>CODIGO EMBALAJE</t>
  </si>
  <si>
    <t>CALIBRES mm</t>
  </si>
  <si>
    <t>Caja cartón 2,5 kg café</t>
  </si>
  <si>
    <t>CGAH</t>
  </si>
  <si>
    <t>TIPO CAJA</t>
  </si>
  <si>
    <t>COLOR LIGHT</t>
  </si>
  <si>
    <t>COLOR DARK</t>
  </si>
  <si>
    <t>DOBLE DARK</t>
  </si>
  <si>
    <t>LD</t>
  </si>
  <si>
    <t>XLD</t>
  </si>
  <si>
    <t>JD</t>
  </si>
  <si>
    <t>2JD</t>
  </si>
  <si>
    <t>3JD</t>
  </si>
  <si>
    <t>4JD</t>
  </si>
  <si>
    <t>LDD</t>
  </si>
  <si>
    <t>XLDD</t>
  </si>
  <si>
    <t>JDD</t>
  </si>
  <si>
    <t>2JDD</t>
  </si>
  <si>
    <t>3JDD</t>
  </si>
  <si>
    <t>4JDD</t>
  </si>
  <si>
    <t>SANTINA                      LAPINS                        REGINA                       SKEENA                       KORDIA                        ROYAL DAWN                             BING</t>
  </si>
  <si>
    <t>NUEVOS</t>
  </si>
  <si>
    <t>BOLSA</t>
  </si>
  <si>
    <t>TIPO EMBARQUE</t>
  </si>
  <si>
    <t>VARIEDADES</t>
  </si>
  <si>
    <t>PESO NETO EMBALAJE (Grs)</t>
  </si>
  <si>
    <t>PESO NETO FRUTA</t>
  </si>
  <si>
    <t>DIMENSIONES cj</t>
  </si>
  <si>
    <t>CAJAS / PALLET</t>
  </si>
  <si>
    <t>AEREO 2,5 KG GRANEL CARTON ROJA 8 FUEGOS</t>
  </si>
  <si>
    <t>Todas</t>
  </si>
  <si>
    <t>300X200X100</t>
  </si>
  <si>
    <t>AEREO 2,5 KG GRANEL CARTON HOLA</t>
  </si>
  <si>
    <t>AEREO 5 KG GRANEL CARTON DORADA 8 FUEGOS</t>
  </si>
  <si>
    <t>480X300X93</t>
  </si>
  <si>
    <t>AEREO 10 KG GRANEL PLASTICO</t>
  </si>
  <si>
    <t>500X300X150</t>
  </si>
  <si>
    <t>MARITIMO 2,5 KG GRANEL CARTON ROJA 8 FUEGOS</t>
  </si>
  <si>
    <t>MARITIMO 2,5 KG GRANEL CARTON HOLA</t>
  </si>
  <si>
    <t>MARITIMO 5 KG GRANEL CARTON DORADA 8 FUEGOS</t>
  </si>
  <si>
    <t>MARITIMO 10 KG GRANEL PLASTICO</t>
  </si>
  <si>
    <t>CGAHF1</t>
  </si>
  <si>
    <t>AEREO 2,5 KG GRANEL CARTON HAPPY FARM</t>
  </si>
  <si>
    <t>HAPPY FARM</t>
  </si>
  <si>
    <t>CGMHF1</t>
  </si>
  <si>
    <t>MARITIMO 2,5 KG GRANEL CARTON HAPPY FARM</t>
  </si>
  <si>
    <t>CARGO</t>
  </si>
  <si>
    <t>PESO BRUTO TOTAL</t>
  </si>
  <si>
    <t>CAT2</t>
  </si>
  <si>
    <t>J-UP</t>
  </si>
  <si>
    <t>26 UP</t>
  </si>
  <si>
    <t>DORADA 8F</t>
  </si>
  <si>
    <t>BLANCA 8F</t>
  </si>
  <si>
    <t>ROJA 8F</t>
  </si>
  <si>
    <t>NEGRA 8F</t>
  </si>
  <si>
    <t>Caja 2,5 Happy Farm</t>
  </si>
  <si>
    <t>MATERIAL EMBALAJE</t>
  </si>
  <si>
    <t>PESOS ADICIONALES*</t>
  </si>
  <si>
    <t>* PESOS ADICIONALES</t>
  </si>
  <si>
    <t>Caja 2,5 Roja</t>
  </si>
  <si>
    <t xml:space="preserve">BOLSA AM CRYSTAL CHERRY | Regina, Skeena ESPECIAL 1226 2,5KG CJ27,5x22,5x9 54X30X40CM </t>
  </si>
  <si>
    <t>AEREO 2,5 KG GRANEL CARTON NEGRA 8 FUEGOS</t>
  </si>
  <si>
    <t>MARITIMO 2,5 KG GRANEL CARTON NEGRA 8 FUEGOS</t>
  </si>
  <si>
    <t>PGMCJ</t>
  </si>
  <si>
    <t>MARITIMO 10 KG GRANEL PLASTICO COMERCIAL</t>
  </si>
  <si>
    <t>BOLSA AM CRYSTAL CHERRY</t>
  </si>
  <si>
    <t>SIN ETIQUETA</t>
  </si>
  <si>
    <t>Caja cartón 2,5 kg happy farm</t>
  </si>
  <si>
    <t>RESUMEN CÓDIGOS DE EMBALAJE</t>
  </si>
  <si>
    <t>Comerial por ahora sin etiqueta, plastica xl 8 fuegos.</t>
  </si>
  <si>
    <t>Caja plástica 10 kg comercial</t>
  </si>
  <si>
    <t>Sin etiqueta</t>
  </si>
  <si>
    <t>ALTURA PALLET metros</t>
  </si>
  <si>
    <t>KG NETO CAJA</t>
  </si>
  <si>
    <t>300X250X100</t>
  </si>
  <si>
    <t>CSG</t>
  </si>
  <si>
    <t>ROJA</t>
  </si>
  <si>
    <t>NEGRA</t>
  </si>
  <si>
    <t>DORADA</t>
  </si>
  <si>
    <t>PLASTICA</t>
  </si>
  <si>
    <t>NOMBRE PRODUCTOR</t>
  </si>
  <si>
    <t xml:space="preserve">AGRICOLA AJL CHILE SPA	</t>
  </si>
  <si>
    <t>AGRICOLA BA FARMS SPA (EL ARRAYAN)</t>
  </si>
  <si>
    <t>AGRICOLA BA FARMS SPA (EL PARRAL)</t>
  </si>
  <si>
    <t>HACIENDA CHADA S.A.</t>
  </si>
  <si>
    <t>AGROVEEN AGRICULTURAL SPA</t>
  </si>
  <si>
    <t>Pallet plástico</t>
  </si>
  <si>
    <t>Funda Térmica</t>
  </si>
  <si>
    <t>Base Térmica</t>
  </si>
  <si>
    <t>Funda Antiáfida</t>
  </si>
  <si>
    <t>Base Antiáfida</t>
  </si>
  <si>
    <t>Sellos Metálicos</t>
  </si>
  <si>
    <t xml:space="preserve">Zuncho </t>
  </si>
  <si>
    <t>Parrilla terciada</t>
  </si>
  <si>
    <t>Esquineros</t>
  </si>
  <si>
    <t>Pallet Madera</t>
  </si>
  <si>
    <t>Interconectores</t>
  </si>
  <si>
    <t>2,5 Roja</t>
  </si>
  <si>
    <t>2,5 Negra</t>
  </si>
  <si>
    <t>5 kg</t>
  </si>
  <si>
    <t>10 kg</t>
  </si>
  <si>
    <t>8F</t>
  </si>
  <si>
    <t>AGRICOLA JHON BOTTO E.I.R.L.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</si>
</sst>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0.000"/>
    <numFmt numFmtId="166" formatCode="#,##0.00_ ;[Red]\-#,##0.00\ 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76933C"/>
      <name val="Calibri"/>
      <family val="2"/>
      <scheme val="minor"/>
    </font>
    <font>
      <b/>
      <sz val="10"/>
      <color rgb="FFFF0000"/>
      <name val="Calibri"/>
      <family val="2"/>
    </font>
    <font>
      <b/>
      <sz val="11"/>
      <color rgb="FFFF0000"/>
      <name val="Calibri"/>
      <family val="2"/>
    </font>
    <font>
      <b/>
      <u/>
      <sz val="14"/>
      <color theme="1"/>
      <name val="Noto Sans Miao Regular"/>
    </font>
    <font>
      <sz val="14"/>
      <color theme="1"/>
      <name val="Noto Sans Miao Regular"/>
    </font>
    <font>
      <b/>
      <sz val="14"/>
      <color theme="1"/>
      <name val="Noto Sans Miao Regular"/>
    </font>
    <font>
      <sz val="14"/>
      <color theme="1"/>
      <name val="Calibri"/>
      <family val="2"/>
      <scheme val="minor"/>
    </font>
    <font>
      <b/>
      <u/>
      <sz val="18"/>
      <color theme="1"/>
      <name val="Noto Sans Miao Regular"/>
    </font>
    <font>
      <sz val="18"/>
      <color theme="1"/>
      <name val="Noto Sans Miao Regular"/>
    </font>
    <font>
      <b/>
      <sz val="18"/>
      <color theme="1"/>
      <name val="Noto Sans Miao Regula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4" fillId="0" borderId="0" xfId="0" applyFont="1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3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3" fillId="2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4" xfId="0" applyFont="1" applyBorder="1"/>
    <xf numFmtId="0" fontId="15" fillId="0" borderId="4" xfId="0" applyFont="1" applyBorder="1" applyAlignment="1">
      <alignment horizontal="center"/>
    </xf>
    <xf numFmtId="0" fontId="15" fillId="10" borderId="1" xfId="0" applyFont="1" applyFill="1" applyBorder="1"/>
    <xf numFmtId="0" fontId="15" fillId="9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6" fillId="0" borderId="0" xfId="0" applyFont="1"/>
    <xf numFmtId="0" fontId="17" fillId="0" borderId="0" xfId="0" applyFont="1"/>
    <xf numFmtId="0" fontId="17" fillId="0" borderId="1" xfId="0" applyFont="1" applyBorder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166" fontId="17" fillId="0" borderId="1" xfId="0" applyNumberFormat="1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8" fillId="2" borderId="2" xfId="0" applyFont="1" applyFill="1" applyBorder="1" applyAlignment="1">
      <alignment vertical="center"/>
    </xf>
    <xf numFmtId="0" fontId="18" fillId="2" borderId="3" xfId="0" applyFont="1" applyFill="1" applyBorder="1" applyAlignment="1">
      <alignment vertical="center"/>
    </xf>
    <xf numFmtId="0" fontId="18" fillId="2" borderId="4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wrapText="1"/>
    </xf>
    <xf numFmtId="0" fontId="17" fillId="0" borderId="4" xfId="0" applyFont="1" applyBorder="1"/>
    <xf numFmtId="0" fontId="17" fillId="0" borderId="1" xfId="0" applyFont="1" applyBorder="1"/>
    <xf numFmtId="0" fontId="19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165" fontId="13" fillId="2" borderId="1" xfId="0" applyNumberFormat="1" applyFont="1" applyFill="1" applyBorder="1" applyAlignment="1">
      <alignment horizontal="center"/>
    </xf>
    <xf numFmtId="2" fontId="13" fillId="2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165" fontId="17" fillId="0" borderId="0" xfId="0" applyNumberFormat="1" applyFont="1"/>
    <xf numFmtId="0" fontId="19" fillId="9" borderId="0" xfId="0" applyFont="1" applyFill="1"/>
    <xf numFmtId="0" fontId="19" fillId="0" borderId="0" xfId="0" applyFont="1"/>
    <xf numFmtId="0" fontId="20" fillId="2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6" fillId="0" borderId="0" xfId="0" applyFont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0" borderId="6" xfId="0" applyFont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18" fillId="2" borderId="4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FDE5F8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32"/>
  <sheetViews>
    <sheetView showGridLines="0" zoomScale="110" zoomScaleNormal="110" workbookViewId="0">
      <selection activeCell="B12" sqref="B12"/>
    </sheetView>
  </sheetViews>
  <sheetFormatPr baseColWidth="10" defaultColWidth="11.5" defaultRowHeight="14"/>
  <cols>
    <col min="1" max="1" width="13" style="8" customWidth="1"/>
    <col min="2" max="2" width="17.5" style="8" customWidth="1"/>
    <col min="3" max="3" width="13" style="8" customWidth="1"/>
    <col min="4" max="4" width="14" style="8" customWidth="1"/>
    <col min="5" max="5" width="11.33203125" style="8" bestFit="1" customWidth="1"/>
    <col min="6" max="6" width="22.5" style="8" bestFit="1" customWidth="1"/>
    <col min="7" max="16384" width="11.5" style="8"/>
  </cols>
  <sheetData>
    <row r="1" spans="1:14" ht="29">
      <c r="A1" s="6" t="s">
        <v>7</v>
      </c>
      <c r="B1" s="8" t="s">
        <v>88</v>
      </c>
    </row>
    <row r="3" spans="1:14" customFormat="1" ht="30">
      <c r="A3" s="20" t="s">
        <v>59</v>
      </c>
      <c r="B3" s="20" t="s">
        <v>60</v>
      </c>
      <c r="C3" s="38" t="s">
        <v>49</v>
      </c>
      <c r="D3" s="39"/>
      <c r="E3" s="39"/>
      <c r="F3" s="39"/>
      <c r="G3" s="40"/>
      <c r="H3" s="85" t="s">
        <v>48</v>
      </c>
      <c r="I3" s="86"/>
      <c r="K3" s="87" t="s">
        <v>59</v>
      </c>
      <c r="L3" s="88"/>
      <c r="M3" s="89" t="s">
        <v>60</v>
      </c>
      <c r="N3" s="89"/>
    </row>
    <row r="4" spans="1:14" customFormat="1" ht="47">
      <c r="A4" s="21" t="s">
        <v>61</v>
      </c>
      <c r="B4" s="21" t="s">
        <v>62</v>
      </c>
      <c r="C4" s="16" t="s">
        <v>83</v>
      </c>
      <c r="D4" s="17" t="s">
        <v>24</v>
      </c>
      <c r="E4" s="17" t="s">
        <v>82</v>
      </c>
      <c r="F4" s="26" t="s">
        <v>81</v>
      </c>
      <c r="G4" s="18" t="s">
        <v>84</v>
      </c>
      <c r="H4" s="19" t="s">
        <v>91</v>
      </c>
      <c r="I4" s="22" t="s">
        <v>50</v>
      </c>
      <c r="K4" s="21" t="s">
        <v>93</v>
      </c>
      <c r="L4" s="19" t="s">
        <v>55</v>
      </c>
      <c r="M4" s="21" t="s">
        <v>90</v>
      </c>
      <c r="N4" s="17" t="s">
        <v>55</v>
      </c>
    </row>
    <row r="5" spans="1:14" customFormat="1" ht="15">
      <c r="A5" s="27" t="s">
        <v>63</v>
      </c>
      <c r="B5" s="27" t="s">
        <v>54</v>
      </c>
      <c r="C5" s="28" t="s">
        <v>52</v>
      </c>
      <c r="D5" s="28" t="s">
        <v>51</v>
      </c>
      <c r="E5" s="28" t="s">
        <v>52</v>
      </c>
      <c r="F5" s="28"/>
      <c r="G5" s="28"/>
      <c r="H5" s="90" t="s">
        <v>92</v>
      </c>
      <c r="I5" s="28"/>
      <c r="K5" s="27" t="s">
        <v>63</v>
      </c>
      <c r="L5" s="28" t="s">
        <v>71</v>
      </c>
      <c r="M5" s="27" t="s">
        <v>54</v>
      </c>
      <c r="N5" s="28" t="s">
        <v>56</v>
      </c>
    </row>
    <row r="6" spans="1:14" customFormat="1" ht="15">
      <c r="A6" s="29" t="s">
        <v>46</v>
      </c>
      <c r="B6" s="29" t="s">
        <v>25</v>
      </c>
      <c r="C6" s="30" t="s">
        <v>28</v>
      </c>
      <c r="D6" s="30" t="s">
        <v>27</v>
      </c>
      <c r="E6" s="30" t="s">
        <v>28</v>
      </c>
      <c r="F6" s="30" t="s">
        <v>85</v>
      </c>
      <c r="G6" s="30" t="s">
        <v>28</v>
      </c>
      <c r="H6" s="91"/>
      <c r="I6" s="30" t="s">
        <v>26</v>
      </c>
      <c r="K6" s="29" t="s">
        <v>46</v>
      </c>
      <c r="L6" s="30" t="s">
        <v>71</v>
      </c>
      <c r="M6" s="29" t="s">
        <v>25</v>
      </c>
      <c r="N6" s="30" t="s">
        <v>57</v>
      </c>
    </row>
    <row r="7" spans="1:14" customFormat="1" ht="15">
      <c r="A7" s="31" t="s">
        <v>47</v>
      </c>
      <c r="B7" s="31" t="s">
        <v>29</v>
      </c>
      <c r="C7" s="32" t="s">
        <v>32</v>
      </c>
      <c r="D7" s="32" t="s">
        <v>31</v>
      </c>
      <c r="E7" s="32" t="s">
        <v>32</v>
      </c>
      <c r="F7" s="32" t="s">
        <v>31</v>
      </c>
      <c r="G7" s="32" t="s">
        <v>32</v>
      </c>
      <c r="H7" s="91"/>
      <c r="I7" s="32" t="s">
        <v>30</v>
      </c>
      <c r="K7" s="31" t="s">
        <v>47</v>
      </c>
      <c r="L7" s="32" t="s">
        <v>89</v>
      </c>
      <c r="M7" s="31" t="s">
        <v>29</v>
      </c>
      <c r="N7" s="32" t="s">
        <v>58</v>
      </c>
    </row>
    <row r="8" spans="1:14" customFormat="1" ht="15">
      <c r="A8" s="33" t="s">
        <v>64</v>
      </c>
      <c r="B8" s="33" t="s">
        <v>33</v>
      </c>
      <c r="C8" s="34" t="s">
        <v>34</v>
      </c>
      <c r="D8" s="34" t="s">
        <v>26</v>
      </c>
      <c r="E8" s="34" t="s">
        <v>34</v>
      </c>
      <c r="F8" s="34" t="s">
        <v>26</v>
      </c>
      <c r="G8" s="34" t="s">
        <v>34</v>
      </c>
      <c r="H8" s="91"/>
      <c r="I8" s="34" t="s">
        <v>87</v>
      </c>
      <c r="K8" s="33" t="s">
        <v>64</v>
      </c>
      <c r="L8" s="34" t="s">
        <v>94</v>
      </c>
      <c r="M8" s="33" t="s">
        <v>33</v>
      </c>
      <c r="N8" s="34" t="s">
        <v>96</v>
      </c>
    </row>
    <row r="9" spans="1:14" customFormat="1" ht="15">
      <c r="A9" s="22" t="s">
        <v>65</v>
      </c>
      <c r="B9" s="22" t="s">
        <v>35</v>
      </c>
      <c r="C9" s="35" t="s">
        <v>98</v>
      </c>
      <c r="D9" s="35" t="s">
        <v>99</v>
      </c>
      <c r="E9" s="35" t="s">
        <v>98</v>
      </c>
      <c r="F9" s="35" t="s">
        <v>30</v>
      </c>
      <c r="G9" s="35" t="s">
        <v>98</v>
      </c>
      <c r="H9" s="91"/>
      <c r="I9" s="35"/>
      <c r="K9" s="22" t="s">
        <v>65</v>
      </c>
      <c r="L9" s="35" t="s">
        <v>95</v>
      </c>
      <c r="M9" s="22" t="s">
        <v>35</v>
      </c>
      <c r="N9" s="35" t="s">
        <v>97</v>
      </c>
    </row>
    <row r="10" spans="1:14" customFormat="1" ht="15">
      <c r="A10" s="22" t="s">
        <v>45</v>
      </c>
      <c r="B10" s="36" t="s">
        <v>86</v>
      </c>
      <c r="C10" s="2"/>
      <c r="D10" s="2"/>
      <c r="E10" s="2"/>
      <c r="F10" s="35" t="s">
        <v>87</v>
      </c>
      <c r="G10" s="2"/>
      <c r="H10" s="92"/>
      <c r="I10" s="2"/>
      <c r="K10" s="22" t="s">
        <v>45</v>
      </c>
      <c r="L10" s="2"/>
      <c r="M10" s="36" t="s">
        <v>86</v>
      </c>
      <c r="N10" s="2"/>
    </row>
    <row r="11" spans="1:14" customFormat="1" ht="15">
      <c r="A11" s="8"/>
      <c r="B11" s="8" t="s">
        <v>124</v>
      </c>
      <c r="C11" s="8"/>
      <c r="D11" s="8"/>
      <c r="E11" s="8"/>
      <c r="F11" s="8"/>
      <c r="G11" s="8"/>
      <c r="H11" s="8"/>
      <c r="I11" s="8"/>
    </row>
    <row r="14" spans="1:14">
      <c r="A14" s="8" t="s">
        <v>36</v>
      </c>
    </row>
    <row r="15" spans="1:14" ht="30">
      <c r="A15" s="24" t="s">
        <v>72</v>
      </c>
      <c r="B15" s="23" t="s">
        <v>73</v>
      </c>
      <c r="C15" s="23" t="s">
        <v>67</v>
      </c>
      <c r="D15" s="15" t="s">
        <v>66</v>
      </c>
      <c r="E15" s="15" t="s">
        <v>6</v>
      </c>
    </row>
    <row r="16" spans="1:14">
      <c r="A16" s="93" t="s">
        <v>74</v>
      </c>
      <c r="B16" s="94" t="s">
        <v>69</v>
      </c>
      <c r="C16" s="25" t="s">
        <v>68</v>
      </c>
      <c r="D16" s="4">
        <v>108</v>
      </c>
      <c r="E16" s="5">
        <f>20*D16</f>
        <v>2160</v>
      </c>
    </row>
    <row r="17" spans="1:9">
      <c r="A17" s="93"/>
      <c r="B17" s="95"/>
      <c r="C17" s="25" t="s">
        <v>70</v>
      </c>
      <c r="D17" s="4">
        <v>96</v>
      </c>
      <c r="E17" s="5" t="s">
        <v>71</v>
      </c>
    </row>
    <row r="18" spans="1:9">
      <c r="A18" s="93"/>
      <c r="B18" s="94" t="s">
        <v>77</v>
      </c>
      <c r="C18" s="25" t="s">
        <v>68</v>
      </c>
      <c r="D18" s="4">
        <v>90</v>
      </c>
      <c r="E18" s="5">
        <f>20*D18</f>
        <v>1800</v>
      </c>
    </row>
    <row r="19" spans="1:9">
      <c r="A19" s="93"/>
      <c r="B19" s="95"/>
      <c r="C19" s="25" t="s">
        <v>70</v>
      </c>
      <c r="D19" s="4">
        <v>80</v>
      </c>
      <c r="E19" s="5" t="s">
        <v>71</v>
      </c>
    </row>
    <row r="20" spans="1:9">
      <c r="A20" s="93" t="s">
        <v>75</v>
      </c>
      <c r="B20" s="94" t="s">
        <v>78</v>
      </c>
      <c r="C20" s="25" t="s">
        <v>68</v>
      </c>
      <c r="D20" s="4">
        <v>114</v>
      </c>
      <c r="E20" s="5">
        <f>20*D20</f>
        <v>2280</v>
      </c>
    </row>
    <row r="21" spans="1:9">
      <c r="A21" s="93"/>
      <c r="B21" s="95"/>
      <c r="C21" s="25" t="s">
        <v>70</v>
      </c>
      <c r="D21" s="4">
        <v>102</v>
      </c>
      <c r="E21" s="5" t="s">
        <v>71</v>
      </c>
    </row>
    <row r="22" spans="1:9">
      <c r="A22" s="93"/>
      <c r="B22" s="94" t="s">
        <v>69</v>
      </c>
      <c r="C22" s="25" t="s">
        <v>68</v>
      </c>
      <c r="D22" s="4">
        <v>108</v>
      </c>
      <c r="E22" s="5">
        <f>20*D22</f>
        <v>2160</v>
      </c>
    </row>
    <row r="23" spans="1:9">
      <c r="A23" s="93"/>
      <c r="B23" s="95"/>
      <c r="C23" s="25" t="s">
        <v>70</v>
      </c>
      <c r="D23" s="4">
        <v>96</v>
      </c>
      <c r="E23" s="5" t="s">
        <v>71</v>
      </c>
    </row>
    <row r="24" spans="1:9">
      <c r="A24" s="93"/>
      <c r="B24" s="94" t="s">
        <v>77</v>
      </c>
      <c r="C24" s="25" t="s">
        <v>68</v>
      </c>
      <c r="D24" s="4">
        <v>90</v>
      </c>
      <c r="E24" s="5">
        <f>20*D24</f>
        <v>1800</v>
      </c>
    </row>
    <row r="25" spans="1:9">
      <c r="A25" s="93"/>
      <c r="B25" s="95"/>
      <c r="C25" s="25" t="s">
        <v>70</v>
      </c>
      <c r="D25" s="4">
        <v>80</v>
      </c>
      <c r="E25" s="5" t="s">
        <v>71</v>
      </c>
    </row>
    <row r="26" spans="1:9">
      <c r="A26" s="93"/>
      <c r="B26" s="94" t="s">
        <v>79</v>
      </c>
      <c r="C26" s="25" t="s">
        <v>68</v>
      </c>
      <c r="D26" s="4">
        <v>85</v>
      </c>
      <c r="E26" s="5">
        <f>20*D26</f>
        <v>1700</v>
      </c>
    </row>
    <row r="27" spans="1:9">
      <c r="A27" s="93"/>
      <c r="B27" s="95"/>
      <c r="C27" s="25" t="s">
        <v>70</v>
      </c>
      <c r="D27" s="4">
        <v>75</v>
      </c>
      <c r="E27" s="5" t="s">
        <v>71</v>
      </c>
    </row>
    <row r="28" spans="1:9">
      <c r="A28" s="93" t="s">
        <v>76</v>
      </c>
      <c r="B28" s="94" t="s">
        <v>80</v>
      </c>
      <c r="C28" s="25" t="s">
        <v>68</v>
      </c>
      <c r="D28" s="4">
        <v>114</v>
      </c>
      <c r="E28" s="5">
        <f>20*D28</f>
        <v>2280</v>
      </c>
    </row>
    <row r="29" spans="1:9">
      <c r="A29" s="93"/>
      <c r="B29" s="95"/>
      <c r="C29" s="25" t="s">
        <v>70</v>
      </c>
      <c r="D29" s="4">
        <v>102</v>
      </c>
      <c r="E29" s="5" t="s">
        <v>71</v>
      </c>
    </row>
    <row r="32" spans="1:9" ht="15">
      <c r="A32" s="37"/>
      <c r="B32"/>
      <c r="C32"/>
      <c r="D32"/>
      <c r="E32"/>
      <c r="F32"/>
      <c r="G32"/>
      <c r="H32"/>
      <c r="I32"/>
    </row>
  </sheetData>
  <mergeCells count="14">
    <mergeCell ref="A20:A27"/>
    <mergeCell ref="A28:A29"/>
    <mergeCell ref="B22:B23"/>
    <mergeCell ref="B24:B25"/>
    <mergeCell ref="B28:B29"/>
    <mergeCell ref="B26:B27"/>
    <mergeCell ref="B20:B21"/>
    <mergeCell ref="H3:I3"/>
    <mergeCell ref="K3:L3"/>
    <mergeCell ref="M3:N3"/>
    <mergeCell ref="H5:H10"/>
    <mergeCell ref="A16:A19"/>
    <mergeCell ref="B16:B17"/>
    <mergeCell ref="B18:B19"/>
  </mergeCells>
  <pageMargins left="0.70866141732283472" right="0.70866141732283472" top="0.74803149606299213" bottom="0.74803149606299213" header="0.31496062992125984" footer="0.31496062992125984"/>
  <pageSetup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13"/>
  <sheetViews>
    <sheetView showGridLines="0" zoomScale="150" zoomScaleNormal="80" workbookViewId="0">
      <selection activeCell="C18" sqref="C18"/>
    </sheetView>
  </sheetViews>
  <sheetFormatPr baseColWidth="10" defaultColWidth="11.5" defaultRowHeight="14"/>
  <cols>
    <col min="1" max="1" width="16.33203125" style="8" customWidth="1"/>
    <col min="2" max="2" width="16.83203125" style="8" customWidth="1"/>
    <col min="3" max="3" width="13.33203125" style="9" customWidth="1"/>
    <col min="4" max="4" width="12.6640625" style="8" customWidth="1"/>
    <col min="5" max="5" width="15.83203125" style="8" bestFit="1" customWidth="1"/>
    <col min="6" max="16384" width="11.5" style="8"/>
  </cols>
  <sheetData>
    <row r="1" spans="1:5" ht="29">
      <c r="A1" s="6" t="s">
        <v>103</v>
      </c>
    </row>
    <row r="3" spans="1:5">
      <c r="A3" s="100"/>
      <c r="B3" s="96" t="s">
        <v>2</v>
      </c>
      <c r="C3" s="96" t="s">
        <v>5</v>
      </c>
      <c r="D3" s="96" t="s">
        <v>6</v>
      </c>
      <c r="E3" s="96" t="s">
        <v>109</v>
      </c>
    </row>
    <row r="4" spans="1:5">
      <c r="A4" s="100"/>
      <c r="B4" s="97"/>
      <c r="C4" s="97"/>
      <c r="D4" s="97"/>
      <c r="E4" s="97"/>
    </row>
    <row r="5" spans="1:5">
      <c r="A5" s="41" t="s">
        <v>110</v>
      </c>
      <c r="B5" s="4">
        <v>20</v>
      </c>
      <c r="C5" s="4">
        <v>112</v>
      </c>
      <c r="D5" s="5">
        <f>B5*C5</f>
        <v>2240</v>
      </c>
      <c r="E5" s="14" t="s">
        <v>107</v>
      </c>
    </row>
    <row r="6" spans="1:5">
      <c r="A6" s="41" t="s">
        <v>41</v>
      </c>
      <c r="B6" s="14"/>
      <c r="C6" s="4">
        <v>240</v>
      </c>
      <c r="D6" s="14"/>
      <c r="E6" s="14" t="s">
        <v>108</v>
      </c>
    </row>
    <row r="9" spans="1:5" ht="30">
      <c r="A9" s="3" t="s">
        <v>0</v>
      </c>
      <c r="B9" s="3" t="s">
        <v>4</v>
      </c>
      <c r="C9" s="10" t="s">
        <v>117</v>
      </c>
      <c r="D9" s="3" t="s">
        <v>1</v>
      </c>
    </row>
    <row r="10" spans="1:5">
      <c r="A10" s="99" t="s">
        <v>111</v>
      </c>
      <c r="B10" s="98" t="s">
        <v>112</v>
      </c>
      <c r="C10" s="4" t="s">
        <v>113</v>
      </c>
      <c r="D10" s="42" t="s">
        <v>47</v>
      </c>
    </row>
    <row r="11" spans="1:5">
      <c r="A11" s="99"/>
      <c r="B11" s="98"/>
      <c r="C11" s="4" t="s">
        <v>114</v>
      </c>
      <c r="D11" s="42" t="s">
        <v>45</v>
      </c>
    </row>
    <row r="12" spans="1:5">
      <c r="A12" s="99"/>
      <c r="B12" s="98"/>
      <c r="C12" s="4" t="s">
        <v>115</v>
      </c>
      <c r="D12" s="42" t="s">
        <v>118</v>
      </c>
    </row>
    <row r="13" spans="1:5">
      <c r="A13" s="99"/>
      <c r="B13" s="98"/>
      <c r="C13" s="4" t="s">
        <v>116</v>
      </c>
      <c r="D13" s="42" t="s">
        <v>119</v>
      </c>
    </row>
  </sheetData>
  <mergeCells count="7">
    <mergeCell ref="E3:E4"/>
    <mergeCell ref="B10:B13"/>
    <mergeCell ref="A10:A13"/>
    <mergeCell ref="A3:A4"/>
    <mergeCell ref="B3:B4"/>
    <mergeCell ref="C3:C4"/>
    <mergeCell ref="D3:D4"/>
  </mergeCells>
  <pageMargins left="0.70866141732283472" right="0.70866141732283472" top="0.74803149606299213" bottom="0.74803149606299213" header="0.31496062992125984" footer="0.31496062992125984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"/>
  <sheetViews>
    <sheetView showGridLines="0" zoomScale="150" zoomScaleNormal="80" workbookViewId="0">
      <selection activeCell="D14" sqref="D14"/>
    </sheetView>
  </sheetViews>
  <sheetFormatPr baseColWidth="10" defaultRowHeight="15"/>
  <cols>
    <col min="1" max="1" width="13.33203125" customWidth="1"/>
    <col min="2" max="13" width="6.6640625" customWidth="1"/>
  </cols>
  <sheetData>
    <row r="1" spans="1:13" ht="29">
      <c r="A1" s="6" t="s">
        <v>22</v>
      </c>
    </row>
    <row r="3" spans="1:13" s="1" customFormat="1">
      <c r="A3" s="2"/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  <c r="I3" s="12" t="s">
        <v>17</v>
      </c>
      <c r="J3" s="12" t="s">
        <v>18</v>
      </c>
      <c r="K3" s="12" t="s">
        <v>19</v>
      </c>
      <c r="L3" s="12" t="s">
        <v>20</v>
      </c>
      <c r="M3" s="12" t="s">
        <v>21</v>
      </c>
    </row>
    <row r="4" spans="1:13" s="1" customFormat="1">
      <c r="A4" s="13" t="s">
        <v>8</v>
      </c>
      <c r="B4" s="7"/>
      <c r="C4" s="7"/>
      <c r="D4" s="7"/>
      <c r="E4" s="7"/>
      <c r="F4" s="7"/>
      <c r="G4" s="7"/>
      <c r="H4" s="7"/>
      <c r="I4" s="7"/>
      <c r="J4" s="7"/>
      <c r="K4" s="7"/>
      <c r="L4" s="11"/>
      <c r="M4" s="11"/>
    </row>
    <row r="5" spans="1:13">
      <c r="A5" s="13" t="s">
        <v>103</v>
      </c>
      <c r="B5" s="11"/>
      <c r="C5" s="11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>
      <c r="A6" s="13" t="s">
        <v>9</v>
      </c>
      <c r="B6" s="7"/>
      <c r="C6" s="11"/>
      <c r="D6" s="11"/>
      <c r="E6" s="7"/>
      <c r="F6" s="7"/>
      <c r="G6" s="7"/>
      <c r="H6" s="7"/>
      <c r="I6" s="7"/>
      <c r="J6" s="7"/>
      <c r="K6" s="7"/>
      <c r="L6" s="7"/>
      <c r="M6" s="7"/>
    </row>
  </sheetData>
  <pageMargins left="0.70866141732283472" right="0.70866141732283472" top="0.74803149606299213" bottom="0.74803149606299213" header="0.31496062992125984" footer="0.31496062992125984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N98"/>
  <sheetViews>
    <sheetView showGridLines="0" tabSelected="1" topLeftCell="A41" zoomScale="93" zoomScaleNormal="80" workbookViewId="0">
      <selection activeCell="C79" sqref="C79"/>
    </sheetView>
  </sheetViews>
  <sheetFormatPr baseColWidth="10" defaultColWidth="11.5" defaultRowHeight="31" outlineLevelRow="1"/>
  <cols>
    <col min="1" max="1" width="11.5" style="56"/>
    <col min="2" max="2" width="32.5" style="56" customWidth="1"/>
    <col min="3" max="3" width="71.1640625" style="56" bestFit="1" customWidth="1"/>
    <col min="4" max="4" width="22.83203125" style="56" customWidth="1"/>
    <col min="5" max="5" width="31.1640625" style="56" customWidth="1"/>
    <col min="6" max="6" width="18" style="56" customWidth="1"/>
    <col min="7" max="7" width="22" style="56" bestFit="1" customWidth="1"/>
    <col min="8" max="8" width="28.6640625" style="56" customWidth="1"/>
    <col min="9" max="9" width="20.5" style="56" bestFit="1" customWidth="1"/>
    <col min="10" max="10" width="24.33203125" style="56" bestFit="1" customWidth="1"/>
    <col min="11" max="11" width="22.83203125" style="56" bestFit="1" customWidth="1"/>
    <col min="12" max="12" width="38.5" style="56" bestFit="1" customWidth="1"/>
    <col min="13" max="13" width="11.5" style="56"/>
    <col min="14" max="14" width="18.83203125" style="56" customWidth="1"/>
    <col min="15" max="16384" width="11.5" style="56"/>
  </cols>
  <sheetData>
    <row r="1" spans="2:9">
      <c r="B1" s="55" t="s">
        <v>8</v>
      </c>
    </row>
    <row r="3" spans="2:9">
      <c r="B3" s="108"/>
      <c r="C3" s="101" t="s">
        <v>105</v>
      </c>
      <c r="D3" s="101" t="s">
        <v>121</v>
      </c>
      <c r="E3" s="101" t="s">
        <v>228</v>
      </c>
      <c r="F3" s="101" t="s">
        <v>159</v>
      </c>
      <c r="G3" s="101" t="s">
        <v>106</v>
      </c>
      <c r="H3" s="101" t="s">
        <v>6</v>
      </c>
      <c r="I3" s="103" t="s">
        <v>227</v>
      </c>
    </row>
    <row r="4" spans="2:9">
      <c r="B4" s="108"/>
      <c r="C4" s="102"/>
      <c r="D4" s="102"/>
      <c r="E4" s="102"/>
      <c r="F4" s="102"/>
      <c r="G4" s="102"/>
      <c r="H4" s="102"/>
      <c r="I4" s="104"/>
    </row>
    <row r="5" spans="2:9" ht="50" customHeight="1">
      <c r="B5" s="110" t="s">
        <v>120</v>
      </c>
      <c r="C5" s="57" t="s">
        <v>104</v>
      </c>
      <c r="D5" s="57" t="s">
        <v>122</v>
      </c>
      <c r="E5" s="57">
        <v>5</v>
      </c>
      <c r="F5" s="57" t="s">
        <v>206</v>
      </c>
      <c r="G5" s="57">
        <v>184</v>
      </c>
      <c r="H5" s="58">
        <f t="shared" ref="H5:H10" si="0">G5*20</f>
        <v>3680</v>
      </c>
      <c r="I5" s="59">
        <v>2.2999999999999998</v>
      </c>
    </row>
    <row r="6" spans="2:9">
      <c r="B6" s="111"/>
      <c r="C6" s="57" t="s">
        <v>104</v>
      </c>
      <c r="D6" s="57" t="s">
        <v>123</v>
      </c>
      <c r="E6" s="57">
        <v>10</v>
      </c>
      <c r="F6" s="57" t="s">
        <v>207</v>
      </c>
      <c r="G6" s="57">
        <v>112</v>
      </c>
      <c r="H6" s="58">
        <f t="shared" si="0"/>
        <v>2240</v>
      </c>
      <c r="I6" s="59">
        <v>2.2999999999999998</v>
      </c>
    </row>
    <row r="7" spans="2:9">
      <c r="B7" s="111"/>
      <c r="C7" s="57" t="s">
        <v>104</v>
      </c>
      <c r="D7" s="57" t="s">
        <v>122</v>
      </c>
      <c r="E7" s="57">
        <v>2.5</v>
      </c>
      <c r="F7" s="57" t="s">
        <v>208</v>
      </c>
      <c r="G7" s="57">
        <v>420</v>
      </c>
      <c r="H7" s="58">
        <f t="shared" si="0"/>
        <v>8400</v>
      </c>
      <c r="I7" s="59">
        <v>2.2999999999999998</v>
      </c>
    </row>
    <row r="8" spans="2:9">
      <c r="B8" s="111"/>
      <c r="C8" s="60" t="s">
        <v>104</v>
      </c>
      <c r="D8" s="57" t="s">
        <v>122</v>
      </c>
      <c r="E8" s="57">
        <v>2.5</v>
      </c>
      <c r="F8" s="57" t="s">
        <v>209</v>
      </c>
      <c r="G8" s="57">
        <v>352</v>
      </c>
      <c r="H8" s="58">
        <f t="shared" si="0"/>
        <v>7040</v>
      </c>
      <c r="I8" s="59">
        <v>2.2999999999999998</v>
      </c>
    </row>
    <row r="9" spans="2:9">
      <c r="B9" s="111"/>
      <c r="C9" s="60" t="s">
        <v>104</v>
      </c>
      <c r="D9" s="57" t="s">
        <v>122</v>
      </c>
      <c r="E9" s="57">
        <v>2.5</v>
      </c>
      <c r="F9" s="57" t="s">
        <v>198</v>
      </c>
      <c r="G9" s="57">
        <v>420</v>
      </c>
      <c r="H9" s="58">
        <f t="shared" si="0"/>
        <v>8400</v>
      </c>
      <c r="I9" s="59">
        <v>2.2999999999999998</v>
      </c>
    </row>
    <row r="10" spans="2:9">
      <c r="B10" s="112"/>
      <c r="C10" s="60" t="s">
        <v>104</v>
      </c>
      <c r="D10" s="57" t="s">
        <v>122</v>
      </c>
      <c r="E10" s="57">
        <v>2.5</v>
      </c>
      <c r="F10" s="57" t="s">
        <v>153</v>
      </c>
      <c r="G10" s="57">
        <v>420</v>
      </c>
      <c r="H10" s="58">
        <f t="shared" si="0"/>
        <v>8400</v>
      </c>
      <c r="I10" s="59">
        <v>2.2999999999999998</v>
      </c>
    </row>
    <row r="11" spans="2:9">
      <c r="B11" s="61" t="s">
        <v>41</v>
      </c>
      <c r="C11" s="60" t="s">
        <v>71</v>
      </c>
      <c r="D11" s="57" t="s">
        <v>122</v>
      </c>
      <c r="E11" s="57">
        <v>5</v>
      </c>
      <c r="F11" s="57" t="s">
        <v>206</v>
      </c>
      <c r="G11" s="57">
        <v>120</v>
      </c>
      <c r="H11" s="58" t="s">
        <v>71</v>
      </c>
      <c r="I11" s="59">
        <v>1.6</v>
      </c>
    </row>
    <row r="12" spans="2:9">
      <c r="B12" s="62"/>
      <c r="C12" s="60" t="s">
        <v>71</v>
      </c>
      <c r="D12" s="57" t="s">
        <v>122</v>
      </c>
      <c r="E12" s="57">
        <v>2.5</v>
      </c>
      <c r="F12" s="57" t="s">
        <v>209</v>
      </c>
      <c r="G12" s="57">
        <v>240</v>
      </c>
      <c r="H12" s="58" t="s">
        <v>71</v>
      </c>
      <c r="I12" s="59">
        <v>1.6</v>
      </c>
    </row>
    <row r="13" spans="2:9">
      <c r="B13" s="62"/>
      <c r="C13" s="60" t="s">
        <v>3</v>
      </c>
      <c r="D13" s="57" t="s">
        <v>122</v>
      </c>
      <c r="E13" s="57">
        <v>2.5</v>
      </c>
      <c r="F13" s="57" t="s">
        <v>208</v>
      </c>
      <c r="G13" s="57">
        <v>280</v>
      </c>
      <c r="H13" s="58" t="s">
        <v>53</v>
      </c>
      <c r="I13" s="59">
        <v>1.6</v>
      </c>
    </row>
    <row r="14" spans="2:9">
      <c r="B14" s="62"/>
      <c r="C14" s="60" t="s">
        <v>71</v>
      </c>
      <c r="D14" s="57" t="s">
        <v>122</v>
      </c>
      <c r="E14" s="57">
        <v>2.5</v>
      </c>
      <c r="F14" s="57" t="s">
        <v>198</v>
      </c>
      <c r="G14" s="57">
        <v>280</v>
      </c>
      <c r="H14" s="58" t="s">
        <v>71</v>
      </c>
      <c r="I14" s="59">
        <v>1.6</v>
      </c>
    </row>
    <row r="15" spans="2:9">
      <c r="B15" s="62"/>
      <c r="C15" s="60" t="s">
        <v>71</v>
      </c>
      <c r="D15" s="57" t="s">
        <v>122</v>
      </c>
      <c r="E15" s="57">
        <v>2.5</v>
      </c>
      <c r="F15" s="57" t="s">
        <v>153</v>
      </c>
      <c r="G15" s="57">
        <v>280</v>
      </c>
      <c r="H15" s="58" t="s">
        <v>71</v>
      </c>
      <c r="I15" s="59">
        <v>1.6</v>
      </c>
    </row>
    <row r="16" spans="2:9">
      <c r="B16" s="63"/>
      <c r="C16" s="60" t="s">
        <v>71</v>
      </c>
      <c r="D16" s="57" t="s">
        <v>123</v>
      </c>
      <c r="E16" s="57">
        <v>10</v>
      </c>
      <c r="F16" s="57" t="s">
        <v>207</v>
      </c>
      <c r="G16" s="57">
        <v>80</v>
      </c>
      <c r="H16" s="58" t="s">
        <v>71</v>
      </c>
      <c r="I16" s="59">
        <v>1.6</v>
      </c>
    </row>
    <row r="17" spans="2:13">
      <c r="E17" s="64"/>
    </row>
    <row r="19" spans="2:13" ht="32">
      <c r="B19" s="65" t="s">
        <v>0</v>
      </c>
      <c r="C19" s="66" t="s">
        <v>4</v>
      </c>
      <c r="D19" s="67" t="s">
        <v>156</v>
      </c>
      <c r="E19" s="66" t="s">
        <v>40</v>
      </c>
      <c r="F19" s="66" t="s">
        <v>160</v>
      </c>
      <c r="G19" s="66" t="s">
        <v>161</v>
      </c>
      <c r="H19" s="66" t="s">
        <v>162</v>
      </c>
    </row>
    <row r="20" spans="2:13" ht="29" customHeight="1">
      <c r="B20" s="105" t="s">
        <v>175</v>
      </c>
      <c r="C20" s="109" t="s">
        <v>23</v>
      </c>
      <c r="D20" s="57" t="s">
        <v>37</v>
      </c>
      <c r="E20" s="57" t="s">
        <v>46</v>
      </c>
      <c r="F20" s="57" t="s">
        <v>46</v>
      </c>
      <c r="G20" s="57" t="s">
        <v>163</v>
      </c>
      <c r="H20" s="57" t="s">
        <v>169</v>
      </c>
    </row>
    <row r="21" spans="2:13" ht="29" customHeight="1">
      <c r="B21" s="106"/>
      <c r="C21" s="109"/>
      <c r="D21" s="57" t="s">
        <v>38</v>
      </c>
      <c r="E21" s="57" t="s">
        <v>47</v>
      </c>
      <c r="F21" s="57" t="s">
        <v>47</v>
      </c>
      <c r="G21" s="57" t="s">
        <v>164</v>
      </c>
      <c r="H21" s="57" t="s">
        <v>170</v>
      </c>
    </row>
    <row r="22" spans="2:13" ht="29" customHeight="1">
      <c r="B22" s="106"/>
      <c r="C22" s="109"/>
      <c r="D22" s="57" t="s">
        <v>39</v>
      </c>
      <c r="E22" s="57" t="s">
        <v>45</v>
      </c>
      <c r="F22" s="57" t="s">
        <v>45</v>
      </c>
      <c r="G22" s="57" t="s">
        <v>165</v>
      </c>
      <c r="H22" s="57" t="s">
        <v>171</v>
      </c>
    </row>
    <row r="23" spans="2:13" ht="29" customHeight="1">
      <c r="B23" s="106"/>
      <c r="C23" s="109"/>
      <c r="D23" s="57" t="s">
        <v>42</v>
      </c>
      <c r="E23" s="57" t="s">
        <v>100</v>
      </c>
      <c r="F23" s="57" t="s">
        <v>100</v>
      </c>
      <c r="G23" s="57" t="s">
        <v>166</v>
      </c>
      <c r="H23" s="57" t="s">
        <v>172</v>
      </c>
    </row>
    <row r="24" spans="2:13" ht="29" customHeight="1">
      <c r="B24" s="106"/>
      <c r="C24" s="109"/>
      <c r="D24" s="57" t="s">
        <v>43</v>
      </c>
      <c r="E24" s="57" t="s">
        <v>101</v>
      </c>
      <c r="F24" s="57" t="s">
        <v>101</v>
      </c>
      <c r="G24" s="57" t="s">
        <v>167</v>
      </c>
      <c r="H24" s="57" t="s">
        <v>173</v>
      </c>
      <c r="M24" s="80"/>
    </row>
    <row r="25" spans="2:13" ht="51" customHeight="1">
      <c r="B25" s="106"/>
      <c r="C25" s="109"/>
      <c r="D25" s="57" t="s">
        <v>44</v>
      </c>
      <c r="E25" s="57" t="s">
        <v>102</v>
      </c>
      <c r="F25" s="57" t="s">
        <v>102</v>
      </c>
      <c r="G25" s="57" t="s">
        <v>168</v>
      </c>
      <c r="H25" s="57" t="s">
        <v>174</v>
      </c>
    </row>
    <row r="26" spans="2:13">
      <c r="B26" s="68"/>
      <c r="C26" s="57" t="s">
        <v>203</v>
      </c>
      <c r="D26" s="57" t="s">
        <v>205</v>
      </c>
      <c r="E26" s="57" t="s">
        <v>204</v>
      </c>
      <c r="F26" s="57" t="s">
        <v>204</v>
      </c>
      <c r="G26" s="57" t="s">
        <v>204</v>
      </c>
      <c r="H26" s="57" t="s">
        <v>204</v>
      </c>
    </row>
    <row r="29" spans="2:13">
      <c r="B29" s="107" t="s">
        <v>136</v>
      </c>
      <c r="C29" s="107"/>
      <c r="D29" s="107"/>
      <c r="E29" s="107"/>
    </row>
    <row r="30" spans="2:13">
      <c r="C30" s="64"/>
      <c r="D30" s="64"/>
    </row>
    <row r="31" spans="2:13" ht="64">
      <c r="B31" s="66" t="s">
        <v>137</v>
      </c>
      <c r="C31" s="66" t="s">
        <v>138</v>
      </c>
      <c r="D31" s="66" t="s">
        <v>211</v>
      </c>
      <c r="E31" s="66" t="s">
        <v>180</v>
      </c>
      <c r="F31" s="66" t="s">
        <v>181</v>
      </c>
      <c r="G31" s="67" t="s">
        <v>212</v>
      </c>
      <c r="H31" s="67" t="s">
        <v>202</v>
      </c>
      <c r="I31" s="66" t="s">
        <v>106</v>
      </c>
    </row>
    <row r="32" spans="2:13">
      <c r="B32" s="68" t="s">
        <v>214</v>
      </c>
      <c r="C32" s="78" t="s">
        <v>139</v>
      </c>
      <c r="D32" s="68" t="s">
        <v>140</v>
      </c>
      <c r="E32" s="78">
        <v>0.31</v>
      </c>
      <c r="F32" s="57">
        <v>2.5</v>
      </c>
      <c r="G32" s="79">
        <v>4.890590062111802E-2</v>
      </c>
      <c r="H32" s="79">
        <v>2.8589059006211182</v>
      </c>
      <c r="I32" s="57">
        <v>280</v>
      </c>
    </row>
    <row r="33" spans="2:9">
      <c r="B33" s="69" t="s">
        <v>214</v>
      </c>
      <c r="C33" s="57" t="s">
        <v>141</v>
      </c>
      <c r="D33" s="69" t="s">
        <v>142</v>
      </c>
      <c r="E33" s="57">
        <v>0.31999999999999995</v>
      </c>
      <c r="F33" s="57">
        <v>2.5</v>
      </c>
      <c r="G33" s="79">
        <v>5.5659523809523812E-2</v>
      </c>
      <c r="H33" s="79">
        <v>2.8756595238095235</v>
      </c>
      <c r="I33" s="57">
        <v>420</v>
      </c>
    </row>
    <row r="34" spans="2:9">
      <c r="B34" s="69" t="s">
        <v>143</v>
      </c>
      <c r="C34" s="57" t="s">
        <v>139</v>
      </c>
      <c r="D34" s="68" t="s">
        <v>140</v>
      </c>
      <c r="E34" s="57">
        <v>0.38</v>
      </c>
      <c r="F34" s="57">
        <v>2.5</v>
      </c>
      <c r="G34" s="79">
        <v>5.7056884057971012E-2</v>
      </c>
      <c r="H34" s="79">
        <v>2.9370568840579709</v>
      </c>
      <c r="I34" s="57">
        <v>240</v>
      </c>
    </row>
    <row r="35" spans="2:9">
      <c r="B35" s="69" t="s">
        <v>143</v>
      </c>
      <c r="C35" s="57" t="s">
        <v>141</v>
      </c>
      <c r="D35" s="69" t="s">
        <v>142</v>
      </c>
      <c r="E35" s="57">
        <v>0.39</v>
      </c>
      <c r="F35" s="57">
        <v>2.5</v>
      </c>
      <c r="G35" s="79">
        <v>6.6411931818181807E-2</v>
      </c>
      <c r="H35" s="79">
        <v>2.9564119318181818</v>
      </c>
      <c r="I35" s="57">
        <v>352</v>
      </c>
    </row>
    <row r="36" spans="2:9">
      <c r="B36" s="69" t="s">
        <v>210</v>
      </c>
      <c r="C36" s="57" t="s">
        <v>139</v>
      </c>
      <c r="D36" s="68" t="s">
        <v>140</v>
      </c>
      <c r="E36" s="57">
        <v>0.245</v>
      </c>
      <c r="F36" s="57">
        <v>2.5</v>
      </c>
      <c r="G36" s="79">
        <v>4.890590062111802E-2</v>
      </c>
      <c r="H36" s="79">
        <v>2.7939059006211182</v>
      </c>
      <c r="I36" s="57">
        <v>280</v>
      </c>
    </row>
    <row r="37" spans="2:9">
      <c r="B37" s="69" t="s">
        <v>210</v>
      </c>
      <c r="C37" s="57" t="s">
        <v>141</v>
      </c>
      <c r="D37" s="68" t="s">
        <v>142</v>
      </c>
      <c r="E37" s="57">
        <v>0.255</v>
      </c>
      <c r="F37" s="57">
        <v>2.5</v>
      </c>
      <c r="G37" s="79">
        <v>5.5659523809523812E-2</v>
      </c>
      <c r="H37" s="79">
        <v>2.8106595238095236</v>
      </c>
      <c r="I37" s="57">
        <v>420</v>
      </c>
    </row>
    <row r="38" spans="2:9">
      <c r="B38" s="69" t="s">
        <v>144</v>
      </c>
      <c r="C38" s="57" t="s">
        <v>139</v>
      </c>
      <c r="D38" s="68" t="s">
        <v>140</v>
      </c>
      <c r="E38" s="57">
        <v>0.54500000000000004</v>
      </c>
      <c r="F38" s="57">
        <v>5</v>
      </c>
      <c r="G38" s="79">
        <v>0.11411376811594202</v>
      </c>
      <c r="H38" s="79">
        <v>5.659113768115942</v>
      </c>
      <c r="I38" s="57">
        <v>120</v>
      </c>
    </row>
    <row r="39" spans="2:9">
      <c r="B39" s="69" t="s">
        <v>144</v>
      </c>
      <c r="C39" s="57" t="s">
        <v>141</v>
      </c>
      <c r="D39" s="69" t="s">
        <v>142</v>
      </c>
      <c r="E39" s="57">
        <v>0.55500000000000005</v>
      </c>
      <c r="F39" s="57">
        <v>5</v>
      </c>
      <c r="G39" s="79">
        <v>0.12704891304347826</v>
      </c>
      <c r="H39" s="79">
        <v>5.6820489130434781</v>
      </c>
      <c r="I39" s="57">
        <v>184</v>
      </c>
    </row>
    <row r="40" spans="2:9">
      <c r="B40" s="69" t="s">
        <v>145</v>
      </c>
      <c r="C40" s="57" t="s">
        <v>141</v>
      </c>
      <c r="D40" s="69" t="s">
        <v>146</v>
      </c>
      <c r="E40" s="79">
        <v>0.37</v>
      </c>
      <c r="F40" s="57">
        <v>10</v>
      </c>
      <c r="G40" s="79">
        <v>0.20872321428571428</v>
      </c>
      <c r="H40" s="79">
        <v>10.578723214285713</v>
      </c>
      <c r="I40" s="57">
        <v>112</v>
      </c>
    </row>
    <row r="42" spans="2:9" s="44" customFormat="1" ht="24" hidden="1" outlineLevel="1">
      <c r="B42" s="43" t="s">
        <v>213</v>
      </c>
      <c r="D42" s="46"/>
    </row>
    <row r="43" spans="2:9" s="44" customFormat="1" ht="24" hidden="1" outlineLevel="1">
      <c r="D43" s="46"/>
      <c r="E43" s="76" t="s">
        <v>252</v>
      </c>
      <c r="F43" s="76" t="s">
        <v>253</v>
      </c>
      <c r="G43" s="76" t="s">
        <v>254</v>
      </c>
      <c r="H43" s="76" t="s">
        <v>255</v>
      </c>
    </row>
    <row r="44" spans="2:9" s="44" customFormat="1" ht="24" hidden="1" outlineLevel="1">
      <c r="B44" s="72" t="s">
        <v>241</v>
      </c>
      <c r="C44" s="73" t="s">
        <v>139</v>
      </c>
      <c r="D44" s="73">
        <v>5.5</v>
      </c>
      <c r="E44" s="74">
        <f>D44/280</f>
        <v>1.9642857142857142E-2</v>
      </c>
      <c r="F44" s="74">
        <f>D44/240</f>
        <v>2.2916666666666665E-2</v>
      </c>
      <c r="G44" s="74">
        <f>D44/120</f>
        <v>4.583333333333333E-2</v>
      </c>
      <c r="H44" s="74">
        <f>D44/80</f>
        <v>6.8750000000000006E-2</v>
      </c>
    </row>
    <row r="45" spans="2:9" s="44" customFormat="1" ht="24" hidden="1" outlineLevel="1">
      <c r="B45" s="72" t="s">
        <v>242</v>
      </c>
      <c r="C45" s="73" t="s">
        <v>139</v>
      </c>
      <c r="D45" s="73">
        <v>1.2150000000000001</v>
      </c>
      <c r="E45" s="74">
        <f t="shared" ref="E45:E52" si="1">D45/280</f>
        <v>4.3392857142857148E-3</v>
      </c>
      <c r="F45" s="74">
        <f t="shared" ref="F45:F52" si="2">D45/240</f>
        <v>5.0625000000000002E-3</v>
      </c>
      <c r="G45" s="74">
        <f t="shared" ref="G45:G52" si="3">D45/120</f>
        <v>1.0125E-2</v>
      </c>
      <c r="H45" s="74">
        <f t="shared" ref="H45:H52" si="4">D45/80</f>
        <v>1.5187500000000001E-2</v>
      </c>
    </row>
    <row r="46" spans="2:9" s="44" customFormat="1" ht="24" hidden="1" outlineLevel="1">
      <c r="B46" s="72" t="s">
        <v>243</v>
      </c>
      <c r="C46" s="73" t="s">
        <v>139</v>
      </c>
      <c r="D46" s="73">
        <v>0.31</v>
      </c>
      <c r="E46" s="74">
        <f t="shared" si="1"/>
        <v>1.1071428571428571E-3</v>
      </c>
      <c r="F46" s="74">
        <f t="shared" si="2"/>
        <v>1.2916666666666667E-3</v>
      </c>
      <c r="G46" s="74">
        <f t="shared" si="3"/>
        <v>2.5833333333333333E-3</v>
      </c>
      <c r="H46" s="74">
        <f t="shared" si="4"/>
        <v>3.875E-3</v>
      </c>
    </row>
    <row r="47" spans="2:9" s="44" customFormat="1" ht="24" hidden="1" outlineLevel="1">
      <c r="B47" s="72" t="s">
        <v>244</v>
      </c>
      <c r="C47" s="73" t="s">
        <v>139</v>
      </c>
      <c r="D47" s="73">
        <v>0.84499999999999997</v>
      </c>
      <c r="E47" s="74">
        <f t="shared" si="1"/>
        <v>3.0178571428571429E-3</v>
      </c>
      <c r="F47" s="74">
        <f>D47/240</f>
        <v>3.5208333333333333E-3</v>
      </c>
      <c r="G47" s="74">
        <f t="shared" si="3"/>
        <v>7.0416666666666666E-3</v>
      </c>
      <c r="H47" s="74">
        <f t="shared" si="4"/>
        <v>1.0562499999999999E-2</v>
      </c>
    </row>
    <row r="48" spans="2:9" s="44" customFormat="1" ht="24" hidden="1" outlineLevel="1">
      <c r="B48" s="72" t="s">
        <v>245</v>
      </c>
      <c r="C48" s="73" t="s">
        <v>139</v>
      </c>
      <c r="D48" s="73">
        <v>0.4</v>
      </c>
      <c r="E48" s="74">
        <f t="shared" si="1"/>
        <v>1.4285714285714286E-3</v>
      </c>
      <c r="F48" s="74">
        <f t="shared" si="2"/>
        <v>1.6666666666666668E-3</v>
      </c>
      <c r="G48" s="74">
        <f t="shared" si="3"/>
        <v>3.3333333333333335E-3</v>
      </c>
      <c r="H48" s="74">
        <f t="shared" si="4"/>
        <v>5.0000000000000001E-3</v>
      </c>
    </row>
    <row r="49" spans="2:14" s="44" customFormat="1" ht="24" hidden="1" outlineLevel="1">
      <c r="B49" s="72" t="s">
        <v>246</v>
      </c>
      <c r="C49" s="73" t="s">
        <v>139</v>
      </c>
      <c r="D49" s="73">
        <f>0.043</f>
        <v>4.2999999999999997E-2</v>
      </c>
      <c r="E49" s="74">
        <f t="shared" si="1"/>
        <v>1.5357142857142856E-4</v>
      </c>
      <c r="F49" s="74">
        <f t="shared" si="2"/>
        <v>1.7916666666666664E-4</v>
      </c>
      <c r="G49" s="74">
        <f t="shared" si="3"/>
        <v>3.5833333333333328E-4</v>
      </c>
      <c r="H49" s="74">
        <f t="shared" si="4"/>
        <v>5.375E-4</v>
      </c>
    </row>
    <row r="50" spans="2:14" s="44" customFormat="1" ht="24" hidden="1" outlineLevel="1">
      <c r="B50" s="72" t="s">
        <v>247</v>
      </c>
      <c r="C50" s="73" t="s">
        <v>139</v>
      </c>
      <c r="D50" s="73">
        <f>0.01*48</f>
        <v>0.48</v>
      </c>
      <c r="E50" s="74">
        <f t="shared" si="1"/>
        <v>1.7142857142857142E-3</v>
      </c>
      <c r="F50" s="74">
        <f t="shared" si="2"/>
        <v>2E-3</v>
      </c>
      <c r="G50" s="74">
        <f t="shared" si="3"/>
        <v>4.0000000000000001E-3</v>
      </c>
      <c r="H50" s="74">
        <f t="shared" si="4"/>
        <v>6.0000000000000001E-3</v>
      </c>
    </row>
    <row r="51" spans="2:14" s="44" customFormat="1" ht="24" hidden="1" outlineLevel="1">
      <c r="B51" s="72" t="s">
        <v>248</v>
      </c>
      <c r="C51" s="73" t="s">
        <v>139</v>
      </c>
      <c r="D51" s="73">
        <v>2.9249999999999998</v>
      </c>
      <c r="E51" s="74">
        <f t="shared" si="1"/>
        <v>1.044642857142857E-2</v>
      </c>
      <c r="F51" s="74">
        <f t="shared" si="2"/>
        <v>1.2187499999999999E-2</v>
      </c>
      <c r="G51" s="74">
        <f t="shared" si="3"/>
        <v>2.4374999999999997E-2</v>
      </c>
      <c r="H51" s="74">
        <f t="shared" si="4"/>
        <v>3.6562499999999998E-2</v>
      </c>
    </row>
    <row r="52" spans="2:14" s="44" customFormat="1" ht="24" hidden="1" outlineLevel="1">
      <c r="B52" s="72" t="s">
        <v>249</v>
      </c>
      <c r="C52" s="73" t="s">
        <v>139</v>
      </c>
      <c r="D52" s="75">
        <f>0.493913043478261*4</f>
        <v>1.9756521739130439</v>
      </c>
      <c r="E52" s="74">
        <f t="shared" si="1"/>
        <v>7.0559006211180142E-3</v>
      </c>
      <c r="F52" s="74">
        <f t="shared" si="2"/>
        <v>8.231884057971017E-3</v>
      </c>
      <c r="G52" s="74">
        <f t="shared" si="3"/>
        <v>1.6463768115942034E-2</v>
      </c>
      <c r="H52" s="74">
        <f t="shared" si="4"/>
        <v>2.4695652173913049E-2</v>
      </c>
    </row>
    <row r="53" spans="2:14" s="44" customFormat="1" ht="24" hidden="1" outlineLevel="1">
      <c r="B53" s="54" t="s">
        <v>250</v>
      </c>
      <c r="C53" s="45" t="s">
        <v>141</v>
      </c>
      <c r="D53" s="71">
        <v>15.5</v>
      </c>
      <c r="E53" s="47">
        <f>D53/420</f>
        <v>3.6904761904761905E-2</v>
      </c>
      <c r="F53" s="47">
        <f>D53/352</f>
        <v>4.4034090909090912E-2</v>
      </c>
      <c r="G53" s="47">
        <f>D53/184</f>
        <v>8.4239130434782608E-2</v>
      </c>
      <c r="H53" s="47">
        <f>D53/112</f>
        <v>0.13839285714285715</v>
      </c>
    </row>
    <row r="54" spans="2:14" s="44" customFormat="1" ht="24" hidden="1" outlineLevel="1">
      <c r="B54" s="54" t="s">
        <v>251</v>
      </c>
      <c r="C54" s="45" t="s">
        <v>141</v>
      </c>
      <c r="D54" s="45">
        <f>0.445*3</f>
        <v>1.335</v>
      </c>
      <c r="E54" s="47">
        <f t="shared" ref="E54:E58" si="5">D54/420</f>
        <v>3.1785714285714286E-3</v>
      </c>
      <c r="F54" s="47">
        <f t="shared" ref="F54:F58" si="6">D54/352</f>
        <v>3.7926136363636361E-3</v>
      </c>
      <c r="G54" s="47">
        <f t="shared" ref="G54:G58" si="7">D54/184</f>
        <v>7.2554347826086956E-3</v>
      </c>
      <c r="H54" s="47">
        <f t="shared" ref="H54:H58" si="8">D54/112</f>
        <v>1.1919642857142856E-2</v>
      </c>
    </row>
    <row r="55" spans="2:14" s="44" customFormat="1" ht="24" hidden="1" outlineLevel="1">
      <c r="B55" s="54" t="s">
        <v>246</v>
      </c>
      <c r="C55" s="45" t="s">
        <v>141</v>
      </c>
      <c r="D55" s="45">
        <v>5.7000000000000002E-2</v>
      </c>
      <c r="E55" s="47">
        <f t="shared" si="5"/>
        <v>1.3571428571428572E-4</v>
      </c>
      <c r="F55" s="47">
        <f t="shared" si="6"/>
        <v>1.619318181818182E-4</v>
      </c>
      <c r="G55" s="47">
        <f t="shared" si="7"/>
        <v>3.0978260869565219E-4</v>
      </c>
      <c r="H55" s="47">
        <f t="shared" si="8"/>
        <v>5.0892857142857142E-4</v>
      </c>
    </row>
    <row r="56" spans="2:14" s="44" customFormat="1" ht="24" hidden="1" outlineLevel="1">
      <c r="B56" s="54" t="s">
        <v>247</v>
      </c>
      <c r="C56" s="45" t="s">
        <v>141</v>
      </c>
      <c r="D56" s="45">
        <v>0.72</v>
      </c>
      <c r="E56" s="47">
        <f t="shared" si="5"/>
        <v>1.7142857142857142E-3</v>
      </c>
      <c r="F56" s="47">
        <f t="shared" si="6"/>
        <v>2.0454545454545452E-3</v>
      </c>
      <c r="G56" s="47">
        <f t="shared" si="7"/>
        <v>3.913043478260869E-3</v>
      </c>
      <c r="H56" s="47">
        <f t="shared" si="8"/>
        <v>6.4285714285714285E-3</v>
      </c>
    </row>
    <row r="57" spans="2:14" s="44" customFormat="1" ht="24" hidden="1" outlineLevel="1">
      <c r="B57" s="54" t="s">
        <v>249</v>
      </c>
      <c r="C57" s="45" t="s">
        <v>141</v>
      </c>
      <c r="D57" s="45">
        <f>0.71*4</f>
        <v>2.84</v>
      </c>
      <c r="E57" s="47">
        <f t="shared" si="5"/>
        <v>6.7619047619047615E-3</v>
      </c>
      <c r="F57" s="47">
        <f t="shared" si="6"/>
        <v>8.0681818181818181E-3</v>
      </c>
      <c r="G57" s="47">
        <f t="shared" si="7"/>
        <v>1.5434782608695652E-2</v>
      </c>
      <c r="H57" s="47">
        <f t="shared" si="8"/>
        <v>2.5357142857142856E-2</v>
      </c>
    </row>
    <row r="58" spans="2:14" s="44" customFormat="1" ht="24" hidden="1" outlineLevel="1">
      <c r="B58" s="54" t="s">
        <v>248</v>
      </c>
      <c r="C58" s="45" t="s">
        <v>141</v>
      </c>
      <c r="D58" s="45">
        <v>2.9249999999999998</v>
      </c>
      <c r="E58" s="47">
        <f t="shared" si="5"/>
        <v>6.9642857142857137E-3</v>
      </c>
      <c r="F58" s="47">
        <f t="shared" si="6"/>
        <v>8.3096590909090898E-3</v>
      </c>
      <c r="G58" s="47">
        <f t="shared" si="7"/>
        <v>1.5896739130434781E-2</v>
      </c>
      <c r="H58" s="47">
        <f t="shared" si="8"/>
        <v>2.6116071428571426E-2</v>
      </c>
    </row>
    <row r="59" spans="2:14" s="44" customFormat="1" ht="24" hidden="1" outlineLevel="1"/>
    <row r="60" spans="2:14" s="44" customFormat="1" ht="24" hidden="1" outlineLevel="1"/>
    <row r="61" spans="2:14" collapsed="1"/>
    <row r="62" spans="2:14">
      <c r="B62" s="81" t="s">
        <v>176</v>
      </c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</row>
    <row r="63" spans="2:14">
      <c r="B63" s="83" t="s">
        <v>155</v>
      </c>
      <c r="C63" s="83" t="s">
        <v>149</v>
      </c>
      <c r="D63" s="83" t="s">
        <v>121</v>
      </c>
      <c r="E63" s="83" t="s">
        <v>177</v>
      </c>
      <c r="F63" s="83" t="s">
        <v>178</v>
      </c>
      <c r="G63" s="83" t="s">
        <v>179</v>
      </c>
      <c r="H63" s="83" t="s">
        <v>181</v>
      </c>
      <c r="I63" s="83" t="s">
        <v>154</v>
      </c>
      <c r="J63" s="83" t="s">
        <v>182</v>
      </c>
      <c r="K63" s="83" t="s">
        <v>183</v>
      </c>
      <c r="L63" s="83" t="s">
        <v>150</v>
      </c>
    </row>
    <row r="64" spans="2:14" s="44" customFormat="1" ht="24">
      <c r="B64" s="48" t="s">
        <v>125</v>
      </c>
      <c r="C64" s="50" t="s">
        <v>184</v>
      </c>
      <c r="D64" s="48" t="s">
        <v>75</v>
      </c>
      <c r="E64" s="49" t="s">
        <v>201</v>
      </c>
      <c r="F64" s="51" t="s">
        <v>139</v>
      </c>
      <c r="G64" s="51" t="s">
        <v>185</v>
      </c>
      <c r="H64" s="48">
        <v>2.5</v>
      </c>
      <c r="I64" s="77">
        <f>H32</f>
        <v>2.8589059006211182</v>
      </c>
      <c r="J64" s="48" t="s">
        <v>186</v>
      </c>
      <c r="K64" s="48">
        <v>280</v>
      </c>
      <c r="L64" s="49" t="s">
        <v>256</v>
      </c>
    </row>
    <row r="65" spans="2:12" s="44" customFormat="1" ht="24">
      <c r="B65" s="48" t="s">
        <v>126</v>
      </c>
      <c r="C65" s="50" t="s">
        <v>216</v>
      </c>
      <c r="D65" s="48" t="s">
        <v>75</v>
      </c>
      <c r="E65" s="49" t="s">
        <v>201</v>
      </c>
      <c r="F65" s="51" t="s">
        <v>139</v>
      </c>
      <c r="G65" s="51" t="s">
        <v>185</v>
      </c>
      <c r="H65" s="48">
        <v>2.5</v>
      </c>
      <c r="I65" s="77">
        <f>H34</f>
        <v>2.9370568840579709</v>
      </c>
      <c r="J65" s="48" t="s">
        <v>229</v>
      </c>
      <c r="K65" s="48">
        <v>240</v>
      </c>
      <c r="L65" s="49" t="s">
        <v>256</v>
      </c>
    </row>
    <row r="66" spans="2:12" s="44" customFormat="1" ht="24">
      <c r="B66" s="48" t="s">
        <v>158</v>
      </c>
      <c r="C66" s="50" t="s">
        <v>187</v>
      </c>
      <c r="D66" s="48" t="s">
        <v>75</v>
      </c>
      <c r="E66" s="49" t="s">
        <v>201</v>
      </c>
      <c r="F66" s="48" t="s">
        <v>139</v>
      </c>
      <c r="G66" s="51" t="s">
        <v>185</v>
      </c>
      <c r="H66" s="48">
        <v>2.5</v>
      </c>
      <c r="I66" s="52"/>
      <c r="J66" s="48" t="s">
        <v>186</v>
      </c>
      <c r="K66" s="48">
        <v>280</v>
      </c>
      <c r="L66" s="49" t="s">
        <v>153</v>
      </c>
    </row>
    <row r="67" spans="2:12" s="44" customFormat="1" ht="24">
      <c r="B67" s="48" t="s">
        <v>127</v>
      </c>
      <c r="C67" s="49" t="s">
        <v>188</v>
      </c>
      <c r="D67" s="48" t="s">
        <v>75</v>
      </c>
      <c r="E67" s="49" t="s">
        <v>201</v>
      </c>
      <c r="F67" s="48" t="s">
        <v>139</v>
      </c>
      <c r="G67" s="51" t="s">
        <v>185</v>
      </c>
      <c r="H67" s="48">
        <v>5</v>
      </c>
      <c r="I67" s="77">
        <f>H38</f>
        <v>5.659113768115942</v>
      </c>
      <c r="J67" s="48" t="s">
        <v>189</v>
      </c>
      <c r="K67" s="48">
        <v>120</v>
      </c>
      <c r="L67" s="49" t="s">
        <v>256</v>
      </c>
    </row>
    <row r="68" spans="2:12" s="44" customFormat="1" ht="24">
      <c r="B68" s="48" t="s">
        <v>131</v>
      </c>
      <c r="C68" s="49" t="s">
        <v>190</v>
      </c>
      <c r="D68" s="48" t="s">
        <v>76</v>
      </c>
      <c r="E68" s="49" t="s">
        <v>201</v>
      </c>
      <c r="F68" s="48" t="s">
        <v>139</v>
      </c>
      <c r="G68" s="51" t="s">
        <v>185</v>
      </c>
      <c r="H68" s="48">
        <v>10</v>
      </c>
      <c r="I68" s="52"/>
      <c r="J68" s="48" t="s">
        <v>191</v>
      </c>
      <c r="K68" s="48">
        <v>80</v>
      </c>
      <c r="L68" s="49" t="s">
        <v>256</v>
      </c>
    </row>
    <row r="69" spans="2:12" s="44" customFormat="1" ht="24">
      <c r="B69" s="53" t="s">
        <v>196</v>
      </c>
      <c r="C69" s="50" t="s">
        <v>197</v>
      </c>
      <c r="D69" s="48" t="s">
        <v>75</v>
      </c>
      <c r="E69" s="49" t="s">
        <v>201</v>
      </c>
      <c r="F69" s="48" t="s">
        <v>139</v>
      </c>
      <c r="G69" s="51" t="s">
        <v>185</v>
      </c>
      <c r="H69" s="48">
        <v>2.5</v>
      </c>
      <c r="I69" s="77">
        <f>H36</f>
        <v>2.7939059006211182</v>
      </c>
      <c r="J69" s="48" t="s">
        <v>186</v>
      </c>
      <c r="K69" s="48">
        <v>280</v>
      </c>
      <c r="L69" s="49" t="s">
        <v>198</v>
      </c>
    </row>
    <row r="70" spans="2:12" s="44" customFormat="1" ht="24">
      <c r="B70" s="48" t="s">
        <v>132</v>
      </c>
      <c r="C70" s="50" t="s">
        <v>192</v>
      </c>
      <c r="D70" s="48" t="s">
        <v>75</v>
      </c>
      <c r="E70" s="49" t="s">
        <v>215</v>
      </c>
      <c r="F70" s="48" t="s">
        <v>141</v>
      </c>
      <c r="G70" s="51" t="s">
        <v>185</v>
      </c>
      <c r="H70" s="48">
        <v>2.5</v>
      </c>
      <c r="I70" s="77">
        <f>H33</f>
        <v>2.8756595238095235</v>
      </c>
      <c r="J70" s="48" t="s">
        <v>186</v>
      </c>
      <c r="K70" s="48">
        <v>420</v>
      </c>
      <c r="L70" s="49" t="s">
        <v>256</v>
      </c>
    </row>
    <row r="71" spans="2:12" s="44" customFormat="1" ht="24">
      <c r="B71" s="48" t="s">
        <v>133</v>
      </c>
      <c r="C71" s="50" t="s">
        <v>217</v>
      </c>
      <c r="D71" s="48" t="s">
        <v>75</v>
      </c>
      <c r="E71" s="49" t="s">
        <v>215</v>
      </c>
      <c r="F71" s="48" t="s">
        <v>141</v>
      </c>
      <c r="G71" s="51" t="s">
        <v>185</v>
      </c>
      <c r="H71" s="48">
        <v>2.5</v>
      </c>
      <c r="I71" s="77">
        <f>H35</f>
        <v>2.9564119318181818</v>
      </c>
      <c r="J71" s="48" t="s">
        <v>229</v>
      </c>
      <c r="K71" s="48">
        <v>352</v>
      </c>
      <c r="L71" s="49" t="s">
        <v>256</v>
      </c>
    </row>
    <row r="72" spans="2:12" s="44" customFormat="1" ht="24">
      <c r="B72" s="48" t="s">
        <v>151</v>
      </c>
      <c r="C72" s="49" t="s">
        <v>193</v>
      </c>
      <c r="D72" s="48" t="s">
        <v>75</v>
      </c>
      <c r="E72" s="49" t="s">
        <v>215</v>
      </c>
      <c r="F72" s="48" t="s">
        <v>141</v>
      </c>
      <c r="G72" s="51" t="s">
        <v>185</v>
      </c>
      <c r="H72" s="48">
        <v>2.5</v>
      </c>
      <c r="I72" s="52"/>
      <c r="J72" s="48" t="s">
        <v>186</v>
      </c>
      <c r="K72" s="48">
        <v>420</v>
      </c>
      <c r="L72" s="49" t="s">
        <v>153</v>
      </c>
    </row>
    <row r="73" spans="2:12" s="44" customFormat="1" ht="24">
      <c r="B73" s="48" t="s">
        <v>134</v>
      </c>
      <c r="C73" s="49" t="s">
        <v>194</v>
      </c>
      <c r="D73" s="48" t="s">
        <v>75</v>
      </c>
      <c r="E73" s="49" t="s">
        <v>215</v>
      </c>
      <c r="F73" s="48" t="s">
        <v>141</v>
      </c>
      <c r="G73" s="51" t="s">
        <v>185</v>
      </c>
      <c r="H73" s="48">
        <v>5</v>
      </c>
      <c r="I73" s="77">
        <f>H39</f>
        <v>5.6820489130434781</v>
      </c>
      <c r="J73" s="48" t="s">
        <v>189</v>
      </c>
      <c r="K73" s="48">
        <v>184</v>
      </c>
      <c r="L73" s="49" t="s">
        <v>256</v>
      </c>
    </row>
    <row r="74" spans="2:12" s="44" customFormat="1" ht="24">
      <c r="B74" s="53" t="s">
        <v>199</v>
      </c>
      <c r="C74" s="49" t="s">
        <v>200</v>
      </c>
      <c r="D74" s="48" t="s">
        <v>75</v>
      </c>
      <c r="E74" s="49" t="s">
        <v>215</v>
      </c>
      <c r="F74" s="48" t="s">
        <v>141</v>
      </c>
      <c r="G74" s="51" t="s">
        <v>185</v>
      </c>
      <c r="H74" s="48">
        <v>2.5</v>
      </c>
      <c r="I74" s="77">
        <f>H37</f>
        <v>2.8106595238095236</v>
      </c>
      <c r="J74" s="48" t="s">
        <v>186</v>
      </c>
      <c r="K74" s="48">
        <v>420</v>
      </c>
      <c r="L74" s="49" t="s">
        <v>198</v>
      </c>
    </row>
    <row r="75" spans="2:12" s="44" customFormat="1" ht="24">
      <c r="B75" s="48" t="s">
        <v>135</v>
      </c>
      <c r="C75" s="49" t="s">
        <v>195</v>
      </c>
      <c r="D75" s="48" t="s">
        <v>76</v>
      </c>
      <c r="E75" s="49" t="s">
        <v>220</v>
      </c>
      <c r="F75" s="48" t="s">
        <v>141</v>
      </c>
      <c r="G75" s="51" t="s">
        <v>185</v>
      </c>
      <c r="H75" s="48">
        <v>10</v>
      </c>
      <c r="I75" s="77">
        <f>H40</f>
        <v>10.578723214285713</v>
      </c>
      <c r="J75" s="48" t="s">
        <v>191</v>
      </c>
      <c r="K75" s="48">
        <v>112</v>
      </c>
      <c r="L75" s="49" t="s">
        <v>256</v>
      </c>
    </row>
    <row r="76" spans="2:12" s="44" customFormat="1" ht="24">
      <c r="B76" s="48" t="s">
        <v>218</v>
      </c>
      <c r="C76" s="49" t="s">
        <v>219</v>
      </c>
      <c r="D76" s="48" t="s">
        <v>76</v>
      </c>
      <c r="E76" s="49" t="s">
        <v>220</v>
      </c>
      <c r="F76" s="48" t="s">
        <v>141</v>
      </c>
      <c r="G76" s="51" t="s">
        <v>185</v>
      </c>
      <c r="H76" s="48">
        <v>10</v>
      </c>
      <c r="I76" s="77">
        <f>H40</f>
        <v>10.578723214285713</v>
      </c>
      <c r="J76" s="48" t="s">
        <v>191</v>
      </c>
      <c r="K76" s="48">
        <v>112</v>
      </c>
      <c r="L76" s="52" t="s">
        <v>221</v>
      </c>
    </row>
    <row r="77" spans="2:12" s="44" customFormat="1" ht="24"/>
    <row r="78" spans="2:12" s="44" customFormat="1" ht="24">
      <c r="B78" s="44" t="s">
        <v>224</v>
      </c>
    </row>
    <row r="80" spans="2:12">
      <c r="B80" s="55" t="s">
        <v>223</v>
      </c>
    </row>
    <row r="82" spans="2:6">
      <c r="B82" s="66" t="s">
        <v>147</v>
      </c>
      <c r="C82" s="66" t="s">
        <v>148</v>
      </c>
      <c r="D82" s="66" t="s">
        <v>149</v>
      </c>
      <c r="E82" s="66" t="s">
        <v>150</v>
      </c>
      <c r="F82" s="66" t="s">
        <v>159</v>
      </c>
    </row>
    <row r="83" spans="2:6">
      <c r="B83" s="57" t="s">
        <v>125</v>
      </c>
      <c r="C83" s="57" t="s">
        <v>132</v>
      </c>
      <c r="D83" s="69" t="s">
        <v>157</v>
      </c>
      <c r="E83" s="69" t="s">
        <v>256</v>
      </c>
      <c r="F83" s="69" t="s">
        <v>231</v>
      </c>
    </row>
    <row r="84" spans="2:6">
      <c r="B84" s="57" t="s">
        <v>126</v>
      </c>
      <c r="C84" s="57" t="s">
        <v>133</v>
      </c>
      <c r="D84" s="69" t="s">
        <v>128</v>
      </c>
      <c r="E84" s="69" t="s">
        <v>256</v>
      </c>
      <c r="F84" s="69" t="s">
        <v>232</v>
      </c>
    </row>
    <row r="85" spans="2:6">
      <c r="B85" s="57" t="s">
        <v>158</v>
      </c>
      <c r="C85" s="57" t="s">
        <v>151</v>
      </c>
      <c r="D85" s="69" t="s">
        <v>152</v>
      </c>
      <c r="E85" s="69" t="s">
        <v>153</v>
      </c>
      <c r="F85" s="69" t="s">
        <v>153</v>
      </c>
    </row>
    <row r="86" spans="2:6">
      <c r="B86" s="70" t="s">
        <v>196</v>
      </c>
      <c r="C86" s="70" t="s">
        <v>199</v>
      </c>
      <c r="D86" s="69" t="s">
        <v>222</v>
      </c>
      <c r="E86" s="69" t="s">
        <v>198</v>
      </c>
      <c r="F86" s="69" t="s">
        <v>198</v>
      </c>
    </row>
    <row r="87" spans="2:6">
      <c r="B87" s="57" t="s">
        <v>127</v>
      </c>
      <c r="C87" s="57" t="s">
        <v>134</v>
      </c>
      <c r="D87" s="69" t="s">
        <v>129</v>
      </c>
      <c r="E87" s="69" t="s">
        <v>256</v>
      </c>
      <c r="F87" s="69" t="s">
        <v>233</v>
      </c>
    </row>
    <row r="88" spans="2:6">
      <c r="B88" s="57" t="s">
        <v>131</v>
      </c>
      <c r="C88" s="57" t="s">
        <v>135</v>
      </c>
      <c r="D88" s="69" t="s">
        <v>130</v>
      </c>
      <c r="E88" s="69" t="s">
        <v>256</v>
      </c>
      <c r="F88" s="69" t="s">
        <v>234</v>
      </c>
    </row>
    <row r="89" spans="2:6">
      <c r="B89" s="57" t="s">
        <v>71</v>
      </c>
      <c r="C89" s="70" t="s">
        <v>218</v>
      </c>
      <c r="D89" s="69" t="s">
        <v>225</v>
      </c>
      <c r="E89" s="69" t="s">
        <v>226</v>
      </c>
      <c r="F89" s="69"/>
    </row>
    <row r="92" spans="2:6">
      <c r="B92" s="66" t="s">
        <v>230</v>
      </c>
      <c r="C92" s="66" t="s">
        <v>235</v>
      </c>
    </row>
    <row r="93" spans="2:6">
      <c r="B93" s="57">
        <v>121944</v>
      </c>
      <c r="C93" s="84" t="s">
        <v>237</v>
      </c>
    </row>
    <row r="94" spans="2:6">
      <c r="B94" s="57">
        <v>114957</v>
      </c>
      <c r="C94" s="84" t="s">
        <v>238</v>
      </c>
    </row>
    <row r="95" spans="2:6">
      <c r="B95" s="57">
        <v>105448</v>
      </c>
      <c r="C95" s="84" t="s">
        <v>236</v>
      </c>
    </row>
    <row r="96" spans="2:6">
      <c r="B96" s="57">
        <v>115124</v>
      </c>
      <c r="C96" s="84" t="s">
        <v>239</v>
      </c>
    </row>
    <row r="97" spans="2:3">
      <c r="B97" s="57">
        <v>90801</v>
      </c>
      <c r="C97" s="84" t="s">
        <v>240</v>
      </c>
    </row>
    <row r="98" spans="2:3">
      <c r="B98" s="57">
        <v>91329</v>
      </c>
      <c r="C98" s="84" t="s">
        <v>257</v>
      </c>
    </row>
  </sheetData>
  <autoFilter ref="B63:N78" xr:uid="{00000000-0001-0000-0500-000000000000}"/>
  <mergeCells count="12">
    <mergeCell ref="B20:B25"/>
    <mergeCell ref="B29:E29"/>
    <mergeCell ref="B3:B4"/>
    <mergeCell ref="C3:C4"/>
    <mergeCell ref="C20:C25"/>
    <mergeCell ref="D3:D4"/>
    <mergeCell ref="B5:B10"/>
    <mergeCell ref="H3:H4"/>
    <mergeCell ref="I3:I4"/>
    <mergeCell ref="G3:G4"/>
    <mergeCell ref="E3:E4"/>
    <mergeCell ref="F3:F4"/>
  </mergeCells>
  <pageMargins left="0.70866141732283472" right="0.70866141732283472" top="0.74803149606299213" bottom="0.74803149606299213" header="0.31496062992125984" footer="0.31496062992125984"/>
  <pageSetup scale="68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UVAS</vt:lpstr>
      <vt:lpstr>CIRUELAS</vt:lpstr>
      <vt:lpstr>CALENDARIO</vt:lpstr>
      <vt:lpstr>CEREZAS</vt:lpstr>
      <vt:lpstr>CEREZAS!Área_de_impresión</vt:lpstr>
      <vt:lpstr>UVAS!Área_de_impresión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Delgado</dc:creator>
  <cp:lastModifiedBy>Andrea Peralta</cp:lastModifiedBy>
  <cp:lastPrinted>2023-11-02T16:11:51Z</cp:lastPrinted>
  <dcterms:created xsi:type="dcterms:W3CDTF">2010-09-14T16:51:14Z</dcterms:created>
  <dcterms:modified xsi:type="dcterms:W3CDTF">2023-11-22T19:53:47Z</dcterms:modified>
</cp:coreProperties>
</file>