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69271b1cb9d7bd/Documentos/HappyFarm/2023-24/8F/Sea- INST 127- Cosco Pacific-SEKU902373-6/"/>
    </mc:Choice>
  </mc:AlternateContent>
  <xr:revisionPtr revIDLastSave="0" documentId="8_{B62EC49C-4F04-47DC-A652-3742256B2CF4}" xr6:coauthVersionLast="47" xr6:coauthVersionMax="47" xr10:uidLastSave="{00000000-0000-0000-0000-000000000000}"/>
  <bookViews>
    <workbookView xWindow="-28920" yWindow="-1650" windowWidth="29040" windowHeight="15360" xr2:uid="{EAF6C924-38F0-4036-86D6-E06FE8C6A8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J33" i="1"/>
  <c r="G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32" i="1" l="1"/>
  <c r="K27" i="1" l="1"/>
  <c r="K23" i="1"/>
  <c r="K19" i="1"/>
  <c r="K15" i="1"/>
  <c r="K11" i="1"/>
  <c r="K17" i="1"/>
  <c r="K28" i="1"/>
  <c r="K12" i="1"/>
  <c r="K24" i="1"/>
  <c r="K16" i="1"/>
  <c r="K26" i="1"/>
  <c r="K22" i="1"/>
  <c r="K18" i="1"/>
  <c r="K14" i="1"/>
  <c r="K30" i="1"/>
  <c r="K29" i="1"/>
  <c r="K25" i="1"/>
  <c r="K21" i="1"/>
  <c r="K13" i="1"/>
  <c r="K20" i="1"/>
  <c r="J40" i="1"/>
  <c r="G8" i="1" s="1"/>
</calcChain>
</file>

<file path=xl/sharedStrings.xml><?xml version="1.0" encoding="utf-8"?>
<sst xmlns="http://schemas.openxmlformats.org/spreadsheetml/2006/main" count="136" uniqueCount="71">
  <si>
    <r>
      <rPr>
        <b/>
        <sz val="28"/>
        <color indexed="8"/>
        <rFont val="楷体"/>
        <charset val="134"/>
      </rPr>
      <t xml:space="preserve">  </t>
    </r>
    <r>
      <rPr>
        <b/>
        <sz val="28"/>
        <color indexed="8"/>
        <rFont val="楷体"/>
        <charset val="134"/>
      </rPr>
      <t>HappyFarmFruit Liquidation</t>
    </r>
  </si>
  <si>
    <t>Vessel:</t>
  </si>
  <si>
    <t xml:space="preserve">Container NO: </t>
  </si>
  <si>
    <t>ETA:</t>
  </si>
  <si>
    <t>Remark：</t>
  </si>
  <si>
    <t>AVG FOB：</t>
  </si>
  <si>
    <t>/kg</t>
  </si>
  <si>
    <t>货品</t>
  </si>
  <si>
    <t>销售日期</t>
  </si>
  <si>
    <t>版号</t>
  </si>
  <si>
    <t>重量</t>
    <phoneticPr fontId="0" type="noConversion"/>
  </si>
  <si>
    <t>品种</t>
  </si>
  <si>
    <t>包装</t>
  </si>
  <si>
    <t>规格</t>
  </si>
  <si>
    <t>销售数量</t>
  </si>
  <si>
    <t>单价</t>
  </si>
  <si>
    <t>金额</t>
  </si>
  <si>
    <r>
      <rPr>
        <b/>
        <sz val="14"/>
        <color indexed="8"/>
        <rFont val="楷体"/>
        <charset val="134"/>
      </rPr>
      <t>I</t>
    </r>
    <r>
      <rPr>
        <b/>
        <sz val="14"/>
        <color indexed="8"/>
        <rFont val="楷体"/>
        <charset val="134"/>
      </rPr>
      <t>tem</t>
    </r>
  </si>
  <si>
    <t>Sale date</t>
  </si>
  <si>
    <t>Palllet NO.</t>
  </si>
  <si>
    <t>weight</t>
    <phoneticPr fontId="0" type="noConversion"/>
  </si>
  <si>
    <t>Varieties</t>
  </si>
  <si>
    <t>Packing</t>
  </si>
  <si>
    <t>Size</t>
  </si>
  <si>
    <r>
      <rPr>
        <b/>
        <sz val="14"/>
        <color indexed="8"/>
        <rFont val="楷体"/>
        <family val="3"/>
        <charset val="134"/>
      </rPr>
      <t>s</t>
    </r>
    <r>
      <rPr>
        <b/>
        <sz val="14"/>
        <color indexed="8"/>
        <rFont val="楷体"/>
        <family val="3"/>
        <charset val="134"/>
      </rPr>
      <t>ales boxes</t>
    </r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</si>
  <si>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rice(RMB)</t>
    </r>
  </si>
  <si>
    <r>
      <rPr>
        <b/>
        <sz val="14"/>
        <color indexed="8"/>
        <rFont val="楷体"/>
        <charset val="134"/>
      </rPr>
      <t>t</t>
    </r>
    <r>
      <rPr>
        <b/>
        <sz val="14"/>
        <color indexed="8"/>
        <rFont val="楷体"/>
        <charset val="134"/>
      </rPr>
      <t>otal(RMB)</t>
    </r>
  </si>
  <si>
    <t>FOB USD</t>
  </si>
  <si>
    <t>CHERRIES</t>
  </si>
  <si>
    <t>CHINA CUSTOM</t>
  </si>
  <si>
    <t>DAMAGE</t>
  </si>
  <si>
    <t>TOTAL boxes</t>
  </si>
  <si>
    <t>Total Kg BL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</si>
  <si>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</si>
  <si>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</si>
  <si>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</si>
  <si>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</si>
  <si>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</si>
  <si>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</si>
  <si>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</si>
  <si>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</si>
  <si>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</si>
  <si>
    <t>24,158.4 Kg</t>
  </si>
  <si>
    <t>COSCO PACIFIC</t>
  </si>
  <si>
    <t>SEKU9023736</t>
  </si>
  <si>
    <t>supplier: 8F</t>
  </si>
  <si>
    <r>
      <t xml:space="preserve">Soft and decays in few boxes
</t>
    </r>
    <r>
      <rPr>
        <b/>
        <sz val="14"/>
        <color rgb="FF000000"/>
        <rFont val="楷体"/>
      </rPr>
      <t>SOLD in BJ</t>
    </r>
  </si>
  <si>
    <t>1513592</t>
  </si>
  <si>
    <t>regina</t>
  </si>
  <si>
    <t>8F</t>
  </si>
  <si>
    <t>JDD</t>
  </si>
  <si>
    <t>1513517</t>
  </si>
  <si>
    <t>JD</t>
  </si>
  <si>
    <t>1513587</t>
  </si>
  <si>
    <t>1513502</t>
  </si>
  <si>
    <t>skeena</t>
  </si>
  <si>
    <t>3JD</t>
  </si>
  <si>
    <t>3JL</t>
  </si>
  <si>
    <t>1513509</t>
  </si>
  <si>
    <t>2JD</t>
  </si>
  <si>
    <t>1513503</t>
  </si>
  <si>
    <t>1513610</t>
  </si>
  <si>
    <t>1512498</t>
  </si>
  <si>
    <t>2JL</t>
  </si>
  <si>
    <t>1511833</t>
  </si>
  <si>
    <t>lapins</t>
  </si>
  <si>
    <t>1512126</t>
  </si>
  <si>
    <t>lapins</t>
    <phoneticPr fontId="0" type="noConversion"/>
  </si>
  <si>
    <t>4J</t>
  </si>
  <si>
    <t>2J</t>
  </si>
  <si>
    <t>Full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</si>
</sst>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US$&quot;* #,##0.00_);_(&quot;US$&quot;* \(#,##0.00\);_(&quot;US$&quot;* &quot;-&quot;??_);_(@_)"/>
    <numFmt numFmtId="166" formatCode="0.0_ "/>
    <numFmt numFmtId="167" formatCode="\¥\ #,##0.00_);\(\¥\ #,##0.00\)"/>
    <numFmt numFmtId="168" formatCode="_-[$$-C09]* #,##0.00_-;\-[$$-C09]* #,##0.00_-;_-[$$-C09]* &quot;-&quot;??_-;_-@_-"/>
    <numFmt numFmtId="169" formatCode="0_ "/>
    <numFmt numFmtId="170" formatCode="##0.00;[Red]\-##0.00"/>
    <numFmt numFmtId="171" formatCode="m&quot;月&quot;d&quot;日&quot;;@"/>
    <numFmt numFmtId="172" formatCode="_ [$¥-804]* #,##0.00_ ;_ [$¥-804]* \-#,##0.00_ ;_ [$¥-804]* &quot;-&quot;??_ ;_ @_ "/>
    <numFmt numFmtId="173" formatCode="_-* #,##0_-;\-* #,##0_-;_-* &quot;-&quot;??_-;_-@_-"/>
    <numFmt numFmtId="174" formatCode="_-[$$-C09]* #,##0_-;\-[$$-C09]* #,##0_-;_-[$$-C09]* &quot;-&quot;??_-;_-@_-"/>
    <numFmt numFmtId="175" formatCode="yyyy/m/d;@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indexed="8"/>
      <name val="楷体"/>
      <charset val="134"/>
    </font>
    <font>
      <sz val="12"/>
      <name val="宋体"/>
      <charset val="134"/>
    </font>
    <font>
      <b/>
      <sz val="14"/>
      <color indexed="8"/>
      <name val="楷体"/>
      <charset val="134"/>
    </font>
    <font>
      <sz val="14"/>
      <color indexed="8"/>
      <name val="楷体"/>
      <charset val="134"/>
    </font>
    <font>
      <b/>
      <sz val="14"/>
      <color rgb="FF000000"/>
      <name val="楷体"/>
    </font>
    <font>
      <b/>
      <sz val="14"/>
      <color indexed="8"/>
      <name val="楷体"/>
      <family val="3"/>
      <charset val="134"/>
    </font>
    <font>
      <sz val="11"/>
      <name val="Aptos Narrow"/>
      <family val="3"/>
      <charset val="134"/>
      <scheme val="minor"/>
    </font>
    <font>
      <sz val="9"/>
      <color indexed="8"/>
      <name val="新宋体"/>
      <charset val="134"/>
    </font>
    <font>
      <sz val="9"/>
      <color rgb="FF000000"/>
      <name val="新宋体"/>
      <charset val="134"/>
    </font>
    <font>
      <b/>
      <sz val="12"/>
      <color indexed="8"/>
      <name val="楷体"/>
      <charset val="134"/>
    </font>
    <font>
      <sz val="11"/>
      <color theme="1"/>
      <name val="Arial"/>
      <family val="2"/>
    </font>
    <font>
      <sz val="11"/>
      <color rgb="FF3D3D3D"/>
      <name val="Arial"/>
      <family val="2"/>
    </font>
    <font>
      <b/>
      <sz val="12"/>
      <color theme="0"/>
      <name val="楷体"/>
      <charset val="134"/>
    </font>
    <font>
      <b/>
      <sz val="11"/>
      <color theme="1"/>
      <name val="Arial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12" applyNumberFormat="0" applyFill="0" applyProtection="0">
      <alignment horizontal="left"/>
    </xf>
    <xf numFmtId="0" fontId="11" fillId="0" borderId="12">
      <protection locked="0"/>
    </xf>
    <xf numFmtId="0" fontId="10" fillId="0" borderId="12" applyNumberFormat="0" applyFill="0" applyProtection="0">
      <alignment horizontal="left"/>
    </xf>
    <xf numFmtId="0" fontId="10" fillId="0" borderId="12" applyNumberFormat="0" applyFill="0" applyProtection="0">
      <alignment horizontal="left"/>
    </xf>
    <xf numFmtId="170" fontId="11" fillId="0" borderId="12" applyFill="0" applyProtection="0">
      <alignment horizontal="right"/>
    </xf>
    <xf numFmtId="0" fontId="10" fillId="0" borderId="12" applyNumberFormat="0" applyFill="0" applyProtection="0">
      <alignment horizontal="left"/>
    </xf>
    <xf numFmtId="0" fontId="11" fillId="0" borderId="12" applyNumberFormat="0" applyFill="0" applyProtection="0">
      <alignment horizontal="left"/>
    </xf>
    <xf numFmtId="0" fontId="19" fillId="0" borderId="0">
      <alignment vertical="center"/>
    </xf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4" fontId="5" fillId="2" borderId="4" xfId="0" applyNumberFormat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4" fillId="0" borderId="12" xfId="2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7" fontId="0" fillId="2" borderId="12" xfId="0" applyNumberFormat="1" applyFill="1" applyBorder="1" applyAlignment="1">
      <alignment horizontal="right"/>
    </xf>
    <xf numFmtId="168" fontId="0" fillId="2" borderId="12" xfId="0" applyNumberFormat="1" applyFill="1" applyBorder="1" applyAlignment="1">
      <alignment horizontal="right"/>
    </xf>
    <xf numFmtId="0" fontId="11" fillId="2" borderId="0" xfId="3" applyFont="1" applyFill="1" applyBorder="1" applyAlignment="1">
      <alignment horizontal="center"/>
    </xf>
    <xf numFmtId="169" fontId="11" fillId="2" borderId="0" xfId="4" applyNumberFormat="1" applyFill="1" applyBorder="1" applyAlignment="1" applyProtection="1">
      <alignment horizontal="center" vertical="center"/>
    </xf>
    <xf numFmtId="0" fontId="11" fillId="2" borderId="0" xfId="5" applyFont="1" applyFill="1" applyBorder="1" applyAlignment="1">
      <alignment horizontal="center"/>
    </xf>
    <xf numFmtId="0" fontId="11" fillId="2" borderId="0" xfId="6" applyFont="1" applyFill="1" applyBorder="1" applyAlignment="1">
      <alignment horizontal="center"/>
    </xf>
    <xf numFmtId="169" fontId="11" fillId="2" borderId="0" xfId="7" applyNumberFormat="1" applyFill="1" applyBorder="1" applyAlignment="1">
      <alignment horizontal="center"/>
    </xf>
    <xf numFmtId="169" fontId="11" fillId="2" borderId="0" xfId="8" applyNumberFormat="1" applyFont="1" applyFill="1" applyBorder="1" applyAlignment="1">
      <alignment horizontal="center" vertical="center"/>
    </xf>
    <xf numFmtId="0" fontId="11" fillId="2" borderId="0" xfId="9" applyFill="1" applyBorder="1" applyAlignment="1">
      <alignment horizontal="center" vertical="center"/>
    </xf>
    <xf numFmtId="168" fontId="11" fillId="2" borderId="0" xfId="5" applyNumberFormat="1" applyFont="1" applyFill="1" applyBorder="1" applyAlignment="1">
      <alignment horizontal="center"/>
    </xf>
    <xf numFmtId="0" fontId="11" fillId="2" borderId="0" xfId="9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71" fontId="12" fillId="2" borderId="12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172" fontId="0" fillId="2" borderId="17" xfId="0" applyNumberFormat="1" applyFill="1" applyBorder="1" applyAlignment="1">
      <alignment horizontal="right"/>
    </xf>
    <xf numFmtId="172" fontId="11" fillId="0" borderId="0" xfId="3" applyNumberFormat="1" applyFont="1" applyBorder="1" applyAlignment="1">
      <alignment horizontal="center"/>
    </xf>
    <xf numFmtId="172" fontId="11" fillId="2" borderId="0" xfId="3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173" fontId="0" fillId="2" borderId="0" xfId="1" applyNumberFormat="1" applyFont="1" applyFill="1" applyAlignment="1">
      <alignment horizontal="center" vertical="center"/>
    </xf>
    <xf numFmtId="0" fontId="13" fillId="2" borderId="15" xfId="0" applyFont="1" applyFill="1" applyBorder="1" applyAlignment="1">
      <alignment horizontal="left"/>
    </xf>
    <xf numFmtId="10" fontId="0" fillId="2" borderId="12" xfId="0" applyNumberFormat="1" applyFill="1" applyBorder="1" applyAlignment="1">
      <alignment horizontal="center"/>
    </xf>
    <xf numFmtId="172" fontId="0" fillId="2" borderId="18" xfId="0" applyNumberFormat="1" applyFill="1" applyBorder="1" applyAlignment="1">
      <alignment horizontal="right"/>
    </xf>
    <xf numFmtId="172" fontId="14" fillId="2" borderId="0" xfId="0" applyNumberFormat="1" applyFont="1" applyFill="1" applyAlignment="1">
      <alignment vertical="center"/>
    </xf>
    <xf numFmtId="43" fontId="11" fillId="2" borderId="0" xfId="1" applyFont="1" applyFill="1" applyBorder="1" applyAlignment="1" applyProtection="1">
      <alignment horizontal="center" vertical="center"/>
    </xf>
    <xf numFmtId="3" fontId="15" fillId="2" borderId="12" xfId="0" applyNumberFormat="1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vertical="center"/>
    </xf>
    <xf numFmtId="0" fontId="12" fillId="2" borderId="19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left"/>
    </xf>
    <xf numFmtId="172" fontId="0" fillId="2" borderId="12" xfId="0" applyNumberFormat="1" applyFill="1" applyBorder="1" applyAlignment="1">
      <alignment horizontal="right"/>
    </xf>
    <xf numFmtId="0" fontId="16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172" fontId="2" fillId="3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left"/>
    </xf>
    <xf numFmtId="174" fontId="4" fillId="2" borderId="0" xfId="0" applyNumberFormat="1" applyFont="1" applyFill="1" applyAlignment="1">
      <alignment vertical="center"/>
    </xf>
    <xf numFmtId="175" fontId="17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</cellXfs>
  <cellStyles count="11">
    <cellStyle name="batchD 15" xfId="4" xr:uid="{239FEB67-E3E7-481B-BD0E-6D62ACA3DBE2}"/>
    <cellStyle name="DispatchAmountD" xfId="7" xr:uid="{2D38083F-4775-4B8D-B082-A6835D58E4C8}"/>
    <cellStyle name="FreeItem0D" xfId="5" xr:uid="{DF23E46B-9B32-4F98-A77F-AE975D1E18ED}"/>
    <cellStyle name="FreeItem1D" xfId="6" xr:uid="{B910B7AF-45D5-4580-8DA8-D58495F430AE}"/>
    <cellStyle name="InventoryD" xfId="9" xr:uid="{AFD8794E-00E2-431C-8878-E4FA94B2F119}"/>
    <cellStyle name="Millares" xfId="1" builtinId="3"/>
    <cellStyle name="Normal" xfId="0" builtinId="0"/>
    <cellStyle name="PartnerD" xfId="8" xr:uid="{9E8D8EE8-685F-420C-AF9F-BB0B95257A8A}"/>
    <cellStyle name="VoucherDateD" xfId="3" xr:uid="{0CB0A647-E2EC-4E71-849F-F8D4B84C5B93}"/>
    <cellStyle name="常规 2 2 2" xfId="2" xr:uid="{F9056BE3-2470-45B2-B15F-34E64E6BE6E1}"/>
    <cellStyle name="常规_Sheet1" xfId="10" xr:uid="{3AFB5EB4-0DD4-4783-ABD9-AEDC1024F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066799" cy="685800"/>
    <xdr:pic>
      <xdr:nvPicPr>
        <xdr:cNvPr id="2" name="图片 1" descr="喜之农190418横版.png">
          <a:extLst>
            <a:ext uri="{FF2B5EF4-FFF2-40B4-BE49-F238E27FC236}">
              <a16:creationId xmlns:a16="http://schemas.microsoft.com/office/drawing/2014/main" id="{F3CEDE01-90DE-4A03-9FDF-A07146757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"/>
          <a:ext cx="1066799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2D67-9E6E-4D97-BA0E-42FE2B7280D4}">
  <dimension ref="A1:U42"/>
  <sheetViews>
    <sheetView tabSelected="1" workbookViewId="0">
      <selection activeCell="J6" sqref="J6:K7"/>
    </sheetView>
  </sheetViews>
  <sheetFormatPr baseColWidth="10" defaultColWidth="9" defaultRowHeight="15.75"/>
  <cols>
    <col min="1" max="1" width="11.6640625" style="4" customWidth="1"/>
    <col min="2" max="2" width="14.6640625" style="4" customWidth="1"/>
    <col min="3" max="3" width="16.46484375" style="4" customWidth="1"/>
    <col min="4" max="4" width="9.9296875" style="4" bestFit="1" customWidth="1"/>
    <col min="5" max="5" width="21" style="4" customWidth="1"/>
    <col min="6" max="6" width="31.86328125" style="4" customWidth="1"/>
    <col min="7" max="7" width="23" style="4" customWidth="1"/>
    <col min="8" max="8" width="25" style="4" customWidth="1"/>
    <col min="9" max="9" width="15" style="4" customWidth="1"/>
    <col min="10" max="10" width="26.6640625" style="4" customWidth="1"/>
    <col min="11" max="11" width="14.73046875" style="76" bestFit="1" customWidth="1"/>
    <col min="12" max="12" width="14.73046875" style="4" bestFit="1" customWidth="1"/>
    <col min="13" max="16384" width="9" style="4"/>
  </cols>
  <sheetData>
    <row r="1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2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21">
      <c r="A3" s="5"/>
      <c r="B3" s="6"/>
      <c r="C3" s="6"/>
      <c r="D3" s="6"/>
      <c r="E3" s="6"/>
      <c r="F3" s="6"/>
      <c r="G3" s="6"/>
      <c r="H3" s="6"/>
      <c r="I3" s="6"/>
      <c r="J3" s="6"/>
      <c r="K3" s="7"/>
    </row>
    <row r="4" spans="1:21" ht="17.649999999999999">
      <c r="A4" s="8" t="s">
        <v>45</v>
      </c>
      <c r="B4" s="9"/>
      <c r="C4" s="9"/>
      <c r="D4" s="9"/>
      <c r="E4" s="9"/>
      <c r="F4" s="9"/>
      <c r="G4" s="9"/>
      <c r="H4" s="10" t="s">
        <v>1</v>
      </c>
      <c r="I4" s="11" t="s">
        <v>43</v>
      </c>
      <c r="J4" s="11"/>
      <c r="K4" s="12"/>
    </row>
    <row r="5" spans="1:21" ht="17.649999999999999">
      <c r="A5" s="13" t="s">
        <v>2</v>
      </c>
      <c r="B5" s="14"/>
      <c r="C5" s="14" t="s">
        <v>44</v>
      </c>
      <c r="D5" s="14"/>
      <c r="E5" s="14"/>
      <c r="F5" s="14"/>
      <c r="G5" s="14"/>
      <c r="H5" s="15" t="s">
        <v>3</v>
      </c>
      <c r="I5" s="16">
        <v>45318</v>
      </c>
      <c r="J5" s="16"/>
      <c r="K5" s="17"/>
    </row>
    <row r="6" spans="1:21" ht="17.649999999999999">
      <c r="A6" s="9" t="s">
        <v>4</v>
      </c>
      <c r="B6" s="18" t="s">
        <v>46</v>
      </c>
      <c r="C6" s="18"/>
      <c r="D6" s="18"/>
      <c r="E6" s="18"/>
      <c r="F6" s="18"/>
      <c r="G6" s="18"/>
      <c r="H6" s="18"/>
      <c r="I6" s="19"/>
      <c r="J6" s="20"/>
      <c r="K6" s="21"/>
    </row>
    <row r="7" spans="1:21" ht="17.649999999999999">
      <c r="A7" s="14"/>
      <c r="B7" s="22"/>
      <c r="C7" s="22"/>
      <c r="D7" s="22"/>
      <c r="E7" s="22"/>
      <c r="F7" s="22"/>
      <c r="G7" s="22"/>
      <c r="H7" s="22"/>
      <c r="I7" s="23"/>
      <c r="J7" s="24"/>
      <c r="K7" s="25"/>
    </row>
    <row r="8" spans="1:21" ht="18" thickBot="1">
      <c r="A8" s="26"/>
      <c r="B8" s="27"/>
      <c r="C8" s="26"/>
      <c r="D8" s="26"/>
      <c r="E8" s="26"/>
      <c r="F8" s="26" t="s">
        <v>5</v>
      </c>
      <c r="G8" s="28">
        <f>J41/G35</f>
        <v>4.9712745196769808</v>
      </c>
      <c r="H8" s="26" t="s">
        <v>6</v>
      </c>
      <c r="I8" s="27"/>
      <c r="J8" s="29"/>
      <c r="K8" s="30"/>
    </row>
    <row r="9" spans="1:21" ht="18" thickTop="1">
      <c r="A9" s="31" t="s">
        <v>7</v>
      </c>
      <c r="B9" s="32" t="s">
        <v>8</v>
      </c>
      <c r="C9" s="32" t="s">
        <v>9</v>
      </c>
      <c r="D9" s="32" t="s">
        <v>10</v>
      </c>
      <c r="E9" s="32" t="s">
        <v>11</v>
      </c>
      <c r="F9" s="32" t="s">
        <v>12</v>
      </c>
      <c r="G9" s="32" t="s">
        <v>13</v>
      </c>
      <c r="H9" s="32" t="s">
        <v>14</v>
      </c>
      <c r="I9" s="33" t="s">
        <v>15</v>
      </c>
      <c r="J9" s="31" t="s">
        <v>16</v>
      </c>
      <c r="K9" s="31" t="s">
        <v>16</v>
      </c>
    </row>
    <row r="10" spans="1:21" ht="17.649999999999999">
      <c r="A10" s="34" t="s">
        <v>17</v>
      </c>
      <c r="B10" s="35" t="s">
        <v>18</v>
      </c>
      <c r="C10" s="35" t="s">
        <v>19</v>
      </c>
      <c r="D10" s="35" t="s">
        <v>20</v>
      </c>
      <c r="E10" s="35" t="s">
        <v>21</v>
      </c>
      <c r="F10" s="35" t="s">
        <v>22</v>
      </c>
      <c r="G10" s="35" t="s">
        <v>23</v>
      </c>
      <c r="H10" s="35" t="s">
        <v>24</v>
      </c>
      <c r="I10" s="36" t="s">
        <v>25</v>
      </c>
      <c r="J10" s="34" t="s">
        <v>26</v>
      </c>
      <c r="K10" s="34" t="s">
        <v>27</v>
      </c>
    </row>
    <row r="11" spans="1:21" ht="16.149999999999999">
      <c r="A11" s="37" t="s">
        <v>28</v>
      </c>
      <c r="B11" s="77">
        <v>45316</v>
      </c>
      <c r="C11" s="78" t="s">
        <v>47</v>
      </c>
      <c r="E11" s="78" t="s">
        <v>48</v>
      </c>
      <c r="F11" s="38" t="s">
        <v>49</v>
      </c>
      <c r="G11" s="39" t="s">
        <v>50</v>
      </c>
      <c r="H11" s="40">
        <v>420</v>
      </c>
      <c r="I11" s="40">
        <v>145</v>
      </c>
      <c r="J11" s="41">
        <f t="shared" ref="J11:J31" si="0">H11*I11</f>
        <v>60900</v>
      </c>
      <c r="K11" s="42">
        <f>+(I11/$I$41)-((SUM($J$33:$J$39)/$I$41)/$G$34)*3.5</f>
        <v>13.396545017496397</v>
      </c>
      <c r="L11" s="43"/>
      <c r="M11" s="44"/>
      <c r="N11" s="45"/>
      <c r="O11" s="46"/>
      <c r="P11" s="47"/>
      <c r="Q11" s="47"/>
      <c r="R11" s="47"/>
      <c r="S11" s="48"/>
      <c r="T11" s="49"/>
      <c r="U11" s="49"/>
    </row>
    <row r="12" spans="1:21" ht="16.149999999999999">
      <c r="A12" s="37" t="s">
        <v>28</v>
      </c>
      <c r="B12" s="77">
        <v>45316</v>
      </c>
      <c r="C12" s="78" t="s">
        <v>51</v>
      </c>
      <c r="E12" s="78" t="s">
        <v>48</v>
      </c>
      <c r="F12" s="38" t="s">
        <v>49</v>
      </c>
      <c r="G12" s="39" t="s">
        <v>52</v>
      </c>
      <c r="H12" s="40">
        <v>420</v>
      </c>
      <c r="I12" s="40">
        <v>140</v>
      </c>
      <c r="J12" s="41">
        <f t="shared" si="0"/>
        <v>58800</v>
      </c>
      <c r="K12" s="42">
        <f>+(I12/$I$41)-((SUM($J$33:$J$39)/$I$41)/$G$34)*3.5</f>
        <v>12.711613510647084</v>
      </c>
      <c r="L12" s="43"/>
      <c r="M12" s="44"/>
      <c r="N12" s="50"/>
      <c r="O12" s="46"/>
      <c r="P12" s="47"/>
      <c r="Q12" s="47"/>
      <c r="R12" s="47"/>
      <c r="S12" s="48"/>
      <c r="T12" s="49"/>
      <c r="U12" s="49"/>
    </row>
    <row r="13" spans="1:21" ht="16.149999999999999">
      <c r="A13" s="37" t="s">
        <v>28</v>
      </c>
      <c r="B13" s="77">
        <v>45316</v>
      </c>
      <c r="C13" s="78" t="s">
        <v>53</v>
      </c>
      <c r="E13" s="78" t="s">
        <v>48</v>
      </c>
      <c r="F13" s="38" t="s">
        <v>49</v>
      </c>
      <c r="G13" s="39" t="s">
        <v>52</v>
      </c>
      <c r="H13" s="40">
        <v>420</v>
      </c>
      <c r="I13" s="40">
        <v>140</v>
      </c>
      <c r="J13" s="41">
        <f t="shared" si="0"/>
        <v>58800</v>
      </c>
      <c r="K13" s="42">
        <f>+(I13/$I$41)-((SUM($J$33:$J$39)/$I$41)/$G$34)*3.5</f>
        <v>12.711613510647084</v>
      </c>
      <c r="L13" s="43"/>
      <c r="M13" s="44"/>
      <c r="N13" s="45"/>
      <c r="O13" s="46"/>
      <c r="P13" s="47"/>
      <c r="Q13" s="47"/>
      <c r="R13" s="47"/>
      <c r="S13" s="48"/>
      <c r="T13" s="49"/>
      <c r="U13" s="49"/>
    </row>
    <row r="14" spans="1:21" ht="16.149999999999999">
      <c r="A14" s="37" t="s">
        <v>28</v>
      </c>
      <c r="B14" s="77">
        <v>45316</v>
      </c>
      <c r="C14" s="78" t="s">
        <v>54</v>
      </c>
      <c r="E14" s="78" t="s">
        <v>55</v>
      </c>
      <c r="F14" s="38" t="s">
        <v>49</v>
      </c>
      <c r="G14" s="39" t="s">
        <v>56</v>
      </c>
      <c r="H14" s="40">
        <v>420</v>
      </c>
      <c r="I14" s="40">
        <v>200</v>
      </c>
      <c r="J14" s="41">
        <f t="shared" si="0"/>
        <v>84000</v>
      </c>
      <c r="K14" s="42">
        <f>+(I14/$I$41)-((SUM($J$33:$J$39)/$I$41)/$G$34)*3.5</f>
        <v>20.930791592838862</v>
      </c>
      <c r="L14" s="43"/>
      <c r="M14" s="44"/>
      <c r="N14" s="45"/>
      <c r="O14" s="46"/>
      <c r="P14" s="47"/>
      <c r="Q14" s="47"/>
      <c r="R14" s="47"/>
      <c r="S14" s="48"/>
      <c r="T14" s="49"/>
      <c r="U14" s="49"/>
    </row>
    <row r="15" spans="1:21" ht="16.149999999999999">
      <c r="A15" s="37" t="s">
        <v>28</v>
      </c>
      <c r="B15" s="77">
        <v>45316</v>
      </c>
      <c r="C15" s="78">
        <v>1513504</v>
      </c>
      <c r="E15" s="78" t="s">
        <v>55</v>
      </c>
      <c r="F15" s="38" t="s">
        <v>49</v>
      </c>
      <c r="G15" s="39" t="s">
        <v>57</v>
      </c>
      <c r="H15" s="40">
        <v>419</v>
      </c>
      <c r="I15" s="40">
        <v>185</v>
      </c>
      <c r="J15" s="41">
        <f t="shared" si="0"/>
        <v>77515</v>
      </c>
      <c r="K15" s="42">
        <f>+(I15/$I$41)-((SUM($J$33:$J$39)/$I$41)/$G$34)*3.5</f>
        <v>18.875997072290918</v>
      </c>
      <c r="L15" s="43"/>
      <c r="M15" s="44"/>
      <c r="N15" s="45"/>
      <c r="O15" s="46"/>
      <c r="P15" s="47"/>
      <c r="Q15" s="47"/>
      <c r="R15" s="47"/>
      <c r="S15" s="48"/>
      <c r="T15" s="49"/>
      <c r="U15" s="49"/>
    </row>
    <row r="16" spans="1:21" ht="16.149999999999999">
      <c r="A16" s="37" t="s">
        <v>28</v>
      </c>
      <c r="B16" s="77">
        <v>45316</v>
      </c>
      <c r="C16" s="78" t="s">
        <v>58</v>
      </c>
      <c r="E16" s="78" t="s">
        <v>55</v>
      </c>
      <c r="F16" s="38" t="s">
        <v>49</v>
      </c>
      <c r="G16" s="39" t="s">
        <v>59</v>
      </c>
      <c r="H16" s="40">
        <v>420</v>
      </c>
      <c r="I16" s="40">
        <v>165</v>
      </c>
      <c r="J16" s="41">
        <f t="shared" si="0"/>
        <v>69300</v>
      </c>
      <c r="K16" s="42">
        <f>+(I16/$I$41)-((SUM($J$33:$J$39)/$I$41)/$G$34)*3.5</f>
        <v>16.136271044893657</v>
      </c>
      <c r="L16" s="43"/>
      <c r="M16" s="44"/>
      <c r="N16" s="45"/>
      <c r="O16" s="46"/>
      <c r="P16" s="47"/>
      <c r="Q16" s="47"/>
      <c r="R16" s="47"/>
      <c r="S16" s="48"/>
      <c r="T16" s="49"/>
      <c r="U16" s="49"/>
    </row>
    <row r="17" spans="1:21" ht="16.149999999999999">
      <c r="A17" s="37" t="s">
        <v>28</v>
      </c>
      <c r="B17" s="77">
        <v>45316</v>
      </c>
      <c r="C17" s="78" t="s">
        <v>60</v>
      </c>
      <c r="E17" s="78" t="s">
        <v>55</v>
      </c>
      <c r="F17" s="38" t="s">
        <v>49</v>
      </c>
      <c r="G17" s="39" t="s">
        <v>56</v>
      </c>
      <c r="H17" s="40">
        <v>420</v>
      </c>
      <c r="I17" s="40">
        <v>195</v>
      </c>
      <c r="J17" s="41">
        <f t="shared" si="0"/>
        <v>81900</v>
      </c>
      <c r="K17" s="42">
        <f>+(I17/$I$41)-((SUM($J$33:$J$39)/$I$41)/$G$34)*3.5</f>
        <v>20.245860085989548</v>
      </c>
      <c r="L17" s="43"/>
      <c r="M17" s="44"/>
      <c r="N17" s="45"/>
      <c r="O17" s="46"/>
      <c r="P17" s="47"/>
      <c r="Q17" s="47"/>
      <c r="R17" s="47"/>
      <c r="S17" s="48"/>
      <c r="T17" s="49"/>
      <c r="U17" s="49"/>
    </row>
    <row r="18" spans="1:21" ht="16.149999999999999">
      <c r="A18" s="37" t="s">
        <v>28</v>
      </c>
      <c r="B18" s="77">
        <v>45316</v>
      </c>
      <c r="C18" s="78" t="s">
        <v>61</v>
      </c>
      <c r="E18" s="78" t="s">
        <v>55</v>
      </c>
      <c r="F18" s="38" t="s">
        <v>49</v>
      </c>
      <c r="G18" s="39" t="s">
        <v>59</v>
      </c>
      <c r="H18" s="40">
        <v>420</v>
      </c>
      <c r="I18" s="40">
        <v>155</v>
      </c>
      <c r="J18" s="41">
        <f t="shared" si="0"/>
        <v>65100</v>
      </c>
      <c r="K18" s="42">
        <f>+(I18/$I$41)-((SUM($J$33:$J$39)/$I$41)/$G$34)*3.5</f>
        <v>14.766408031195027</v>
      </c>
      <c r="L18" s="43"/>
      <c r="M18" s="44"/>
      <c r="N18" s="45"/>
      <c r="O18" s="46"/>
      <c r="P18" s="47"/>
      <c r="Q18" s="47"/>
      <c r="R18" s="47"/>
      <c r="S18" s="48"/>
      <c r="T18" s="49"/>
      <c r="U18" s="49"/>
    </row>
    <row r="19" spans="1:21" ht="16.149999999999999">
      <c r="A19" s="37" t="s">
        <v>28</v>
      </c>
      <c r="B19" s="77">
        <v>45316</v>
      </c>
      <c r="C19" s="78" t="s">
        <v>62</v>
      </c>
      <c r="E19" s="78" t="s">
        <v>55</v>
      </c>
      <c r="F19" s="38" t="s">
        <v>49</v>
      </c>
      <c r="G19" s="39" t="s">
        <v>63</v>
      </c>
      <c r="H19" s="40">
        <v>420</v>
      </c>
      <c r="I19" s="40">
        <v>145</v>
      </c>
      <c r="J19" s="41">
        <f t="shared" si="0"/>
        <v>60900</v>
      </c>
      <c r="K19" s="42">
        <f>+(I19/$I$41)-((SUM($J$33:$J$39)/$I$41)/$G$34)*3.5</f>
        <v>13.396545017496397</v>
      </c>
      <c r="L19" s="43"/>
      <c r="M19" s="44"/>
      <c r="N19" s="45"/>
      <c r="O19" s="46"/>
      <c r="P19" s="47"/>
      <c r="Q19" s="47"/>
      <c r="R19" s="47"/>
      <c r="S19" s="48"/>
      <c r="T19" s="49"/>
      <c r="U19" s="49"/>
    </row>
    <row r="20" spans="1:21" ht="16.149999999999999">
      <c r="A20" s="37" t="s">
        <v>28</v>
      </c>
      <c r="B20" s="77">
        <v>45316</v>
      </c>
      <c r="C20" s="78">
        <v>1513505</v>
      </c>
      <c r="E20" s="78" t="s">
        <v>55</v>
      </c>
      <c r="F20" s="38" t="s">
        <v>49</v>
      </c>
      <c r="G20" s="39" t="s">
        <v>63</v>
      </c>
      <c r="H20" s="40">
        <v>420</v>
      </c>
      <c r="I20" s="40">
        <v>145</v>
      </c>
      <c r="J20" s="41">
        <f t="shared" si="0"/>
        <v>60900</v>
      </c>
      <c r="K20" s="42">
        <f>+(I20/$I$41)-((SUM($J$33:$J$39)/$I$41)/$G$34)*3.5</f>
        <v>13.396545017496397</v>
      </c>
      <c r="L20" s="43"/>
      <c r="M20" s="44"/>
      <c r="N20" s="45"/>
      <c r="O20" s="46"/>
      <c r="P20" s="47"/>
      <c r="Q20" s="47"/>
      <c r="R20" s="47"/>
      <c r="S20" s="48"/>
      <c r="T20" s="49"/>
      <c r="U20" s="49"/>
    </row>
    <row r="21" spans="1:21" ht="16.149999999999999">
      <c r="A21" s="37" t="s">
        <v>28</v>
      </c>
      <c r="B21" s="77">
        <v>45316</v>
      </c>
      <c r="C21" s="78">
        <v>1512471</v>
      </c>
      <c r="E21" s="78" t="s">
        <v>55</v>
      </c>
      <c r="F21" s="38" t="s">
        <v>49</v>
      </c>
      <c r="G21" s="39" t="s">
        <v>50</v>
      </c>
      <c r="H21" s="40">
        <v>420</v>
      </c>
      <c r="I21" s="40">
        <v>125</v>
      </c>
      <c r="J21" s="41">
        <f t="shared" si="0"/>
        <v>52500</v>
      </c>
      <c r="K21" s="42">
        <f>+(I21/$I$41)-((SUM($J$33:$J$39)/$I$41)/$G$34)*3.5</f>
        <v>10.656818990099136</v>
      </c>
      <c r="L21" s="43"/>
      <c r="M21" s="44"/>
      <c r="N21" s="45"/>
      <c r="O21" s="46"/>
      <c r="P21" s="47"/>
      <c r="Q21" s="47"/>
      <c r="R21" s="47"/>
      <c r="S21" s="48"/>
      <c r="T21" s="49"/>
      <c r="U21" s="49"/>
    </row>
    <row r="22" spans="1:21" ht="16.149999999999999">
      <c r="A22" s="37" t="s">
        <v>28</v>
      </c>
      <c r="B22" s="77">
        <v>45316</v>
      </c>
      <c r="C22" s="78">
        <v>1512464</v>
      </c>
      <c r="E22" s="78" t="s">
        <v>55</v>
      </c>
      <c r="F22" s="38" t="s">
        <v>49</v>
      </c>
      <c r="G22" s="39" t="s">
        <v>52</v>
      </c>
      <c r="H22" s="40">
        <v>420</v>
      </c>
      <c r="I22" s="40">
        <v>120</v>
      </c>
      <c r="J22" s="41">
        <f t="shared" si="0"/>
        <v>50400</v>
      </c>
      <c r="K22" s="42">
        <f>+(I22/$I$41)-((SUM($J$33:$J$39)/$I$41)/$G$34)*3.5</f>
        <v>9.971887483249823</v>
      </c>
      <c r="L22" s="43"/>
      <c r="M22" s="44"/>
      <c r="N22" s="45"/>
      <c r="O22" s="46"/>
      <c r="P22" s="47"/>
      <c r="Q22" s="47"/>
      <c r="R22" s="47"/>
      <c r="S22" s="48"/>
      <c r="T22" s="49"/>
      <c r="U22" s="49"/>
    </row>
    <row r="23" spans="1:21" ht="16.149999999999999">
      <c r="A23" s="37" t="s">
        <v>28</v>
      </c>
      <c r="B23" s="77">
        <v>45316</v>
      </c>
      <c r="C23" s="78">
        <v>1512473</v>
      </c>
      <c r="E23" s="78" t="s">
        <v>55</v>
      </c>
      <c r="F23" s="38" t="s">
        <v>49</v>
      </c>
      <c r="G23" s="39" t="s">
        <v>52</v>
      </c>
      <c r="H23" s="40">
        <v>840</v>
      </c>
      <c r="I23" s="40">
        <v>125</v>
      </c>
      <c r="J23" s="41">
        <f t="shared" si="0"/>
        <v>105000</v>
      </c>
      <c r="K23" s="42">
        <f>+(I23/$I$41)-((SUM($J$33:$J$39)/$I$41)/$G$34)*3.5</f>
        <v>10.656818990099136</v>
      </c>
      <c r="L23" s="43"/>
      <c r="M23" s="44"/>
      <c r="N23" s="45"/>
      <c r="O23" s="46"/>
      <c r="P23" s="47"/>
      <c r="Q23" s="47"/>
      <c r="R23" s="47"/>
      <c r="S23" s="48"/>
      <c r="T23" s="49"/>
      <c r="U23" s="49"/>
    </row>
    <row r="24" spans="1:21" ht="16.149999999999999">
      <c r="A24" s="37" t="s">
        <v>28</v>
      </c>
      <c r="B24" s="77">
        <v>45316</v>
      </c>
      <c r="C24" s="78" t="s">
        <v>64</v>
      </c>
      <c r="E24" s="78" t="s">
        <v>65</v>
      </c>
      <c r="F24" s="38" t="s">
        <v>49</v>
      </c>
      <c r="G24" s="39" t="s">
        <v>63</v>
      </c>
      <c r="H24" s="40">
        <v>420</v>
      </c>
      <c r="I24" s="40">
        <v>140</v>
      </c>
      <c r="J24" s="41">
        <f t="shared" si="0"/>
        <v>58800</v>
      </c>
      <c r="K24" s="42">
        <f>+(I24/$I$41)-((SUM($J$33:$J$39)/$I$41)/$G$34)*3.5</f>
        <v>12.711613510647084</v>
      </c>
      <c r="L24" s="43"/>
      <c r="M24" s="44"/>
      <c r="N24" s="45"/>
      <c r="O24" s="46"/>
      <c r="P24" s="47"/>
      <c r="Q24" s="47"/>
      <c r="R24" s="47"/>
      <c r="S24" s="48"/>
      <c r="T24" s="49"/>
      <c r="U24" s="49"/>
    </row>
    <row r="25" spans="1:21" ht="16.149999999999999">
      <c r="A25" s="37" t="s">
        <v>28</v>
      </c>
      <c r="B25" s="77">
        <v>45316</v>
      </c>
      <c r="C25" s="78" t="s">
        <v>66</v>
      </c>
      <c r="E25" s="78" t="s">
        <v>65</v>
      </c>
      <c r="F25" s="38" t="s">
        <v>49</v>
      </c>
      <c r="G25" s="39" t="s">
        <v>59</v>
      </c>
      <c r="H25" s="40">
        <v>420</v>
      </c>
      <c r="I25" s="40">
        <v>145</v>
      </c>
      <c r="J25" s="41">
        <f t="shared" si="0"/>
        <v>60900</v>
      </c>
      <c r="K25" s="42">
        <f>+(I25/$I$41)-((SUM($J$33:$J$39)/$I$41)/$G$34)*3.5</f>
        <v>13.396545017496397</v>
      </c>
      <c r="L25" s="43"/>
      <c r="M25" s="44"/>
      <c r="N25" s="45"/>
      <c r="O25" s="46"/>
      <c r="P25" s="47"/>
      <c r="Q25" s="47"/>
      <c r="R25" s="47"/>
      <c r="S25" s="48"/>
      <c r="T25" s="49"/>
      <c r="U25" s="49"/>
    </row>
    <row r="26" spans="1:21" ht="16.149999999999999">
      <c r="A26" s="37" t="s">
        <v>28</v>
      </c>
      <c r="B26" s="77">
        <v>45317</v>
      </c>
      <c r="C26" s="78">
        <v>1512019</v>
      </c>
      <c r="E26" s="79" t="s">
        <v>65</v>
      </c>
      <c r="F26" s="38" t="s">
        <v>49</v>
      </c>
      <c r="G26" s="39" t="s">
        <v>52</v>
      </c>
      <c r="H26" s="40">
        <v>416</v>
      </c>
      <c r="I26" s="40">
        <v>110</v>
      </c>
      <c r="J26" s="41">
        <f t="shared" si="0"/>
        <v>45760</v>
      </c>
      <c r="K26" s="42">
        <f>+(I26/$I$41)-((SUM($J$33:$J$39)/$I$41)/$G$34)*3.5</f>
        <v>8.6020244695511892</v>
      </c>
      <c r="L26" s="43"/>
      <c r="M26" s="44"/>
      <c r="N26" s="45"/>
      <c r="O26" s="46"/>
      <c r="P26" s="47"/>
      <c r="Q26" s="47"/>
      <c r="R26" s="47"/>
      <c r="S26" s="48"/>
      <c r="T26" s="49"/>
      <c r="U26" s="49"/>
    </row>
    <row r="27" spans="1:21" ht="16.149999999999999">
      <c r="A27" s="37" t="s">
        <v>28</v>
      </c>
      <c r="B27" s="77">
        <v>45318</v>
      </c>
      <c r="C27" s="78">
        <v>1512024</v>
      </c>
      <c r="E27" s="79" t="s">
        <v>67</v>
      </c>
      <c r="F27" s="38" t="s">
        <v>49</v>
      </c>
      <c r="G27" s="39" t="s">
        <v>68</v>
      </c>
      <c r="H27" s="40">
        <v>418</v>
      </c>
      <c r="I27" s="40">
        <v>145</v>
      </c>
      <c r="J27" s="41">
        <f t="shared" si="0"/>
        <v>60610</v>
      </c>
      <c r="K27" s="42">
        <f>+(I27/$I$41)-((SUM($J$33:$J$39)/$I$41)/$G$34)*3.5</f>
        <v>13.396545017496397</v>
      </c>
      <c r="L27" s="43" t="s">
        <v>70</v>
      </c>
      <c r="M27" s="44"/>
      <c r="N27" s="45"/>
      <c r="O27" s="46"/>
      <c r="P27" s="47"/>
      <c r="Q27" s="47"/>
      <c r="R27" s="47"/>
      <c r="S27" s="48"/>
      <c r="T27" s="49"/>
      <c r="U27" s="49"/>
    </row>
    <row r="28" spans="1:21" ht="16.149999999999999">
      <c r="A28" s="37" t="s">
        <v>28</v>
      </c>
      <c r="B28" s="77">
        <v>45319</v>
      </c>
      <c r="C28" s="78">
        <v>1513612</v>
      </c>
      <c r="E28" s="79" t="s">
        <v>65</v>
      </c>
      <c r="F28" s="38" t="s">
        <v>49</v>
      </c>
      <c r="G28" s="39" t="s">
        <v>52</v>
      </c>
      <c r="H28" s="40">
        <v>420</v>
      </c>
      <c r="I28" s="40">
        <v>100</v>
      </c>
      <c r="J28" s="41">
        <f>H28*I28</f>
        <v>42000</v>
      </c>
      <c r="K28" s="42">
        <f>+(I28/$I$41)-((SUM($J$33:$J$39)/$I$41)/$G$34)*3.5</f>
        <v>7.2321614558525598</v>
      </c>
      <c r="L28" s="43" t="s">
        <v>70</v>
      </c>
      <c r="M28" s="44"/>
      <c r="N28" s="45"/>
      <c r="O28" s="46"/>
      <c r="P28" s="47"/>
      <c r="Q28" s="47"/>
      <c r="R28" s="47"/>
      <c r="S28" s="48"/>
      <c r="T28" s="49"/>
      <c r="U28" s="49"/>
    </row>
    <row r="29" spans="1:21" ht="16.149999999999999">
      <c r="A29" s="37" t="s">
        <v>28</v>
      </c>
      <c r="B29" s="77">
        <v>45319</v>
      </c>
      <c r="C29" s="78">
        <v>1512046</v>
      </c>
      <c r="E29" s="79" t="s">
        <v>65</v>
      </c>
      <c r="F29" s="38" t="s">
        <v>49</v>
      </c>
      <c r="G29" s="39" t="s">
        <v>69</v>
      </c>
      <c r="H29" s="40">
        <v>420</v>
      </c>
      <c r="I29" s="40">
        <v>115</v>
      </c>
      <c r="J29" s="41">
        <f t="shared" si="0"/>
        <v>48300</v>
      </c>
      <c r="K29" s="42">
        <f>+(I29/$I$41)-((SUM($J$33:$J$39)/$I$41)/$G$34)*3.5</f>
        <v>9.2869559764005061</v>
      </c>
      <c r="L29" s="43" t="s">
        <v>70</v>
      </c>
      <c r="M29" s="44"/>
      <c r="N29" s="45"/>
      <c r="O29" s="46"/>
      <c r="P29" s="47"/>
      <c r="Q29" s="47"/>
      <c r="R29" s="47"/>
      <c r="S29" s="48"/>
      <c r="T29" s="49"/>
      <c r="U29" s="49"/>
    </row>
    <row r="30" spans="1:21">
      <c r="A30" s="37"/>
      <c r="B30" s="52"/>
      <c r="C30" s="52"/>
      <c r="D30" s="52"/>
      <c r="E30" s="52"/>
      <c r="F30" s="52"/>
      <c r="G30" s="52" t="s">
        <v>29</v>
      </c>
      <c r="H30" s="52">
        <v>2</v>
      </c>
      <c r="I30" s="52">
        <v>80</v>
      </c>
      <c r="J30" s="41">
        <f>H30*I30</f>
        <v>160</v>
      </c>
      <c r="K30" s="42">
        <f>+(I30/$I$41)-((SUM($J$33:$J$39)/$I$41)/$G$34)*3.5</f>
        <v>4.4924354284552992</v>
      </c>
      <c r="L30" s="43"/>
      <c r="M30" s="44"/>
      <c r="N30" s="45"/>
      <c r="O30" s="46"/>
      <c r="P30" s="47"/>
      <c r="Q30" s="47"/>
      <c r="R30" s="47"/>
      <c r="S30" s="48"/>
      <c r="T30" s="51"/>
      <c r="U30" s="51"/>
    </row>
    <row r="31" spans="1:21">
      <c r="A31" s="37"/>
      <c r="B31" s="53"/>
      <c r="C31" s="53"/>
      <c r="D31" s="53"/>
      <c r="E31" s="53"/>
      <c r="F31" s="53"/>
      <c r="G31" s="53" t="s">
        <v>30</v>
      </c>
      <c r="H31" s="53">
        <v>5</v>
      </c>
      <c r="I31" s="53">
        <v>0</v>
      </c>
      <c r="J31" s="41">
        <f t="shared" si="0"/>
        <v>0</v>
      </c>
      <c r="K31" s="42">
        <v>0</v>
      </c>
      <c r="L31" s="43"/>
      <c r="M31" s="44"/>
      <c r="N31" s="45"/>
      <c r="O31" s="46"/>
      <c r="P31" s="47"/>
      <c r="Q31" s="47"/>
      <c r="R31" s="47"/>
      <c r="S31" s="48"/>
      <c r="T31" s="51"/>
      <c r="U31" s="51"/>
    </row>
    <row r="32" spans="1:21" ht="17.649999999999999">
      <c r="A32" s="34"/>
      <c r="B32" s="34"/>
      <c r="C32" s="34"/>
      <c r="D32" s="34"/>
      <c r="E32" s="34"/>
      <c r="F32" s="54" t="s">
        <v>31</v>
      </c>
      <c r="G32" s="37">
        <f>SUM(H11:H31)</f>
        <v>8400</v>
      </c>
      <c r="H32" s="55"/>
      <c r="I32" s="53"/>
      <c r="J32" s="56">
        <f>SUM(J11:J31)</f>
        <v>1202545</v>
      </c>
      <c r="K32" s="57"/>
      <c r="L32" s="58"/>
      <c r="M32" s="44"/>
      <c r="N32" s="45"/>
      <c r="O32" s="46"/>
      <c r="P32" s="47"/>
      <c r="Q32" s="47"/>
      <c r="R32" s="47"/>
      <c r="S32" s="48"/>
      <c r="T32" s="49"/>
      <c r="U32" s="49"/>
    </row>
    <row r="33" spans="1:21">
      <c r="A33" s="59"/>
      <c r="B33" s="59"/>
      <c r="C33" s="59"/>
      <c r="D33" s="59"/>
      <c r="E33" s="59"/>
      <c r="F33" s="60" t="s">
        <v>32</v>
      </c>
      <c r="G33" s="61" t="s">
        <v>42</v>
      </c>
      <c r="H33" s="62" t="s">
        <v>33</v>
      </c>
      <c r="I33" s="63">
        <v>0.06</v>
      </c>
      <c r="J33" s="64">
        <f>SUM(J32)*0.06</f>
        <v>72152.7</v>
      </c>
      <c r="K33" s="65"/>
      <c r="L33" s="65"/>
      <c r="M33" s="66"/>
      <c r="N33" s="45"/>
      <c r="O33" s="46"/>
      <c r="P33" s="47"/>
      <c r="Q33" s="47"/>
      <c r="R33" s="47"/>
      <c r="S33" s="48"/>
      <c r="T33" s="49"/>
      <c r="U33" s="49"/>
    </row>
    <row r="34" spans="1:21">
      <c r="A34" s="59"/>
      <c r="B34" s="59"/>
      <c r="C34" s="59"/>
      <c r="D34" s="59"/>
      <c r="E34" s="59"/>
      <c r="F34" s="60"/>
      <c r="G34" s="67">
        <v>24158.400000000001</v>
      </c>
      <c r="H34" s="62" t="s">
        <v>34</v>
      </c>
      <c r="I34" s="63"/>
      <c r="J34" s="64">
        <v>58322</v>
      </c>
      <c r="K34" s="65"/>
      <c r="L34" s="65"/>
      <c r="M34" s="66"/>
      <c r="N34" s="45"/>
      <c r="O34" s="46"/>
      <c r="P34" s="47"/>
      <c r="Q34" s="47"/>
      <c r="R34" s="47"/>
      <c r="S34" s="48"/>
      <c r="T34" s="51"/>
      <c r="U34" s="51"/>
    </row>
    <row r="35" spans="1:21">
      <c r="A35" s="59"/>
      <c r="B35" s="59"/>
      <c r="C35" s="59"/>
      <c r="D35" s="59"/>
      <c r="E35" s="59"/>
      <c r="F35" s="59"/>
      <c r="G35" s="68">
        <v>24158.400000000001</v>
      </c>
      <c r="H35" s="62" t="s">
        <v>35</v>
      </c>
      <c r="I35" s="53"/>
      <c r="J35" s="64">
        <v>37377</v>
      </c>
      <c r="K35" s="65"/>
      <c r="L35" s="65"/>
      <c r="M35" s="66"/>
      <c r="N35" s="45"/>
      <c r="O35" s="46"/>
      <c r="P35" s="47"/>
      <c r="Q35" s="47"/>
      <c r="R35" s="47"/>
      <c r="S35" s="48"/>
      <c r="T35" s="49"/>
      <c r="U35" s="49"/>
    </row>
    <row r="36" spans="1:21">
      <c r="A36" s="59"/>
      <c r="B36" s="59"/>
      <c r="C36" s="59"/>
      <c r="D36" s="59"/>
      <c r="E36" s="59"/>
      <c r="F36" s="69"/>
      <c r="G36" s="69"/>
      <c r="H36" s="62" t="s">
        <v>36</v>
      </c>
      <c r="I36" s="53"/>
      <c r="J36" s="64">
        <v>10550</v>
      </c>
      <c r="K36" s="65"/>
      <c r="L36" s="65"/>
      <c r="M36" s="66"/>
      <c r="N36" s="45"/>
      <c r="O36" s="46"/>
      <c r="P36" s="47"/>
      <c r="Q36" s="47"/>
      <c r="R36" s="47"/>
      <c r="S36" s="48"/>
      <c r="T36" s="49"/>
      <c r="U36" s="49"/>
    </row>
    <row r="37" spans="1:21">
      <c r="A37" s="59"/>
      <c r="B37" s="59"/>
      <c r="C37" s="59"/>
      <c r="D37" s="59"/>
      <c r="E37" s="59"/>
      <c r="F37" s="59"/>
      <c r="G37" s="59"/>
      <c r="H37" s="70" t="s">
        <v>37</v>
      </c>
      <c r="I37" s="37"/>
      <c r="J37" s="71">
        <v>129477.62</v>
      </c>
      <c r="K37" s="65"/>
      <c r="L37" s="65"/>
      <c r="M37" s="66"/>
      <c r="N37" s="45"/>
      <c r="O37" s="46"/>
      <c r="P37" s="47"/>
      <c r="Q37" s="47"/>
      <c r="R37" s="47"/>
      <c r="S37" s="48"/>
      <c r="T37" s="49"/>
      <c r="U37" s="49"/>
    </row>
    <row r="38" spans="1:21">
      <c r="A38" s="59"/>
      <c r="B38" s="59"/>
      <c r="C38" s="59"/>
      <c r="D38" s="59"/>
      <c r="E38" s="59"/>
      <c r="F38" s="59"/>
      <c r="G38" s="59"/>
      <c r="H38" s="70" t="s">
        <v>38</v>
      </c>
      <c r="I38" s="37"/>
      <c r="J38" s="71">
        <v>2450</v>
      </c>
      <c r="K38" s="65"/>
      <c r="L38" s="65"/>
      <c r="M38" s="66"/>
      <c r="N38" s="45"/>
      <c r="O38" s="46"/>
      <c r="P38" s="47"/>
      <c r="Q38" s="47"/>
      <c r="R38" s="47"/>
      <c r="S38" s="48"/>
      <c r="T38" s="49"/>
      <c r="U38" s="49"/>
    </row>
    <row r="39" spans="1:21">
      <c r="A39" s="59"/>
      <c r="B39" s="59"/>
      <c r="C39" s="59"/>
      <c r="D39" s="59"/>
      <c r="E39" s="59"/>
      <c r="F39" s="59"/>
      <c r="G39" s="59"/>
      <c r="H39" s="70" t="s">
        <v>39</v>
      </c>
      <c r="I39" s="37"/>
      <c r="J39" s="71">
        <v>15500</v>
      </c>
      <c r="K39" s="65"/>
      <c r="L39" s="65"/>
      <c r="M39" s="66"/>
      <c r="N39" s="45"/>
      <c r="O39" s="46"/>
      <c r="P39" s="47"/>
      <c r="Q39" s="47"/>
      <c r="R39" s="47"/>
      <c r="S39" s="48"/>
      <c r="T39" s="49"/>
      <c r="U39" s="49"/>
    </row>
    <row r="40" spans="1:21">
      <c r="A40" s="59"/>
      <c r="B40" s="59"/>
      <c r="C40" s="59"/>
      <c r="D40" s="59"/>
      <c r="E40" s="59"/>
      <c r="F40" s="59"/>
      <c r="G40" s="59"/>
      <c r="H40" s="72" t="s">
        <v>40</v>
      </c>
      <c r="I40" s="73"/>
      <c r="J40" s="74">
        <f>J32-SUM(J33:J39)</f>
        <v>876715.67999999993</v>
      </c>
      <c r="K40" s="65"/>
      <c r="L40" s="65"/>
      <c r="M40" s="44"/>
      <c r="N40" s="45"/>
      <c r="O40" s="46"/>
      <c r="P40" s="47"/>
      <c r="Q40" s="47"/>
      <c r="R40" s="47"/>
      <c r="S40" s="48"/>
      <c r="T40" s="49"/>
      <c r="U40" s="49"/>
    </row>
    <row r="41" spans="1:21">
      <c r="A41" s="59"/>
      <c r="B41" s="59"/>
      <c r="C41" s="59"/>
      <c r="D41" s="59"/>
      <c r="E41" s="59"/>
      <c r="F41" s="59"/>
      <c r="G41" s="59"/>
      <c r="H41" s="70" t="s">
        <v>41</v>
      </c>
      <c r="I41" s="37">
        <v>7.3</v>
      </c>
      <c r="J41" s="75">
        <f>J40/I41</f>
        <v>120098.03835616438</v>
      </c>
      <c r="K41" s="65"/>
      <c r="L41" s="65"/>
      <c r="M41" s="44"/>
      <c r="N41" s="45"/>
      <c r="O41" s="46"/>
      <c r="P41" s="47"/>
      <c r="Q41" s="47"/>
      <c r="R41" s="47"/>
      <c r="S41" s="48"/>
      <c r="T41" s="49"/>
      <c r="U41" s="49"/>
    </row>
    <row r="42" spans="1:21">
      <c r="L42" s="43"/>
      <c r="M42" s="44"/>
      <c r="N42" s="45"/>
      <c r="O42" s="46"/>
      <c r="P42" s="47"/>
      <c r="Q42" s="47"/>
      <c r="R42" s="47"/>
      <c r="S42" s="48"/>
      <c r="T42" s="49"/>
      <c r="U42" s="49"/>
    </row>
  </sheetData>
  <mergeCells count="35">
    <mergeCell ref="T38:U38"/>
    <mergeCell ref="T39:U39"/>
    <mergeCell ref="T40:U40"/>
    <mergeCell ref="T41:U41"/>
    <mergeCell ref="T42:U42"/>
    <mergeCell ref="T29:U29"/>
    <mergeCell ref="T32:U32"/>
    <mergeCell ref="T33:U33"/>
    <mergeCell ref="T35:U35"/>
    <mergeCell ref="T36:U36"/>
    <mergeCell ref="T37:U37"/>
    <mergeCell ref="T23:U23"/>
    <mergeCell ref="T24:U24"/>
    <mergeCell ref="T25:U25"/>
    <mergeCell ref="T26:U26"/>
    <mergeCell ref="T27:U27"/>
    <mergeCell ref="T28:U28"/>
    <mergeCell ref="T17:U17"/>
    <mergeCell ref="T18:U18"/>
    <mergeCell ref="T19:U19"/>
    <mergeCell ref="T20:U20"/>
    <mergeCell ref="T21:U21"/>
    <mergeCell ref="T22:U22"/>
    <mergeCell ref="T11:U11"/>
    <mergeCell ref="T12:U12"/>
    <mergeCell ref="T13:U13"/>
    <mergeCell ref="T14:U14"/>
    <mergeCell ref="T15:U15"/>
    <mergeCell ref="T16:U16"/>
    <mergeCell ref="A1:K3"/>
    <mergeCell ref="I4:J4"/>
    <mergeCell ref="I5:J5"/>
    <mergeCell ref="B6:H7"/>
    <mergeCell ref="J6:K7"/>
    <mergeCell ref="J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Pablo Quiroga Nuñez</cp:lastModifiedBy>
  <dcterms:created xsi:type="dcterms:W3CDTF">2024-02-21T12:31:22Z</dcterms:created>
  <dcterms:modified xsi:type="dcterms:W3CDTF">2024-02-21T13:09:35Z</dcterms:modified>
</cp:coreProperties>
</file>