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e69271b1cb9d7bd/Documentos/HappyFarm/2023-24/8F/Sea- INST 148- Cosco Shipping Siene-OERU407067-0/"/>
    </mc:Choice>
  </mc:AlternateContent>
  <xr:revisionPtr revIDLastSave="1" documentId="8_{FE5EA5A5-CA4F-4AE7-BE02-938FD43C4B6F}" xr6:coauthVersionLast="47" xr6:coauthVersionMax="47" xr10:uidLastSave="{3EDEE82F-BB5C-45E2-A22B-A334D82F1C60}"/>
  <bookViews>
    <workbookView xWindow="-28920" yWindow="-1650" windowWidth="29040" windowHeight="15360" xr2:uid="{8F0B90E4-B7BC-4205-A3DE-518154B621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I29" i="1"/>
  <c r="I30" i="1"/>
  <c r="I31" i="1"/>
  <c r="I33" i="1"/>
  <c r="I32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34" i="1" l="1"/>
  <c r="I35" i="1" s="1"/>
  <c r="J29" i="1" l="1"/>
  <c r="J30" i="1"/>
  <c r="J31" i="1"/>
  <c r="J28" i="1"/>
  <c r="J24" i="1"/>
  <c r="J20" i="1"/>
  <c r="J17" i="1"/>
  <c r="J13" i="1"/>
  <c r="J12" i="1"/>
  <c r="J27" i="1"/>
  <c r="J23" i="1"/>
  <c r="J19" i="1"/>
  <c r="J16" i="1"/>
  <c r="J21" i="1"/>
  <c r="J14" i="1"/>
  <c r="J26" i="1"/>
  <c r="J22" i="1"/>
  <c r="J18" i="1"/>
  <c r="J15" i="1"/>
  <c r="J11" i="1"/>
  <c r="J25" i="1"/>
  <c r="I42" i="1"/>
  <c r="I43" i="1" s="1"/>
  <c r="F8" i="1" s="1"/>
</calcChain>
</file>

<file path=xl/sharedStrings.xml><?xml version="1.0" encoding="utf-8"?>
<sst xmlns="http://schemas.openxmlformats.org/spreadsheetml/2006/main" count="161" uniqueCount="76">
  <si>
    <r>
      <rPr>
        <b/>
        <sz val="28"/>
        <color indexed="8"/>
        <rFont val="楷体"/>
        <charset val="134"/>
      </rPr>
      <t xml:space="preserve">  </t>
    </r>
    <r>
      <rPr>
        <b/>
        <sz val="28"/>
        <color indexed="8"/>
        <rFont val="楷体"/>
        <charset val="134"/>
      </rPr>
      <t>HappyFarmFruit Liquidation</t>
    </r>
  </si>
  <si>
    <t>supplier: 8F</t>
  </si>
  <si>
    <t>Vessel:</t>
  </si>
  <si>
    <t>COSCO PACIFIC</t>
  </si>
  <si>
    <t xml:space="preserve">Container NO: </t>
  </si>
  <si>
    <t>ETA:</t>
  </si>
  <si>
    <t>Remark：</t>
  </si>
  <si>
    <r>
      <t xml:space="preserve">Soft and decays in few boxes
</t>
    </r>
    <r>
      <rPr>
        <b/>
        <sz val="14"/>
        <color rgb="FF000000"/>
        <rFont val="楷体"/>
      </rPr>
      <t>SOLD in BJ</t>
    </r>
  </si>
  <si>
    <t>AVG FOB：</t>
  </si>
  <si>
    <t>/kg</t>
  </si>
  <si>
    <t>货品</t>
  </si>
  <si>
    <t>销售日期</t>
  </si>
  <si>
    <t>版号</t>
  </si>
  <si>
    <t>品种</t>
  </si>
  <si>
    <t>包装</t>
  </si>
  <si>
    <t>规格</t>
  </si>
  <si>
    <t>销售数量</t>
  </si>
  <si>
    <t>单价</t>
  </si>
  <si>
    <t>金额</t>
  </si>
  <si>
    <r>
      <rPr>
        <b/>
        <sz val="14"/>
        <color indexed="8"/>
        <rFont val="楷体"/>
        <charset val="134"/>
      </rPr>
      <t>I</t>
    </r>
    <r>
      <rPr>
        <b/>
        <sz val="14"/>
        <color indexed="8"/>
        <rFont val="楷体"/>
        <charset val="134"/>
      </rPr>
      <t>tem</t>
    </r>
  </si>
  <si>
    <t>Sale date</t>
  </si>
  <si>
    <t>Palllet NO.</t>
  </si>
  <si>
    <t>Varieties</t>
  </si>
  <si>
    <t>Packing</t>
  </si>
  <si>
    <t>Size</t>
  </si>
  <si>
    <r>
      <rPr>
        <b/>
        <sz val="14"/>
        <color indexed="8"/>
        <rFont val="楷体"/>
        <family val="3"/>
        <charset val="134"/>
      </rPr>
      <t>s</t>
    </r>
    <r>
      <rPr>
        <b/>
        <sz val="14"/>
        <color indexed="8"/>
        <rFont val="楷体"/>
        <family val="3"/>
        <charset val="134"/>
      </rPr>
      <t>ales boxes</t>
    </r>
  </si>
  <si>
    <r>
      <rPr>
        <b/>
        <sz val="14"/>
        <color indexed="8"/>
        <rFont val="楷体"/>
        <family val="3"/>
        <charset val="134"/>
      </rPr>
      <t>P</t>
    </r>
    <r>
      <rPr>
        <b/>
        <sz val="14"/>
        <color indexed="8"/>
        <rFont val="楷体"/>
        <family val="3"/>
        <charset val="134"/>
      </rPr>
      <t>rice(RMB)</t>
    </r>
  </si>
  <si>
    <r>
      <rPr>
        <b/>
        <sz val="14"/>
        <color indexed="8"/>
        <rFont val="楷体"/>
        <charset val="134"/>
      </rPr>
      <t>t</t>
    </r>
    <r>
      <rPr>
        <b/>
        <sz val="14"/>
        <color indexed="8"/>
        <rFont val="楷体"/>
        <charset val="134"/>
      </rPr>
      <t>otal(RMB)</t>
    </r>
  </si>
  <si>
    <t>FOB USD</t>
  </si>
  <si>
    <t>CHERRIES</t>
  </si>
  <si>
    <t>JD</t>
  </si>
  <si>
    <t>3JD</t>
  </si>
  <si>
    <t>2JD</t>
  </si>
  <si>
    <t>Full Decay</t>
  </si>
  <si>
    <t>2J</t>
  </si>
  <si>
    <t>CHINA CUSTOM</t>
  </si>
  <si>
    <t>DAMAGE</t>
  </si>
  <si>
    <t>TOTAL boxes</t>
  </si>
  <si>
    <t>Total Kg BL</t>
  </si>
  <si>
    <t>24,158.4 Kg</t>
  </si>
  <si>
    <t>Commission</t>
  </si>
  <si>
    <t>Ocean Freight</t>
  </si>
  <si>
    <t>Marketing cost</t>
  </si>
  <si>
    <t>Customs clearance fee</t>
  </si>
  <si>
    <t>Add-value duty (VAT)</t>
  </si>
  <si>
    <t>Other Cost</t>
  </si>
  <si>
    <t>Truck freight</t>
  </si>
  <si>
    <t>Liquitation FOB</t>
  </si>
  <si>
    <t>EXCHANGE RATE</t>
  </si>
  <si>
    <t>1513371</t>
  </si>
  <si>
    <t>SKEENA</t>
  </si>
  <si>
    <t>HAPPY FARM FRUIT</t>
  </si>
  <si>
    <t>1513375</t>
  </si>
  <si>
    <t>3J</t>
  </si>
  <si>
    <t>1513376</t>
  </si>
  <si>
    <t>1513377</t>
  </si>
  <si>
    <t>1513378</t>
  </si>
  <si>
    <t>1513379</t>
  </si>
  <si>
    <t>1513381</t>
  </si>
  <si>
    <t>1513382</t>
  </si>
  <si>
    <t>1513383</t>
  </si>
  <si>
    <t>1513384</t>
  </si>
  <si>
    <t>1513385</t>
  </si>
  <si>
    <t>1513386</t>
  </si>
  <si>
    <t>1513387</t>
  </si>
  <si>
    <t>1513388</t>
  </si>
  <si>
    <t>1513389</t>
  </si>
  <si>
    <t>1513391</t>
  </si>
  <si>
    <t>1513392</t>
  </si>
  <si>
    <t>1513393</t>
  </si>
  <si>
    <t>1513394</t>
  </si>
  <si>
    <t>1513395</t>
  </si>
  <si>
    <t>J</t>
  </si>
  <si>
    <t>6 Boxes missing</t>
  </si>
  <si>
    <t>Custom checked and return</t>
  </si>
  <si>
    <t>OERU4070670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</si>
</sst>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&quot;US$&quot;* #,##0.00_);_(&quot;US$&quot;* \(#,##0.00\);_(&quot;US$&quot;* &quot;-&quot;??_);_(@_)"/>
    <numFmt numFmtId="165" formatCode="yyyy/m/d;@"/>
    <numFmt numFmtId="166" formatCode="0.0_ "/>
    <numFmt numFmtId="167" formatCode="\¥\ #,##0.00_);\(\¥\ #,##0.00\)"/>
    <numFmt numFmtId="168" formatCode="_-[$$-C09]* #,##0.00_-;\-[$$-C09]* #,##0.00_-;_-[$$-C09]* &quot;-&quot;??_-;_-@_-"/>
    <numFmt numFmtId="169" formatCode="0_ "/>
    <numFmt numFmtId="170" formatCode="##0.00;[Red]\-##0.00"/>
    <numFmt numFmtId="171" formatCode="m&quot;月&quot;d&quot;日&quot;;@"/>
    <numFmt numFmtId="172" formatCode="_ [$¥-804]* #,##0.00_ ;_ [$¥-804]* \-#,##0.00_ ;_ [$¥-804]* &quot;-&quot;??_ ;_ @_ "/>
    <numFmt numFmtId="173" formatCode="_-* #,##0_-;\-* #,##0_-;_-* &quot;-&quot;??_-;_-@_-"/>
    <numFmt numFmtId="174" formatCode="_-[$$-C09]* #,##0_-;\-[$$-C09]* #,##0_-;_-[$$-C09]* &quot;-&quot;??_-;_-@_-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8"/>
      <color indexed="8"/>
      <name val="楷体"/>
      <charset val="134"/>
    </font>
    <font>
      <sz val="12"/>
      <name val="宋体"/>
      <charset val="134"/>
    </font>
    <font>
      <b/>
      <sz val="14"/>
      <color indexed="8"/>
      <name val="楷体"/>
      <charset val="134"/>
    </font>
    <font>
      <sz val="14"/>
      <color indexed="8"/>
      <name val="楷体"/>
      <charset val="134"/>
    </font>
    <font>
      <b/>
      <sz val="14"/>
      <color rgb="FF000000"/>
      <name val="楷体"/>
    </font>
    <font>
      <b/>
      <sz val="14"/>
      <color indexed="8"/>
      <name val="楷体"/>
      <family val="3"/>
      <charset val="134"/>
    </font>
    <font>
      <sz val="11"/>
      <name val="宋体"/>
      <family val="3"/>
      <charset val="134"/>
    </font>
    <font>
      <sz val="11"/>
      <name val="Aptos Narrow"/>
      <family val="3"/>
      <charset val="134"/>
      <scheme val="minor"/>
    </font>
    <font>
      <sz val="9"/>
      <color indexed="8"/>
      <name val="新宋体"/>
      <charset val="134"/>
    </font>
    <font>
      <sz val="9"/>
      <color rgb="FF000000"/>
      <name val="新宋体"/>
      <charset val="134"/>
    </font>
    <font>
      <sz val="12"/>
      <name val="宋体"/>
      <family val="3"/>
      <charset val="134"/>
    </font>
    <font>
      <b/>
      <sz val="12"/>
      <color indexed="8"/>
      <name val="楷体"/>
      <charset val="134"/>
    </font>
    <font>
      <sz val="11"/>
      <color theme="1"/>
      <name val="Arial"/>
      <family val="2"/>
    </font>
    <font>
      <sz val="11"/>
      <color rgb="FF3D3D3D"/>
      <name val="Arial"/>
      <family val="2"/>
    </font>
    <font>
      <b/>
      <sz val="12"/>
      <color theme="0"/>
      <name val="楷体"/>
      <charset val="134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1" fillId="0" borderId="12" applyNumberFormat="0" applyFill="0" applyProtection="0">
      <alignment horizontal="left"/>
    </xf>
    <xf numFmtId="0" fontId="12" fillId="0" borderId="12">
      <protection locked="0"/>
    </xf>
    <xf numFmtId="0" fontId="11" fillId="0" borderId="12" applyNumberFormat="0" applyFill="0" applyProtection="0">
      <alignment horizontal="left"/>
    </xf>
    <xf numFmtId="0" fontId="11" fillId="0" borderId="12" applyNumberFormat="0" applyFill="0" applyProtection="0">
      <alignment horizontal="left"/>
    </xf>
    <xf numFmtId="170" fontId="12" fillId="0" borderId="12" applyFill="0" applyProtection="0">
      <alignment horizontal="right"/>
    </xf>
    <xf numFmtId="0" fontId="11" fillId="0" borderId="12" applyNumberFormat="0" applyFill="0" applyProtection="0">
      <alignment horizontal="left"/>
    </xf>
    <xf numFmtId="0" fontId="12" fillId="0" borderId="12" applyNumberFormat="0" applyFill="0" applyProtection="0">
      <alignment horizontal="left"/>
    </xf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14" fontId="5" fillId="2" borderId="4" xfId="0" applyNumberFormat="1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vertical="top"/>
    </xf>
    <xf numFmtId="0" fontId="6" fillId="2" borderId="7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center" vertical="top"/>
    </xf>
    <xf numFmtId="0" fontId="6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vertical="top"/>
    </xf>
    <xf numFmtId="0" fontId="6" fillId="2" borderId="0" xfId="0" applyFont="1" applyFill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5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164" fontId="5" fillId="2" borderId="9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165" fontId="9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2" applyBorder="1" applyAlignment="1">
      <alignment horizontal="center"/>
    </xf>
    <xf numFmtId="166" fontId="10" fillId="0" borderId="12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167" fontId="0" fillId="2" borderId="12" xfId="0" applyNumberFormat="1" applyFill="1" applyBorder="1" applyAlignment="1">
      <alignment horizontal="right"/>
    </xf>
    <xf numFmtId="168" fontId="0" fillId="2" borderId="12" xfId="0" applyNumberFormat="1" applyFill="1" applyBorder="1" applyAlignment="1">
      <alignment horizontal="right"/>
    </xf>
    <xf numFmtId="169" fontId="12" fillId="2" borderId="0" xfId="4" applyNumberFormat="1" applyFill="1" applyBorder="1" applyAlignment="1" applyProtection="1">
      <alignment horizontal="center" vertical="center"/>
    </xf>
    <xf numFmtId="0" fontId="12" fillId="2" borderId="0" xfId="5" applyFont="1" applyFill="1" applyBorder="1" applyAlignment="1">
      <alignment horizontal="center"/>
    </xf>
    <xf numFmtId="0" fontId="12" fillId="2" borderId="0" xfId="6" applyFont="1" applyFill="1" applyBorder="1" applyAlignment="1">
      <alignment horizontal="center"/>
    </xf>
    <xf numFmtId="169" fontId="12" fillId="2" borderId="0" xfId="7" applyNumberFormat="1" applyFill="1" applyBorder="1" applyAlignment="1">
      <alignment horizontal="center"/>
    </xf>
    <xf numFmtId="169" fontId="12" fillId="2" borderId="0" xfId="8" applyNumberFormat="1" applyFont="1" applyFill="1" applyBorder="1" applyAlignment="1">
      <alignment horizontal="center" vertical="center"/>
    </xf>
    <xf numFmtId="0" fontId="12" fillId="2" borderId="0" xfId="9" applyFill="1" applyBorder="1" applyAlignment="1">
      <alignment horizontal="center" vertical="center"/>
    </xf>
    <xf numFmtId="168" fontId="12" fillId="2" borderId="0" xfId="5" applyNumberFormat="1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12" fillId="2" borderId="0" xfId="9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171" fontId="14" fillId="2" borderId="12" xfId="0" applyNumberFormat="1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172" fontId="0" fillId="2" borderId="17" xfId="0" applyNumberFormat="1" applyFill="1" applyBorder="1" applyAlignment="1">
      <alignment horizontal="right"/>
    </xf>
    <xf numFmtId="172" fontId="12" fillId="0" borderId="0" xfId="3" applyNumberFormat="1" applyFont="1" applyBorder="1" applyAlignment="1">
      <alignment horizontal="center"/>
    </xf>
    <xf numFmtId="0" fontId="14" fillId="2" borderId="12" xfId="0" applyFont="1" applyFill="1" applyBorder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173" fontId="0" fillId="2" borderId="0" xfId="1" applyNumberFormat="1" applyFont="1" applyFill="1" applyAlignment="1">
      <alignment horizontal="center" vertical="center"/>
    </xf>
    <xf numFmtId="0" fontId="15" fillId="2" borderId="15" xfId="0" applyFont="1" applyFill="1" applyBorder="1" applyAlignment="1">
      <alignment horizontal="left"/>
    </xf>
    <xf numFmtId="10" fontId="0" fillId="2" borderId="12" xfId="0" applyNumberFormat="1" applyFill="1" applyBorder="1" applyAlignment="1">
      <alignment horizontal="center"/>
    </xf>
    <xf numFmtId="172" fontId="0" fillId="2" borderId="18" xfId="0" applyNumberFormat="1" applyFill="1" applyBorder="1" applyAlignment="1">
      <alignment horizontal="right"/>
    </xf>
    <xf numFmtId="172" fontId="16" fillId="2" borderId="0" xfId="0" applyNumberFormat="1" applyFont="1" applyFill="1" applyAlignment="1">
      <alignment vertical="center"/>
    </xf>
    <xf numFmtId="43" fontId="12" fillId="2" borderId="0" xfId="1" applyFont="1" applyFill="1" applyBorder="1" applyAlignment="1" applyProtection="1">
      <alignment horizontal="center" vertical="center"/>
    </xf>
    <xf numFmtId="3" fontId="17" fillId="2" borderId="12" xfId="0" applyNumberFormat="1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vertical="center"/>
    </xf>
    <xf numFmtId="0" fontId="14" fillId="2" borderId="19" xfId="0" applyFont="1" applyFill="1" applyBorder="1" applyAlignment="1">
      <alignment vertical="center"/>
    </xf>
    <xf numFmtId="0" fontId="15" fillId="2" borderId="12" xfId="0" applyFont="1" applyFill="1" applyBorder="1" applyAlignment="1">
      <alignment horizontal="left"/>
    </xf>
    <xf numFmtId="172" fontId="0" fillId="2" borderId="12" xfId="0" applyNumberFormat="1" applyFill="1" applyBorder="1" applyAlignment="1">
      <alignment horizontal="right"/>
    </xf>
    <xf numFmtId="0" fontId="18" fillId="3" borderId="1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172" fontId="2" fillId="3" borderId="12" xfId="0" applyNumberFormat="1" applyFont="1" applyFill="1" applyBorder="1" applyAlignment="1">
      <alignment horizontal="right"/>
    </xf>
    <xf numFmtId="164" fontId="0" fillId="2" borderId="12" xfId="0" applyNumberFormat="1" applyFill="1" applyBorder="1" applyAlignment="1">
      <alignment horizontal="left"/>
    </xf>
    <xf numFmtId="174" fontId="4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2" fillId="2" borderId="0" xfId="3" applyFont="1" applyFill="1" applyBorder="1" applyAlignment="1">
      <alignment horizontal="left"/>
    </xf>
    <xf numFmtId="172" fontId="12" fillId="2" borderId="0" xfId="3" applyNumberFormat="1" applyFont="1" applyFill="1" applyBorder="1" applyAlignment="1">
      <alignment horizontal="left"/>
    </xf>
    <xf numFmtId="172" fontId="16" fillId="2" borderId="0" xfId="0" applyNumberFormat="1" applyFont="1" applyFill="1" applyAlignment="1">
      <alignment horizontal="left" vertical="center"/>
    </xf>
  </cellXfs>
  <cellStyles count="10">
    <cellStyle name="batchD 15" xfId="4" xr:uid="{5794F5D3-85CE-439C-BB37-B00FD237D82A}"/>
    <cellStyle name="DispatchAmountD" xfId="7" xr:uid="{14E60A48-47F1-405A-86CB-EDD96179964F}"/>
    <cellStyle name="FreeItem0D" xfId="5" xr:uid="{4221DA65-C342-43CF-B6B0-B7CB37409DCC}"/>
    <cellStyle name="FreeItem1D" xfId="6" xr:uid="{30DC7B4B-B040-4DDA-8E3F-0E08516A75B0}"/>
    <cellStyle name="InventoryD" xfId="9" xr:uid="{4767FB9D-D47A-4C24-88F1-E5A6BC46A6F5}"/>
    <cellStyle name="Millares" xfId="1" builtinId="3"/>
    <cellStyle name="Normal" xfId="0" builtinId="0"/>
    <cellStyle name="PartnerD" xfId="8" xr:uid="{4758627E-E4C8-45D2-B10A-A7327235C67D}"/>
    <cellStyle name="VoucherDateD" xfId="3" xr:uid="{91ED8FED-D9BD-4A31-9F47-7DF430EF3B01}"/>
    <cellStyle name="常规 2 2 2" xfId="2" xr:uid="{5CCC5A48-D8E6-48B1-A9E6-C0E884612D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066799" cy="685800"/>
    <xdr:pic>
      <xdr:nvPicPr>
        <xdr:cNvPr id="2" name="图片 1" descr="喜之农190418横版.png">
          <a:extLst>
            <a:ext uri="{FF2B5EF4-FFF2-40B4-BE49-F238E27FC236}">
              <a16:creationId xmlns:a16="http://schemas.microsoft.com/office/drawing/2014/main" id="{F523BCCE-1BF0-4E25-888E-2568497AD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0" y="1"/>
          <a:ext cx="1066799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93E3-6221-4198-BD8C-FADA1A815ABD}">
  <dimension ref="A1:T44"/>
  <sheetViews>
    <sheetView tabSelected="1" topLeftCell="A11" workbookViewId="0">
      <selection activeCell="E22" sqref="E22"/>
    </sheetView>
  </sheetViews>
  <sheetFormatPr baseColWidth="10" defaultColWidth="9" defaultRowHeight="15.75"/>
  <cols>
    <col min="1" max="1" width="11.6640625" style="4" customWidth="1"/>
    <col min="2" max="2" width="14.6640625" style="4" customWidth="1"/>
    <col min="3" max="3" width="16.46484375" style="4" customWidth="1"/>
    <col min="4" max="4" width="21" style="4" customWidth="1"/>
    <col min="5" max="5" width="31.86328125" style="4" customWidth="1"/>
    <col min="6" max="6" width="23" style="4" customWidth="1"/>
    <col min="7" max="7" width="25" style="4" customWidth="1"/>
    <col min="8" max="8" width="15" style="4" customWidth="1"/>
    <col min="9" max="9" width="26.6640625" style="4" customWidth="1"/>
    <col min="10" max="10" width="14.73046875" style="77" bestFit="1" customWidth="1"/>
    <col min="11" max="11" width="21.1328125" style="78" bestFit="1" customWidth="1"/>
    <col min="12" max="16384" width="9" style="4"/>
  </cols>
  <sheetData>
    <row r="1" spans="1:20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20">
      <c r="A2" s="1"/>
      <c r="B2" s="2"/>
      <c r="C2" s="2"/>
      <c r="D2" s="2"/>
      <c r="E2" s="2"/>
      <c r="F2" s="2"/>
      <c r="G2" s="2"/>
      <c r="H2" s="2"/>
      <c r="I2" s="2"/>
      <c r="J2" s="3"/>
    </row>
    <row r="3" spans="1:20">
      <c r="A3" s="5"/>
      <c r="B3" s="6"/>
      <c r="C3" s="6"/>
      <c r="D3" s="6"/>
      <c r="E3" s="6"/>
      <c r="F3" s="6"/>
      <c r="G3" s="6"/>
      <c r="H3" s="6"/>
      <c r="I3" s="6"/>
      <c r="J3" s="7"/>
    </row>
    <row r="4" spans="1:20" ht="17.649999999999999">
      <c r="A4" s="8" t="s">
        <v>1</v>
      </c>
      <c r="B4" s="9"/>
      <c r="C4" s="9"/>
      <c r="D4" s="9"/>
      <c r="E4" s="9"/>
      <c r="F4" s="9"/>
      <c r="G4" s="10" t="s">
        <v>2</v>
      </c>
      <c r="H4" s="11" t="s">
        <v>3</v>
      </c>
      <c r="I4" s="11"/>
      <c r="J4" s="12"/>
    </row>
    <row r="5" spans="1:20" ht="17.649999999999999">
      <c r="A5" s="13" t="s">
        <v>4</v>
      </c>
      <c r="B5" s="14"/>
      <c r="C5" s="14" t="s">
        <v>75</v>
      </c>
      <c r="D5" s="14"/>
      <c r="E5" s="14"/>
      <c r="F5" s="14"/>
      <c r="G5" s="15" t="s">
        <v>5</v>
      </c>
      <c r="H5" s="16">
        <v>45316</v>
      </c>
      <c r="I5" s="16"/>
      <c r="J5" s="17"/>
    </row>
    <row r="6" spans="1:20" ht="17.649999999999999">
      <c r="A6" s="9" t="s">
        <v>6</v>
      </c>
      <c r="B6" s="18" t="s">
        <v>7</v>
      </c>
      <c r="C6" s="18"/>
      <c r="D6" s="18"/>
      <c r="E6" s="18"/>
      <c r="F6" s="18"/>
      <c r="G6" s="18"/>
      <c r="H6" s="19"/>
      <c r="I6" s="20"/>
      <c r="J6" s="21"/>
    </row>
    <row r="7" spans="1:20" ht="17.649999999999999">
      <c r="A7" s="14"/>
      <c r="B7" s="22"/>
      <c r="C7" s="22"/>
      <c r="D7" s="22"/>
      <c r="E7" s="22"/>
      <c r="F7" s="22"/>
      <c r="G7" s="22"/>
      <c r="H7" s="23"/>
      <c r="I7" s="24"/>
      <c r="J7" s="25"/>
    </row>
    <row r="8" spans="1:20" ht="18" thickBot="1">
      <c r="A8" s="26"/>
      <c r="B8" s="27"/>
      <c r="C8" s="26"/>
      <c r="D8" s="26"/>
      <c r="E8" s="26" t="s">
        <v>8</v>
      </c>
      <c r="F8" s="28">
        <f>I43/F37</f>
        <v>5.3103722055438665</v>
      </c>
      <c r="G8" s="26" t="s">
        <v>9</v>
      </c>
      <c r="H8" s="27"/>
      <c r="I8" s="29"/>
      <c r="J8" s="30"/>
    </row>
    <row r="9" spans="1:20" ht="18" thickTop="1">
      <c r="A9" s="31" t="s">
        <v>10</v>
      </c>
      <c r="B9" s="32" t="s">
        <v>11</v>
      </c>
      <c r="C9" s="32" t="s">
        <v>12</v>
      </c>
      <c r="D9" s="32" t="s">
        <v>13</v>
      </c>
      <c r="E9" s="32" t="s">
        <v>14</v>
      </c>
      <c r="F9" s="32" t="s">
        <v>15</v>
      </c>
      <c r="G9" s="32" t="s">
        <v>16</v>
      </c>
      <c r="H9" s="33" t="s">
        <v>17</v>
      </c>
      <c r="I9" s="31" t="s">
        <v>18</v>
      </c>
      <c r="J9" s="31" t="s">
        <v>18</v>
      </c>
    </row>
    <row r="10" spans="1:20" ht="17.649999999999999">
      <c r="A10" s="34" t="s">
        <v>19</v>
      </c>
      <c r="B10" s="35" t="s">
        <v>20</v>
      </c>
      <c r="C10" s="35" t="s">
        <v>21</v>
      </c>
      <c r="D10" s="35" t="s">
        <v>22</v>
      </c>
      <c r="E10" s="35" t="s">
        <v>23</v>
      </c>
      <c r="F10" s="35" t="s">
        <v>24</v>
      </c>
      <c r="G10" s="35" t="s">
        <v>25</v>
      </c>
      <c r="H10" s="36" t="s">
        <v>26</v>
      </c>
      <c r="I10" s="34" t="s">
        <v>27</v>
      </c>
      <c r="J10" s="34" t="s">
        <v>28</v>
      </c>
    </row>
    <row r="11" spans="1:20" ht="16.149999999999999">
      <c r="A11" s="37" t="s">
        <v>29</v>
      </c>
      <c r="B11" s="38">
        <v>45321</v>
      </c>
      <c r="C11" s="39" t="s">
        <v>49</v>
      </c>
      <c r="D11" s="39" t="s">
        <v>50</v>
      </c>
      <c r="E11" s="40" t="s">
        <v>51</v>
      </c>
      <c r="F11" s="41" t="s">
        <v>34</v>
      </c>
      <c r="G11" s="42">
        <v>420</v>
      </c>
      <c r="H11" s="42">
        <v>155</v>
      </c>
      <c r="I11" s="43">
        <f t="shared" ref="I11:I33" si="0">G11*H11</f>
        <v>65100</v>
      </c>
      <c r="J11" s="44">
        <f>+(H11/$H$43)-((SUM($I$35:$I$41)/$H$43)/$F$36)*3.5</f>
        <v>14.868159814176208</v>
      </c>
      <c r="K11" s="79"/>
      <c r="L11" s="45"/>
      <c r="M11" s="46"/>
      <c r="N11" s="47"/>
      <c r="O11" s="48"/>
      <c r="P11" s="48"/>
      <c r="Q11" s="48"/>
      <c r="R11" s="49"/>
      <c r="S11" s="50"/>
      <c r="T11" s="50"/>
    </row>
    <row r="12" spans="1:20" ht="16.149999999999999">
      <c r="A12" s="37" t="s">
        <v>29</v>
      </c>
      <c r="B12" s="38">
        <v>45321</v>
      </c>
      <c r="C12" s="39" t="s">
        <v>52</v>
      </c>
      <c r="D12" s="39" t="s">
        <v>50</v>
      </c>
      <c r="E12" s="40" t="s">
        <v>51</v>
      </c>
      <c r="F12" s="41" t="s">
        <v>53</v>
      </c>
      <c r="G12" s="42">
        <v>420</v>
      </c>
      <c r="H12" s="42">
        <v>170</v>
      </c>
      <c r="I12" s="43">
        <f t="shared" si="0"/>
        <v>71400</v>
      </c>
      <c r="J12" s="44">
        <f>+(H12/$H$43)-((SUM($I$35:$I$41)/$H$43)/$F$36)*3.5</f>
        <v>16.922954334724153</v>
      </c>
      <c r="K12" s="79" t="s">
        <v>33</v>
      </c>
      <c r="L12" s="45"/>
      <c r="M12" s="51"/>
      <c r="N12" s="47"/>
      <c r="O12" s="48"/>
      <c r="P12" s="48"/>
      <c r="Q12" s="48"/>
      <c r="R12" s="49"/>
      <c r="S12" s="50"/>
      <c r="T12" s="50"/>
    </row>
    <row r="13" spans="1:20" ht="16.149999999999999">
      <c r="A13" s="37" t="s">
        <v>29</v>
      </c>
      <c r="B13" s="38">
        <v>45321</v>
      </c>
      <c r="C13" s="39" t="s">
        <v>54</v>
      </c>
      <c r="D13" s="39" t="s">
        <v>50</v>
      </c>
      <c r="E13" s="40" t="s">
        <v>51</v>
      </c>
      <c r="F13" s="41" t="s">
        <v>72</v>
      </c>
      <c r="G13" s="42">
        <v>420</v>
      </c>
      <c r="H13" s="42">
        <v>120</v>
      </c>
      <c r="I13" s="43">
        <f t="shared" si="0"/>
        <v>50400</v>
      </c>
      <c r="J13" s="44">
        <f>+(H13/$H$43)-((SUM($I$35:$I$41)/$H$43)/$F$36)*3.5</f>
        <v>10.073639266231003</v>
      </c>
      <c r="K13" s="79"/>
      <c r="L13" s="45"/>
      <c r="M13" s="46"/>
      <c r="N13" s="47"/>
      <c r="O13" s="48"/>
      <c r="P13" s="48"/>
      <c r="Q13" s="48"/>
      <c r="R13" s="49"/>
      <c r="S13" s="50"/>
      <c r="T13" s="50"/>
    </row>
    <row r="14" spans="1:20" ht="16.149999999999999">
      <c r="A14" s="37" t="s">
        <v>29</v>
      </c>
      <c r="B14" s="38">
        <v>45321</v>
      </c>
      <c r="C14" s="39" t="s">
        <v>55</v>
      </c>
      <c r="D14" s="39" t="s">
        <v>50</v>
      </c>
      <c r="E14" s="40" t="s">
        <v>51</v>
      </c>
      <c r="F14" s="41" t="s">
        <v>32</v>
      </c>
      <c r="G14" s="42">
        <v>420</v>
      </c>
      <c r="H14" s="42">
        <v>150</v>
      </c>
      <c r="I14" s="43">
        <f t="shared" si="0"/>
        <v>63000</v>
      </c>
      <c r="J14" s="44">
        <f>+(H14/$H$43)-((SUM($I$35:$I$41)/$H$43)/$F$36)*3.5</f>
        <v>14.183228307326894</v>
      </c>
      <c r="K14" s="79"/>
      <c r="L14" s="45"/>
      <c r="M14" s="46"/>
      <c r="N14" s="47"/>
      <c r="O14" s="48"/>
      <c r="P14" s="48"/>
      <c r="Q14" s="48"/>
      <c r="R14" s="49"/>
      <c r="S14" s="50"/>
      <c r="T14" s="50"/>
    </row>
    <row r="15" spans="1:20" ht="16.149999999999999">
      <c r="A15" s="37" t="s">
        <v>29</v>
      </c>
      <c r="B15" s="38">
        <v>45321</v>
      </c>
      <c r="C15" s="39" t="s">
        <v>56</v>
      </c>
      <c r="D15" s="39" t="s">
        <v>50</v>
      </c>
      <c r="E15" s="40" t="s">
        <v>51</v>
      </c>
      <c r="F15" s="41" t="s">
        <v>34</v>
      </c>
      <c r="G15" s="42">
        <v>420</v>
      </c>
      <c r="H15" s="42">
        <v>155</v>
      </c>
      <c r="I15" s="43">
        <f t="shared" si="0"/>
        <v>65100</v>
      </c>
      <c r="J15" s="44">
        <f>+(H15/$H$43)-((SUM($I$35:$I$41)/$H$43)/$F$36)*3.5</f>
        <v>14.868159814176208</v>
      </c>
      <c r="K15" s="79"/>
      <c r="L15" s="45"/>
      <c r="M15" s="46"/>
      <c r="N15" s="47"/>
      <c r="O15" s="48"/>
      <c r="P15" s="48"/>
      <c r="Q15" s="48"/>
      <c r="R15" s="49"/>
      <c r="S15" s="50"/>
      <c r="T15" s="50"/>
    </row>
    <row r="16" spans="1:20" ht="16.149999999999999">
      <c r="A16" s="37" t="s">
        <v>29</v>
      </c>
      <c r="B16" s="38">
        <v>45322</v>
      </c>
      <c r="C16" s="39" t="s">
        <v>57</v>
      </c>
      <c r="D16" s="39" t="s">
        <v>50</v>
      </c>
      <c r="E16" s="40" t="s">
        <v>51</v>
      </c>
      <c r="F16" s="41" t="s">
        <v>31</v>
      </c>
      <c r="G16" s="42">
        <v>6</v>
      </c>
      <c r="H16" s="42">
        <v>0</v>
      </c>
      <c r="I16" s="43">
        <f t="shared" si="0"/>
        <v>0</v>
      </c>
      <c r="J16" s="44">
        <f>+(H16/$H$43)-((SUM($I$35:$I$41)/$H$43)/$F$36)*3.5</f>
        <v>-6.3647168981525599</v>
      </c>
      <c r="K16" s="79" t="s">
        <v>73</v>
      </c>
      <c r="L16" s="45"/>
      <c r="M16" s="46"/>
      <c r="N16" s="47"/>
      <c r="O16" s="48"/>
      <c r="P16" s="48"/>
      <c r="Q16" s="48"/>
      <c r="R16" s="49"/>
      <c r="S16" s="50"/>
      <c r="T16" s="50"/>
    </row>
    <row r="17" spans="1:20" ht="16.149999999999999">
      <c r="A17" s="37" t="s">
        <v>29</v>
      </c>
      <c r="B17" s="38">
        <v>45321</v>
      </c>
      <c r="C17" s="39" t="s">
        <v>57</v>
      </c>
      <c r="D17" s="39" t="s">
        <v>50</v>
      </c>
      <c r="E17" s="40" t="s">
        <v>51</v>
      </c>
      <c r="F17" s="41" t="s">
        <v>31</v>
      </c>
      <c r="G17" s="42">
        <v>409</v>
      </c>
      <c r="H17" s="42">
        <v>200</v>
      </c>
      <c r="I17" s="43">
        <f t="shared" si="0"/>
        <v>81800</v>
      </c>
      <c r="J17" s="44">
        <f>+(H17/$H$43)-((SUM($I$35:$I$41)/$H$43)/$F$36)*3.5</f>
        <v>21.03254337582004</v>
      </c>
      <c r="K17" s="79"/>
      <c r="L17" s="45"/>
      <c r="M17" s="46"/>
      <c r="N17" s="47"/>
      <c r="O17" s="48"/>
      <c r="P17" s="48"/>
      <c r="Q17" s="48"/>
      <c r="R17" s="49"/>
      <c r="S17" s="50"/>
      <c r="T17" s="50"/>
    </row>
    <row r="18" spans="1:20" ht="16.149999999999999">
      <c r="A18" s="37" t="s">
        <v>29</v>
      </c>
      <c r="B18" s="38">
        <v>45321</v>
      </c>
      <c r="C18" s="39" t="s">
        <v>58</v>
      </c>
      <c r="D18" s="39" t="s">
        <v>50</v>
      </c>
      <c r="E18" s="40" t="s">
        <v>51</v>
      </c>
      <c r="F18" s="41" t="s">
        <v>30</v>
      </c>
      <c r="G18" s="42">
        <v>419</v>
      </c>
      <c r="H18" s="42">
        <v>120</v>
      </c>
      <c r="I18" s="43">
        <f t="shared" si="0"/>
        <v>50280</v>
      </c>
      <c r="J18" s="44">
        <f>+(H18/$H$43)-((SUM($I$35:$I$41)/$H$43)/$F$36)*3.5</f>
        <v>10.073639266231003</v>
      </c>
      <c r="K18" s="79"/>
      <c r="L18" s="45"/>
      <c r="M18" s="46"/>
      <c r="N18" s="47"/>
      <c r="O18" s="48"/>
      <c r="P18" s="48"/>
      <c r="Q18" s="48"/>
      <c r="R18" s="49"/>
      <c r="S18" s="50"/>
      <c r="T18" s="50"/>
    </row>
    <row r="19" spans="1:20" ht="16.149999999999999">
      <c r="A19" s="37" t="s">
        <v>29</v>
      </c>
      <c r="B19" s="38">
        <v>45321</v>
      </c>
      <c r="C19" s="39" t="s">
        <v>59</v>
      </c>
      <c r="D19" s="39" t="s">
        <v>50</v>
      </c>
      <c r="E19" s="40" t="s">
        <v>51</v>
      </c>
      <c r="F19" s="41" t="s">
        <v>34</v>
      </c>
      <c r="G19" s="42">
        <v>419</v>
      </c>
      <c r="H19" s="42">
        <v>150</v>
      </c>
      <c r="I19" s="43">
        <f t="shared" si="0"/>
        <v>62850</v>
      </c>
      <c r="J19" s="44">
        <f>+(H19/$H$43)-((SUM($I$35:$I$41)/$H$43)/$F$36)*3.5</f>
        <v>14.183228307326894</v>
      </c>
      <c r="K19" s="79"/>
      <c r="L19" s="45"/>
      <c r="M19" s="46"/>
      <c r="N19" s="47"/>
      <c r="O19" s="48"/>
      <c r="P19" s="48"/>
      <c r="Q19" s="48"/>
      <c r="R19" s="49"/>
      <c r="S19" s="50"/>
      <c r="T19" s="50"/>
    </row>
    <row r="20" spans="1:20" ht="16.149999999999999">
      <c r="A20" s="37" t="s">
        <v>29</v>
      </c>
      <c r="B20" s="38">
        <v>45321</v>
      </c>
      <c r="C20" s="39" t="s">
        <v>60</v>
      </c>
      <c r="D20" s="39" t="s">
        <v>50</v>
      </c>
      <c r="E20" s="40" t="s">
        <v>51</v>
      </c>
      <c r="F20" s="41" t="s">
        <v>32</v>
      </c>
      <c r="G20" s="42">
        <v>420</v>
      </c>
      <c r="H20" s="42">
        <v>145</v>
      </c>
      <c r="I20" s="43">
        <f t="shared" si="0"/>
        <v>60900</v>
      </c>
      <c r="J20" s="44">
        <f>+(H20/$H$43)-((SUM($I$35:$I$41)/$H$43)/$F$36)*3.5</f>
        <v>13.498296800477577</v>
      </c>
      <c r="K20" s="79" t="s">
        <v>33</v>
      </c>
      <c r="L20" s="45"/>
      <c r="M20" s="46"/>
      <c r="N20" s="47"/>
      <c r="O20" s="48"/>
      <c r="P20" s="48"/>
      <c r="Q20" s="48"/>
      <c r="R20" s="49"/>
      <c r="S20" s="50"/>
      <c r="T20" s="50"/>
    </row>
    <row r="21" spans="1:20" ht="16.149999999999999">
      <c r="A21" s="37" t="s">
        <v>29</v>
      </c>
      <c r="B21" s="38">
        <v>45321</v>
      </c>
      <c r="C21" s="39" t="s">
        <v>61</v>
      </c>
      <c r="D21" s="39" t="s">
        <v>50</v>
      </c>
      <c r="E21" s="40" t="s">
        <v>51</v>
      </c>
      <c r="F21" s="41" t="s">
        <v>53</v>
      </c>
      <c r="G21" s="42">
        <v>420</v>
      </c>
      <c r="H21" s="42">
        <v>175</v>
      </c>
      <c r="I21" s="43">
        <f t="shared" si="0"/>
        <v>73500</v>
      </c>
      <c r="J21" s="44">
        <f>+(H21/$H$43)-((SUM($I$35:$I$41)/$H$43)/$F$36)*3.5</f>
        <v>17.60788584157347</v>
      </c>
      <c r="K21" s="79" t="s">
        <v>33</v>
      </c>
      <c r="L21" s="45"/>
      <c r="M21" s="46"/>
      <c r="N21" s="47"/>
      <c r="O21" s="48"/>
      <c r="P21" s="48"/>
      <c r="Q21" s="48"/>
      <c r="R21" s="49"/>
      <c r="S21" s="50"/>
      <c r="T21" s="50"/>
    </row>
    <row r="22" spans="1:20" ht="16.149999999999999">
      <c r="A22" s="37" t="s">
        <v>29</v>
      </c>
      <c r="B22" s="38">
        <v>45321</v>
      </c>
      <c r="C22" s="39" t="s">
        <v>62</v>
      </c>
      <c r="D22" s="39" t="s">
        <v>50</v>
      </c>
      <c r="E22" s="40" t="s">
        <v>51</v>
      </c>
      <c r="F22" s="41" t="s">
        <v>72</v>
      </c>
      <c r="G22" s="42">
        <v>420</v>
      </c>
      <c r="H22" s="42">
        <v>120</v>
      </c>
      <c r="I22" s="43">
        <f t="shared" si="0"/>
        <v>50400</v>
      </c>
      <c r="J22" s="44">
        <f>+(H22/$H$43)-((SUM($I$35:$I$41)/$H$43)/$F$36)*3.5</f>
        <v>10.073639266231003</v>
      </c>
      <c r="K22" s="79"/>
      <c r="L22" s="45"/>
      <c r="M22" s="46"/>
      <c r="N22" s="47"/>
      <c r="O22" s="48"/>
      <c r="P22" s="48"/>
      <c r="Q22" s="48"/>
      <c r="R22" s="49"/>
      <c r="S22" s="50"/>
      <c r="T22" s="50"/>
    </row>
    <row r="23" spans="1:20" ht="16.149999999999999">
      <c r="A23" s="37" t="s">
        <v>29</v>
      </c>
      <c r="B23" s="38">
        <v>45321</v>
      </c>
      <c r="C23" s="39" t="s">
        <v>63</v>
      </c>
      <c r="D23" s="39" t="s">
        <v>50</v>
      </c>
      <c r="E23" s="40" t="s">
        <v>51</v>
      </c>
      <c r="F23" s="41" t="s">
        <v>31</v>
      </c>
      <c r="G23" s="42">
        <v>420</v>
      </c>
      <c r="H23" s="42">
        <v>190</v>
      </c>
      <c r="I23" s="43">
        <f t="shared" si="0"/>
        <v>79800</v>
      </c>
      <c r="J23" s="44">
        <f>+(H23/$H$43)-((SUM($I$35:$I$41)/$H$43)/$F$36)*3.5</f>
        <v>19.662680362121414</v>
      </c>
      <c r="K23" s="79"/>
      <c r="L23" s="45"/>
      <c r="M23" s="46"/>
      <c r="N23" s="47"/>
      <c r="O23" s="48"/>
      <c r="P23" s="48"/>
      <c r="Q23" s="48"/>
      <c r="R23" s="49"/>
      <c r="S23" s="50"/>
      <c r="T23" s="50"/>
    </row>
    <row r="24" spans="1:20" ht="16.149999999999999">
      <c r="A24" s="37" t="s">
        <v>29</v>
      </c>
      <c r="B24" s="38">
        <v>45321</v>
      </c>
      <c r="C24" s="39" t="s">
        <v>64</v>
      </c>
      <c r="D24" s="39" t="s">
        <v>50</v>
      </c>
      <c r="E24" s="40" t="s">
        <v>51</v>
      </c>
      <c r="F24" s="41" t="s">
        <v>30</v>
      </c>
      <c r="G24" s="42">
        <v>420</v>
      </c>
      <c r="H24" s="42">
        <v>110</v>
      </c>
      <c r="I24" s="43">
        <f t="shared" si="0"/>
        <v>46200</v>
      </c>
      <c r="J24" s="44">
        <f>+(H24/$H$43)-((SUM($I$35:$I$41)/$H$43)/$F$36)*3.5</f>
        <v>8.7037762525323714</v>
      </c>
      <c r="K24" s="79" t="s">
        <v>33</v>
      </c>
      <c r="L24" s="45"/>
      <c r="M24" s="46"/>
      <c r="N24" s="47"/>
      <c r="O24" s="48"/>
      <c r="P24" s="48"/>
      <c r="Q24" s="48"/>
      <c r="R24" s="49"/>
      <c r="S24" s="50"/>
      <c r="T24" s="50"/>
    </row>
    <row r="25" spans="1:20" ht="16.149999999999999">
      <c r="A25" s="37" t="s">
        <v>29</v>
      </c>
      <c r="B25" s="38">
        <v>45322</v>
      </c>
      <c r="C25" s="39" t="s">
        <v>65</v>
      </c>
      <c r="D25" s="52" t="s">
        <v>50</v>
      </c>
      <c r="E25" s="40" t="s">
        <v>51</v>
      </c>
      <c r="F25" s="41" t="s">
        <v>32</v>
      </c>
      <c r="G25" s="42">
        <v>417</v>
      </c>
      <c r="H25" s="42">
        <v>140</v>
      </c>
      <c r="I25" s="43">
        <f t="shared" si="0"/>
        <v>58380</v>
      </c>
      <c r="J25" s="44">
        <f>+(H25/$H$43)-((SUM($I$35:$I$41)/$H$43)/$F$36)*3.5</f>
        <v>12.813365293628264</v>
      </c>
      <c r="K25" s="79" t="s">
        <v>33</v>
      </c>
      <c r="L25" s="45"/>
      <c r="M25" s="46"/>
      <c r="N25" s="47"/>
      <c r="O25" s="48"/>
      <c r="P25" s="48"/>
      <c r="Q25" s="48"/>
      <c r="R25" s="49"/>
      <c r="S25" s="50"/>
      <c r="T25" s="50"/>
    </row>
    <row r="26" spans="1:20" ht="16.149999999999999">
      <c r="A26" s="37" t="s">
        <v>29</v>
      </c>
      <c r="B26" s="38">
        <v>45321</v>
      </c>
      <c r="C26" s="39" t="s">
        <v>66</v>
      </c>
      <c r="D26" s="52" t="s">
        <v>50</v>
      </c>
      <c r="E26" s="40" t="s">
        <v>51</v>
      </c>
      <c r="F26" s="41" t="s">
        <v>34</v>
      </c>
      <c r="G26" s="42">
        <v>420</v>
      </c>
      <c r="H26" s="42">
        <v>135</v>
      </c>
      <c r="I26" s="43">
        <f t="shared" si="0"/>
        <v>56700</v>
      </c>
      <c r="J26" s="44">
        <f>+(H26/$H$43)-((SUM($I$35:$I$41)/$H$43)/$F$36)*3.5</f>
        <v>12.128433786778947</v>
      </c>
      <c r="K26" s="79" t="s">
        <v>33</v>
      </c>
      <c r="L26" s="45"/>
      <c r="M26" s="46"/>
      <c r="N26" s="47"/>
      <c r="O26" s="48"/>
      <c r="P26" s="48"/>
      <c r="Q26" s="48"/>
      <c r="R26" s="49"/>
      <c r="S26" s="50"/>
      <c r="T26" s="50"/>
    </row>
    <row r="27" spans="1:20" ht="16.149999999999999">
      <c r="A27" s="37" t="s">
        <v>29</v>
      </c>
      <c r="B27" s="38">
        <v>45322</v>
      </c>
      <c r="C27" s="39" t="s">
        <v>67</v>
      </c>
      <c r="D27" s="52" t="s">
        <v>50</v>
      </c>
      <c r="E27" s="40" t="s">
        <v>51</v>
      </c>
      <c r="F27" s="41" t="s">
        <v>32</v>
      </c>
      <c r="G27" s="42">
        <v>419</v>
      </c>
      <c r="H27" s="42">
        <v>140</v>
      </c>
      <c r="I27" s="43">
        <f>G27*H27</f>
        <v>58660</v>
      </c>
      <c r="J27" s="44">
        <f>+(H27/$H$43)-((SUM($I$35:$I$41)/$H$43)/$F$36)*3.5</f>
        <v>12.813365293628264</v>
      </c>
      <c r="K27" s="79" t="s">
        <v>33</v>
      </c>
      <c r="L27" s="45"/>
      <c r="M27" s="46"/>
      <c r="N27" s="47"/>
      <c r="O27" s="48"/>
      <c r="P27" s="48"/>
      <c r="Q27" s="48"/>
      <c r="R27" s="49"/>
      <c r="S27" s="50"/>
      <c r="T27" s="50"/>
    </row>
    <row r="28" spans="1:20" ht="16.149999999999999">
      <c r="A28" s="37" t="s">
        <v>29</v>
      </c>
      <c r="B28" s="38">
        <v>45321</v>
      </c>
      <c r="C28" s="39" t="s">
        <v>68</v>
      </c>
      <c r="D28" s="52" t="s">
        <v>50</v>
      </c>
      <c r="E28" s="40" t="s">
        <v>51</v>
      </c>
      <c r="F28" s="41" t="s">
        <v>31</v>
      </c>
      <c r="G28" s="42">
        <v>420</v>
      </c>
      <c r="H28" s="42">
        <v>200</v>
      </c>
      <c r="I28" s="43">
        <f t="shared" si="0"/>
        <v>84000</v>
      </c>
      <c r="J28" s="44">
        <f>+(H28/$H$43)-((SUM($I$35:$I$41)/$H$43)/$F$36)*3.5</f>
        <v>21.03254337582004</v>
      </c>
      <c r="K28" s="79"/>
      <c r="L28" s="45"/>
      <c r="M28" s="46"/>
      <c r="N28" s="47"/>
      <c r="O28" s="48"/>
      <c r="P28" s="48"/>
      <c r="Q28" s="48"/>
      <c r="R28" s="49"/>
      <c r="S28" s="50"/>
      <c r="T28" s="50"/>
    </row>
    <row r="29" spans="1:20" ht="16.149999999999999">
      <c r="A29" s="37" t="s">
        <v>29</v>
      </c>
      <c r="B29" s="38">
        <v>45321</v>
      </c>
      <c r="C29" s="39" t="s">
        <v>69</v>
      </c>
      <c r="D29" s="52" t="s">
        <v>50</v>
      </c>
      <c r="E29" s="40" t="s">
        <v>51</v>
      </c>
      <c r="F29" s="41" t="s">
        <v>53</v>
      </c>
      <c r="G29" s="42">
        <v>420</v>
      </c>
      <c r="H29" s="42">
        <v>170</v>
      </c>
      <c r="I29" s="43">
        <f t="shared" ref="I29:I31" si="1">G29*H29</f>
        <v>71400</v>
      </c>
      <c r="J29" s="44">
        <f t="shared" ref="J29:J31" si="2">+(H29/$H$43)-((SUM($I$35:$I$41)/$H$43)/$F$36)*3.5</f>
        <v>16.922954334724153</v>
      </c>
      <c r="K29" s="79" t="s">
        <v>33</v>
      </c>
      <c r="L29" s="45"/>
      <c r="M29" s="46"/>
      <c r="N29" s="47"/>
      <c r="O29" s="48"/>
      <c r="P29" s="48"/>
      <c r="Q29" s="48"/>
      <c r="R29" s="49"/>
      <c r="S29" s="54"/>
      <c r="T29" s="54"/>
    </row>
    <row r="30" spans="1:20" ht="16.149999999999999">
      <c r="A30" s="37" t="s">
        <v>29</v>
      </c>
      <c r="B30" s="38">
        <v>45321</v>
      </c>
      <c r="C30" s="39" t="s">
        <v>70</v>
      </c>
      <c r="D30" s="52" t="s">
        <v>50</v>
      </c>
      <c r="E30" s="40" t="s">
        <v>51</v>
      </c>
      <c r="F30" s="41" t="s">
        <v>34</v>
      </c>
      <c r="G30" s="42">
        <v>420</v>
      </c>
      <c r="H30" s="42">
        <v>135</v>
      </c>
      <c r="I30" s="43">
        <f t="shared" si="1"/>
        <v>56700</v>
      </c>
      <c r="J30" s="44">
        <f t="shared" si="2"/>
        <v>12.128433786778947</v>
      </c>
      <c r="K30" s="79" t="s">
        <v>33</v>
      </c>
      <c r="L30" s="45"/>
      <c r="M30" s="46"/>
      <c r="N30" s="47"/>
      <c r="O30" s="48"/>
      <c r="P30" s="48"/>
      <c r="Q30" s="48"/>
      <c r="R30" s="49"/>
      <c r="S30" s="54"/>
      <c r="T30" s="54"/>
    </row>
    <row r="31" spans="1:20" ht="16.149999999999999">
      <c r="A31" s="37" t="s">
        <v>29</v>
      </c>
      <c r="B31" s="38">
        <v>45321</v>
      </c>
      <c r="C31" s="39" t="s">
        <v>71</v>
      </c>
      <c r="D31" s="52" t="s">
        <v>50</v>
      </c>
      <c r="E31" s="40" t="s">
        <v>51</v>
      </c>
      <c r="F31" s="41" t="s">
        <v>72</v>
      </c>
      <c r="G31" s="42">
        <v>420</v>
      </c>
      <c r="H31" s="42">
        <v>120</v>
      </c>
      <c r="I31" s="43">
        <f t="shared" si="1"/>
        <v>50400</v>
      </c>
      <c r="J31" s="44">
        <f t="shared" si="2"/>
        <v>10.073639266231003</v>
      </c>
      <c r="K31" s="79"/>
      <c r="L31" s="45"/>
      <c r="M31" s="46"/>
      <c r="N31" s="47"/>
      <c r="O31" s="48"/>
      <c r="P31" s="48"/>
      <c r="Q31" s="48"/>
      <c r="R31" s="49"/>
      <c r="S31" s="54"/>
      <c r="T31" s="54"/>
    </row>
    <row r="32" spans="1:20">
      <c r="A32" s="37"/>
      <c r="B32" s="37"/>
      <c r="C32" s="37"/>
      <c r="D32" s="37"/>
      <c r="E32" s="37"/>
      <c r="F32" s="37" t="s">
        <v>35</v>
      </c>
      <c r="G32" s="37">
        <v>5</v>
      </c>
      <c r="H32" s="37">
        <v>50</v>
      </c>
      <c r="I32" s="43">
        <f>G32*H32</f>
        <v>250</v>
      </c>
      <c r="J32" s="44">
        <v>0</v>
      </c>
      <c r="K32" s="79" t="s">
        <v>74</v>
      </c>
      <c r="L32" s="45"/>
      <c r="M32" s="46"/>
      <c r="N32" s="47"/>
      <c r="O32" s="48"/>
      <c r="P32" s="48"/>
      <c r="Q32" s="48"/>
      <c r="R32" s="49"/>
      <c r="S32" s="54"/>
      <c r="T32" s="54"/>
    </row>
    <row r="33" spans="1:20">
      <c r="A33" s="37"/>
      <c r="B33" s="53"/>
      <c r="C33" s="53"/>
      <c r="D33" s="53"/>
      <c r="E33" s="53"/>
      <c r="F33" s="53" t="s">
        <v>36</v>
      </c>
      <c r="G33" s="53">
        <v>6</v>
      </c>
      <c r="H33" s="53">
        <v>0</v>
      </c>
      <c r="I33" s="43">
        <f t="shared" si="0"/>
        <v>0</v>
      </c>
      <c r="J33" s="44">
        <v>0</v>
      </c>
      <c r="K33" s="79"/>
      <c r="L33" s="45"/>
      <c r="M33" s="46"/>
      <c r="N33" s="47"/>
      <c r="O33" s="48"/>
      <c r="P33" s="48"/>
      <c r="Q33" s="48"/>
      <c r="R33" s="49"/>
      <c r="S33" s="54"/>
      <c r="T33" s="54"/>
    </row>
    <row r="34" spans="1:20" ht="17.649999999999999">
      <c r="A34" s="34"/>
      <c r="B34" s="34"/>
      <c r="C34" s="34"/>
      <c r="D34" s="34"/>
      <c r="E34" s="56" t="s">
        <v>37</v>
      </c>
      <c r="F34" s="37">
        <f>SUM(G11:G33)</f>
        <v>8400</v>
      </c>
      <c r="G34" s="57"/>
      <c r="H34" s="55"/>
      <c r="I34" s="58">
        <f>SUM(I11:I33)</f>
        <v>1257220</v>
      </c>
      <c r="J34" s="59"/>
      <c r="K34" s="80"/>
      <c r="L34" s="45"/>
      <c r="M34" s="46"/>
      <c r="N34" s="47"/>
      <c r="O34" s="48"/>
      <c r="P34" s="48"/>
      <c r="Q34" s="48"/>
      <c r="R34" s="49"/>
      <c r="S34" s="50"/>
      <c r="T34" s="50"/>
    </row>
    <row r="35" spans="1:20">
      <c r="A35" s="60"/>
      <c r="B35" s="60"/>
      <c r="C35" s="60"/>
      <c r="D35" s="60"/>
      <c r="E35" s="61" t="s">
        <v>38</v>
      </c>
      <c r="F35" s="62" t="s">
        <v>39</v>
      </c>
      <c r="G35" s="63" t="s">
        <v>40</v>
      </c>
      <c r="H35" s="64">
        <v>0.06</v>
      </c>
      <c r="I35" s="65">
        <f>SUM(I34)*0.06</f>
        <v>75433.2</v>
      </c>
      <c r="J35" s="66"/>
      <c r="K35" s="81"/>
      <c r="L35" s="67"/>
      <c r="M35" s="46"/>
      <c r="N35" s="47"/>
      <c r="O35" s="48"/>
      <c r="P35" s="48"/>
      <c r="Q35" s="48"/>
      <c r="R35" s="49"/>
      <c r="S35" s="50"/>
      <c r="T35" s="50"/>
    </row>
    <row r="36" spans="1:20">
      <c r="A36" s="60"/>
      <c r="B36" s="60"/>
      <c r="C36" s="60"/>
      <c r="D36" s="60"/>
      <c r="E36" s="61"/>
      <c r="F36" s="68">
        <v>24158.400000000001</v>
      </c>
      <c r="G36" s="63" t="s">
        <v>41</v>
      </c>
      <c r="H36" s="64"/>
      <c r="I36" s="65">
        <v>60255</v>
      </c>
      <c r="J36" s="66"/>
      <c r="K36" s="81"/>
      <c r="L36" s="67"/>
      <c r="M36" s="46"/>
      <c r="N36" s="47"/>
      <c r="O36" s="48"/>
      <c r="P36" s="48"/>
      <c r="Q36" s="48"/>
      <c r="R36" s="49"/>
      <c r="S36" s="54"/>
      <c r="T36" s="54"/>
    </row>
    <row r="37" spans="1:20">
      <c r="A37" s="60"/>
      <c r="B37" s="60"/>
      <c r="C37" s="60"/>
      <c r="D37" s="60"/>
      <c r="E37" s="60"/>
      <c r="F37" s="69">
        <v>24158.400000000001</v>
      </c>
      <c r="G37" s="63" t="s">
        <v>42</v>
      </c>
      <c r="H37" s="55"/>
      <c r="I37" s="65">
        <v>37377</v>
      </c>
      <c r="J37" s="66"/>
      <c r="K37" s="81"/>
      <c r="L37" s="67"/>
      <c r="M37" s="46"/>
      <c r="N37" s="47"/>
      <c r="O37" s="48"/>
      <c r="P37" s="48"/>
      <c r="Q37" s="48"/>
      <c r="R37" s="49"/>
      <c r="S37" s="50"/>
      <c r="T37" s="50"/>
    </row>
    <row r="38" spans="1:20">
      <c r="A38" s="60"/>
      <c r="B38" s="60"/>
      <c r="C38" s="60"/>
      <c r="D38" s="60"/>
      <c r="E38" s="70"/>
      <c r="F38" s="70"/>
      <c r="G38" s="63" t="s">
        <v>43</v>
      </c>
      <c r="H38" s="55"/>
      <c r="I38" s="65">
        <v>10550</v>
      </c>
      <c r="J38" s="66"/>
      <c r="K38" s="81"/>
      <c r="L38" s="67"/>
      <c r="M38" s="46"/>
      <c r="N38" s="47"/>
      <c r="O38" s="48"/>
      <c r="P38" s="48"/>
      <c r="Q38" s="48"/>
      <c r="R38" s="49"/>
      <c r="S38" s="50"/>
      <c r="T38" s="50"/>
    </row>
    <row r="39" spans="1:20">
      <c r="A39" s="60"/>
      <c r="B39" s="60"/>
      <c r="C39" s="60"/>
      <c r="D39" s="60"/>
      <c r="E39" s="60"/>
      <c r="F39" s="60"/>
      <c r="G39" s="71" t="s">
        <v>44</v>
      </c>
      <c r="H39" s="37"/>
      <c r="I39" s="72">
        <v>119137.1</v>
      </c>
      <c r="J39" s="66"/>
      <c r="K39" s="81"/>
      <c r="L39" s="67"/>
      <c r="M39" s="46"/>
      <c r="N39" s="47"/>
      <c r="O39" s="48"/>
      <c r="P39" s="48"/>
      <c r="Q39" s="48"/>
      <c r="R39" s="49"/>
      <c r="S39" s="50"/>
      <c r="T39" s="50"/>
    </row>
    <row r="40" spans="1:20">
      <c r="A40" s="60"/>
      <c r="B40" s="60"/>
      <c r="C40" s="60"/>
      <c r="D40" s="60"/>
      <c r="E40" s="60"/>
      <c r="F40" s="60"/>
      <c r="G40" s="71" t="s">
        <v>45</v>
      </c>
      <c r="H40" s="37"/>
      <c r="I40" s="72">
        <v>2450</v>
      </c>
      <c r="J40" s="66"/>
      <c r="K40" s="81"/>
      <c r="L40" s="67"/>
      <c r="M40" s="46"/>
      <c r="N40" s="47"/>
      <c r="O40" s="48"/>
      <c r="P40" s="48"/>
      <c r="Q40" s="48"/>
      <c r="R40" s="49"/>
      <c r="S40" s="50"/>
      <c r="T40" s="50"/>
    </row>
    <row r="41" spans="1:20">
      <c r="A41" s="60"/>
      <c r="B41" s="60"/>
      <c r="C41" s="60"/>
      <c r="D41" s="60"/>
      <c r="E41" s="60"/>
      <c r="F41" s="60"/>
      <c r="G41" s="71" t="s">
        <v>46</v>
      </c>
      <c r="H41" s="37"/>
      <c r="I41" s="72">
        <v>15500</v>
      </c>
      <c r="J41" s="66"/>
      <c r="K41" s="81"/>
      <c r="L41" s="67"/>
      <c r="M41" s="46"/>
      <c r="N41" s="47"/>
      <c r="O41" s="48"/>
      <c r="P41" s="48"/>
      <c r="Q41" s="48"/>
      <c r="R41" s="49"/>
      <c r="S41" s="50"/>
      <c r="T41" s="50"/>
    </row>
    <row r="42" spans="1:20">
      <c r="A42" s="60"/>
      <c r="B42" s="60"/>
      <c r="C42" s="60"/>
      <c r="D42" s="60"/>
      <c r="E42" s="60"/>
      <c r="F42" s="60"/>
      <c r="G42" s="73" t="s">
        <v>47</v>
      </c>
      <c r="H42" s="74"/>
      <c r="I42" s="75">
        <f>I34-SUM(I35:I41)</f>
        <v>936517.7</v>
      </c>
      <c r="J42" s="66"/>
      <c r="K42" s="81"/>
      <c r="L42" s="45"/>
      <c r="M42" s="46"/>
      <c r="N42" s="47"/>
      <c r="O42" s="48"/>
      <c r="P42" s="48"/>
      <c r="Q42" s="48"/>
      <c r="R42" s="49"/>
      <c r="S42" s="50"/>
      <c r="T42" s="50"/>
    </row>
    <row r="43" spans="1:20">
      <c r="A43" s="60"/>
      <c r="B43" s="60"/>
      <c r="C43" s="60"/>
      <c r="D43" s="60"/>
      <c r="E43" s="60"/>
      <c r="F43" s="60"/>
      <c r="G43" s="71" t="s">
        <v>48</v>
      </c>
      <c r="H43" s="37">
        <v>7.3</v>
      </c>
      <c r="I43" s="76">
        <f>I42/H43</f>
        <v>128290.09589041096</v>
      </c>
      <c r="J43" s="66"/>
      <c r="K43" s="81"/>
      <c r="L43" s="45"/>
      <c r="M43" s="46"/>
      <c r="N43" s="47"/>
      <c r="O43" s="48"/>
      <c r="P43" s="48"/>
      <c r="Q43" s="48"/>
      <c r="R43" s="49"/>
      <c r="S43" s="50"/>
      <c r="T43" s="50"/>
    </row>
    <row r="44" spans="1:20">
      <c r="K44" s="79"/>
      <c r="L44" s="45"/>
      <c r="M44" s="46"/>
      <c r="N44" s="47"/>
      <c r="O44" s="48"/>
      <c r="P44" s="48"/>
      <c r="Q44" s="48"/>
      <c r="R44" s="49"/>
      <c r="S44" s="50"/>
      <c r="T44" s="50"/>
    </row>
  </sheetData>
  <mergeCells count="34">
    <mergeCell ref="S40:T40"/>
    <mergeCell ref="S41:T41"/>
    <mergeCell ref="S42:T42"/>
    <mergeCell ref="S43:T43"/>
    <mergeCell ref="S44:T44"/>
    <mergeCell ref="S28:T28"/>
    <mergeCell ref="S34:T34"/>
    <mergeCell ref="S35:T35"/>
    <mergeCell ref="S37:T37"/>
    <mergeCell ref="S38:T38"/>
    <mergeCell ref="S39:T39"/>
    <mergeCell ref="S22:T22"/>
    <mergeCell ref="S23:T23"/>
    <mergeCell ref="S24:T24"/>
    <mergeCell ref="S25:T25"/>
    <mergeCell ref="S26:T26"/>
    <mergeCell ref="S27:T27"/>
    <mergeCell ref="S17:T17"/>
    <mergeCell ref="S18:T18"/>
    <mergeCell ref="S19:T19"/>
    <mergeCell ref="S20:T20"/>
    <mergeCell ref="S21:T21"/>
    <mergeCell ref="S11:T11"/>
    <mergeCell ref="S12:T12"/>
    <mergeCell ref="S13:T13"/>
    <mergeCell ref="S14:T14"/>
    <mergeCell ref="S15:T15"/>
    <mergeCell ref="S16:T16"/>
    <mergeCell ref="A1:J3"/>
    <mergeCell ref="H4:I4"/>
    <mergeCell ref="H5:I5"/>
    <mergeCell ref="B6:G7"/>
    <mergeCell ref="I6:J7"/>
    <mergeCell ref="I8:J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Quiroga Nuñez</dc:creator>
  <cp:lastModifiedBy>Pablo Quiroga Nuñez</cp:lastModifiedBy>
  <dcterms:created xsi:type="dcterms:W3CDTF">2024-02-21T13:15:53Z</dcterms:created>
  <dcterms:modified xsi:type="dcterms:W3CDTF">2024-02-21T13:36:52Z</dcterms:modified>
</cp:coreProperties>
</file>