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69271b1cb9d7bd/Documentos/HappyFarm/2023-24/8F/Sea- INST 104-Seaspan Raptor-ONEU9131754/"/>
    </mc:Choice>
  </mc:AlternateContent>
  <xr:revisionPtr revIDLastSave="17" documentId="8_{F4F520B6-4EEC-4E57-96DE-9F391CDEC9CE}" xr6:coauthVersionLast="47" xr6:coauthVersionMax="47" xr10:uidLastSave="{AB3ACE9D-537B-4A7B-A377-116D9D9F9A50}"/>
  <bookViews>
    <workbookView xWindow="-28920" yWindow="-1650" windowWidth="29040" windowHeight="15720" xr2:uid="{A1D9F9DE-7AA9-4A27-8F02-D3063413F4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25" i="1" l="1"/>
  <c r="I26" i="1" s="1"/>
  <c r="J19" i="1" l="1"/>
  <c r="J15" i="1"/>
  <c r="J11" i="1"/>
  <c r="J14" i="1"/>
  <c r="J22" i="1"/>
  <c r="J18" i="1"/>
  <c r="J21" i="1"/>
  <c r="J17" i="1"/>
  <c r="J13" i="1"/>
  <c r="J20" i="1"/>
  <c r="J16" i="1"/>
  <c r="J12" i="1"/>
  <c r="I33" i="1"/>
  <c r="I34" i="1" s="1"/>
  <c r="F8" i="1" s="1"/>
</calcChain>
</file>

<file path=xl/sharedStrings.xml><?xml version="1.0" encoding="utf-8"?>
<sst xmlns="http://schemas.openxmlformats.org/spreadsheetml/2006/main" count="98" uniqueCount="58">
  <si>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</si>
  <si>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</si>
  <si>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</si>
  <si>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>SEASPAN RAPTOR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</si>
  <si>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</si>
  <si>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</si>
  <si>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</si>
  <si>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</si>
  <si>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</si>
  <si>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</si>
  <si>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</si>
  <si>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</si>
  <si>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</si>
  <si>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</si>
  <si>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</si>
  <si>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</si>
  <si>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</si>
  <si>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</si>
  <si>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</si>
  <si>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</si>
  <si>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</si>
  <si>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</si>
  <si>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</si>
  <si>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</si>
  <si>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</si>
  <si>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</si>
  <si>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</si>
  <si>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</si>
  <si>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</si>
  <si>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LAPINS</t>
  </si>
  <si>
    <t>CHINA CUSTOM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</si>
  <si>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</si>
  <si>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</si>
  <si>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</si>
  <si>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</si>
  <si>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</si>
  <si>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</si>
  <si>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</si>
  <si>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</si>
  <si>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</si>
  <si>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</si>
  <si>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</si>
  <si>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</si>
  <si>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ONEU9131754</t>
  </si>
  <si>
    <t>24,158.4 Kg</t>
  </si>
  <si>
    <r>
      <t xml:space="preserve">Decays in some boxes and firmness not too good
</t>
    </r>
    <r>
      <rPr>
        <b/>
        <sz val="14"/>
        <color rgb="FF000000"/>
        <rFont val="楷体"/>
      </rPr>
      <t>SOLD in GZ</t>
    </r>
  </si>
  <si>
    <t>1826、1830、1851、1990</t>
  </si>
  <si>
    <t>2JL-2.5kg</t>
  </si>
  <si>
    <t>2008、2103、2003</t>
  </si>
  <si>
    <t>2114、2119</t>
  </si>
  <si>
    <t>JD-2.5kg</t>
  </si>
  <si>
    <t>2102、2111</t>
  </si>
  <si>
    <t>2JD-2.5kg</t>
  </si>
  <si>
    <t>2151、2158</t>
  </si>
  <si>
    <t>SJD-2.5kg</t>
  </si>
  <si>
    <t>3JD-2.5kg</t>
  </si>
  <si>
    <t>3JL-2.5kg</t>
  </si>
  <si>
    <t>2.5kg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</si>
</sst>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_ "/>
    <numFmt numFmtId="167" formatCode="0.0_ "/>
    <numFmt numFmtId="168" formatCode="\¥\ #,##0.00_);\(\¥\ #,##0.00\)"/>
    <numFmt numFmtId="169" formatCode="_-[$$-C09]* #,##0.00_-;\-[$$-C09]* #,##0.00_-;_-[$$-C09]* &quot;-&quot;??_-;_-@_-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4" fontId="5" fillId="2" borderId="4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4" fillId="0" borderId="12" xfId="2" applyBorder="1" applyAlignment="1">
      <alignment horizontal="center"/>
    </xf>
    <xf numFmtId="167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8" fontId="0" fillId="2" borderId="12" xfId="0" applyNumberFormat="1" applyFill="1" applyBorder="1" applyAlignment="1">
      <alignment horizontal="right"/>
    </xf>
    <xf numFmtId="169" fontId="0" fillId="2" borderId="12" xfId="0" applyNumberFormat="1" applyFill="1" applyBorder="1" applyAlignment="1">
      <alignment horizontal="right"/>
    </xf>
    <xf numFmtId="0" fontId="12" fillId="2" borderId="0" xfId="3" applyFont="1" applyFill="1" applyBorder="1">
      <alignment horizontal="left"/>
    </xf>
    <xf numFmtId="166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6" fontId="12" fillId="2" borderId="0" xfId="7" applyNumberFormat="1" applyFill="1" applyBorder="1" applyAlignment="1">
      <alignment horizont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9" fontId="12" fillId="2" borderId="0" xfId="5" applyNumberFormat="1" applyFont="1" applyFill="1" applyBorder="1" applyAlignment="1">
      <alignment horizontal="center"/>
    </xf>
    <xf numFmtId="0" fontId="12" fillId="2" borderId="0" xfId="9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171" fontId="13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172" fontId="12" fillId="2" borderId="0" xfId="3" applyNumberFormat="1" applyFont="1" applyFill="1" applyBorder="1">
      <alignment horizontal="left"/>
    </xf>
    <xf numFmtId="0" fontId="13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4" fillId="2" borderId="16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5" fillId="2" borderId="0" xfId="0" applyNumberFormat="1" applyFont="1" applyFill="1" applyAlignment="1">
      <alignment vertical="center"/>
    </xf>
    <xf numFmtId="172" fontId="15" fillId="2" borderId="0" xfId="0" applyNumberFormat="1" applyFont="1" applyFill="1" applyAlignment="1">
      <alignment horizontal="left" vertical="center"/>
    </xf>
    <xf numFmtId="43" fontId="12" fillId="2" borderId="0" xfId="1" applyFont="1" applyFill="1" applyBorder="1" applyAlignment="1" applyProtection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7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</cellXfs>
  <cellStyles count="10">
    <cellStyle name="batchD 15" xfId="4" xr:uid="{EB147DB2-D403-4DB4-827B-5EB6353D1E98}"/>
    <cellStyle name="DispatchAmountD" xfId="7" xr:uid="{1F9711E7-FCB8-42D1-B789-5B6F26BF87BE}"/>
    <cellStyle name="FreeItem0D" xfId="5" xr:uid="{D9A17604-EE18-465C-B5B3-A9AAC59A30A1}"/>
    <cellStyle name="FreeItem1D" xfId="6" xr:uid="{652A8FE0-007D-43CC-8090-6D9477561F31}"/>
    <cellStyle name="InventoryD" xfId="9" xr:uid="{9B5DCEBC-7DC2-48CA-A798-A15810700BEB}"/>
    <cellStyle name="Millares" xfId="1" builtinId="3"/>
    <cellStyle name="Normal" xfId="0" builtinId="0"/>
    <cellStyle name="PartnerD" xfId="8" xr:uid="{40248F6A-1CA6-47DB-A49F-A5311DE8C680}"/>
    <cellStyle name="VoucherDateD" xfId="3" xr:uid="{D05CA168-ACF2-4639-B8E7-A60CC340CB3A}"/>
    <cellStyle name="常规 2 2 2" xfId="2" xr:uid="{44C95584-44A1-4CD8-9B09-82E53864B3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15B38C53-8A57-41C8-975E-706C9548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FF9A-5C71-4945-9B6B-C799FE177CFD}">
  <dimension ref="A1:T35"/>
  <sheetViews>
    <sheetView tabSelected="1" workbookViewId="0">
      <selection activeCell="G24" sqref="G24"/>
    </sheetView>
  </sheetViews>
  <sheetFormatPr baseColWidth="10" defaultColWidth="9" defaultRowHeight="15.75"/>
  <cols>
    <col min="1" max="1" width="11.6640625" style="5" customWidth="1"/>
    <col min="2" max="2" width="14.6640625" style="5" customWidth="1"/>
    <col min="3" max="3" width="16.46484375" style="5" customWidth="1"/>
    <col min="4" max="4" width="21" style="5" customWidth="1"/>
    <col min="5" max="5" width="31.86328125" style="5" customWidth="1"/>
    <col min="6" max="6" width="23" style="5" customWidth="1"/>
    <col min="7" max="7" width="25" style="5" customWidth="1"/>
    <col min="8" max="8" width="15" style="5" customWidth="1"/>
    <col min="9" max="9" width="26.6640625" style="5" customWidth="1"/>
    <col min="10" max="10" width="14.73046875" style="79" bestFit="1" customWidth="1"/>
    <col min="11" max="11" width="21.1328125" style="4" bestFit="1" customWidth="1"/>
    <col min="12" max="16384" width="9" style="5"/>
  </cols>
  <sheetData>
    <row r="1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20">
      <c r="A2" s="1"/>
      <c r="B2" s="2"/>
      <c r="C2" s="2"/>
      <c r="D2" s="2"/>
      <c r="E2" s="2"/>
      <c r="F2" s="2"/>
      <c r="G2" s="2"/>
      <c r="H2" s="2"/>
      <c r="I2" s="2"/>
      <c r="J2" s="3"/>
    </row>
    <row r="3" spans="1:20">
      <c r="A3" s="6"/>
      <c r="B3" s="7"/>
      <c r="C3" s="7"/>
      <c r="D3" s="7"/>
      <c r="E3" s="7"/>
      <c r="F3" s="7"/>
      <c r="G3" s="7"/>
      <c r="H3" s="7"/>
      <c r="I3" s="7"/>
      <c r="J3" s="8"/>
    </row>
    <row r="4" spans="1:20" ht="17.649999999999999">
      <c r="A4" s="9" t="s">
        <v>1</v>
      </c>
      <c r="B4" s="10"/>
      <c r="C4" s="10"/>
      <c r="D4" s="10"/>
      <c r="E4" s="10"/>
      <c r="F4" s="10"/>
      <c r="G4" s="11" t="s">
        <v>2</v>
      </c>
      <c r="H4" s="12" t="s">
        <v>3</v>
      </c>
      <c r="I4" s="12"/>
      <c r="J4" s="13"/>
    </row>
    <row r="5" spans="1:20" ht="17.649999999999999">
      <c r="A5" s="14" t="s">
        <v>4</v>
      </c>
      <c r="B5" s="15"/>
      <c r="C5" s="15" t="s">
        <v>43</v>
      </c>
      <c r="D5" s="15"/>
      <c r="E5" s="15"/>
      <c r="F5" s="15"/>
      <c r="G5" s="16" t="s">
        <v>5</v>
      </c>
      <c r="H5" s="17">
        <v>45307</v>
      </c>
      <c r="I5" s="17"/>
      <c r="J5" s="18"/>
    </row>
    <row r="6" spans="1:20" ht="17.649999999999999">
      <c r="A6" s="10" t="s">
        <v>6</v>
      </c>
      <c r="B6" s="19" t="s">
        <v>45</v>
      </c>
      <c r="C6" s="19"/>
      <c r="D6" s="19"/>
      <c r="E6" s="19"/>
      <c r="F6" s="19"/>
      <c r="G6" s="19"/>
      <c r="H6" s="20"/>
      <c r="I6" s="21"/>
      <c r="J6" s="22"/>
    </row>
    <row r="7" spans="1:20" ht="17.649999999999999">
      <c r="A7" s="15"/>
      <c r="B7" s="23"/>
      <c r="C7" s="23"/>
      <c r="D7" s="23"/>
      <c r="E7" s="23"/>
      <c r="F7" s="23"/>
      <c r="G7" s="23"/>
      <c r="H7" s="24"/>
      <c r="I7" s="25"/>
      <c r="J7" s="26"/>
    </row>
    <row r="8" spans="1:20" ht="18" thickBot="1">
      <c r="A8" s="27"/>
      <c r="B8" s="28"/>
      <c r="C8" s="27"/>
      <c r="D8" s="27"/>
      <c r="E8" s="27" t="s">
        <v>7</v>
      </c>
      <c r="F8" s="29">
        <f>I34/F28</f>
        <v>5.3287453491885071</v>
      </c>
      <c r="G8" s="27" t="s">
        <v>8</v>
      </c>
      <c r="H8" s="28"/>
      <c r="I8" s="30"/>
      <c r="J8" s="31"/>
    </row>
    <row r="9" spans="1:20" ht="18" thickTop="1">
      <c r="A9" s="32" t="s">
        <v>9</v>
      </c>
      <c r="B9" s="33" t="s">
        <v>10</v>
      </c>
      <c r="C9" s="33" t="s">
        <v>11</v>
      </c>
      <c r="D9" s="33" t="s">
        <v>12</v>
      </c>
      <c r="E9" s="33" t="s">
        <v>13</v>
      </c>
      <c r="F9" s="33" t="s">
        <v>14</v>
      </c>
      <c r="G9" s="33" t="s">
        <v>15</v>
      </c>
      <c r="H9" s="34" t="s">
        <v>16</v>
      </c>
      <c r="I9" s="32" t="s">
        <v>17</v>
      </c>
      <c r="J9" s="32" t="s">
        <v>17</v>
      </c>
    </row>
    <row r="10" spans="1:20" ht="17.649999999999999">
      <c r="A10" s="35" t="s">
        <v>18</v>
      </c>
      <c r="B10" s="36" t="s">
        <v>19</v>
      </c>
      <c r="C10" s="36" t="s">
        <v>20</v>
      </c>
      <c r="D10" s="36" t="s">
        <v>21</v>
      </c>
      <c r="E10" s="36" t="s">
        <v>22</v>
      </c>
      <c r="F10" s="36" t="s">
        <v>23</v>
      </c>
      <c r="G10" s="36" t="s">
        <v>24</v>
      </c>
      <c r="H10" s="37" t="s">
        <v>25</v>
      </c>
      <c r="I10" s="35" t="s">
        <v>26</v>
      </c>
      <c r="J10" s="35" t="s">
        <v>27</v>
      </c>
    </row>
    <row r="11" spans="1:20" ht="16.149999999999999">
      <c r="A11" s="38" t="s">
        <v>28</v>
      </c>
      <c r="B11" s="39">
        <v>45309</v>
      </c>
      <c r="C11" s="40" t="s">
        <v>46</v>
      </c>
      <c r="D11" s="41" t="s">
        <v>29</v>
      </c>
      <c r="E11" s="41" t="s">
        <v>57</v>
      </c>
      <c r="F11" s="42" t="s">
        <v>47</v>
      </c>
      <c r="G11" s="43">
        <v>1680</v>
      </c>
      <c r="H11" s="43">
        <v>158</v>
      </c>
      <c r="I11" s="44">
        <f t="shared" ref="I11:I24" si="0">G11*H11</f>
        <v>265440</v>
      </c>
      <c r="J11" s="45">
        <f>+(H11/$H$34)-((SUM($I$26:$I$32)/$H$34)/$F$27)*3.5</f>
        <v>15.247369189831133</v>
      </c>
      <c r="K11" s="46"/>
      <c r="L11" s="47"/>
      <c r="M11" s="48"/>
      <c r="N11" s="49"/>
      <c r="O11" s="50"/>
      <c r="P11" s="50"/>
      <c r="Q11" s="50"/>
      <c r="R11" s="51"/>
      <c r="S11" s="52"/>
      <c r="T11" s="52"/>
    </row>
    <row r="12" spans="1:20" ht="16.149999999999999">
      <c r="A12" s="38" t="s">
        <v>28</v>
      </c>
      <c r="B12" s="39">
        <v>45309</v>
      </c>
      <c r="C12" s="40" t="s">
        <v>48</v>
      </c>
      <c r="D12" s="41" t="s">
        <v>29</v>
      </c>
      <c r="E12" s="41" t="s">
        <v>57</v>
      </c>
      <c r="F12" s="42" t="s">
        <v>47</v>
      </c>
      <c r="G12" s="43">
        <v>1260</v>
      </c>
      <c r="H12" s="43">
        <v>155</v>
      </c>
      <c r="I12" s="44">
        <f t="shared" si="0"/>
        <v>195300</v>
      </c>
      <c r="J12" s="45">
        <f>+(H12/$H$34)-((SUM($I$26:$I$32)/$H$34)/$F$27)*3.5</f>
        <v>14.836410285721545</v>
      </c>
      <c r="K12" s="46"/>
      <c r="L12" s="47"/>
      <c r="M12" s="53"/>
      <c r="N12" s="49"/>
      <c r="O12" s="50"/>
      <c r="P12" s="50"/>
      <c r="Q12" s="50"/>
      <c r="R12" s="51"/>
      <c r="S12" s="52"/>
      <c r="T12" s="52"/>
    </row>
    <row r="13" spans="1:20" ht="16.149999999999999">
      <c r="A13" s="38" t="s">
        <v>28</v>
      </c>
      <c r="B13" s="39">
        <v>45309</v>
      </c>
      <c r="C13" s="40" t="s">
        <v>49</v>
      </c>
      <c r="D13" s="41" t="s">
        <v>29</v>
      </c>
      <c r="E13" s="41" t="s">
        <v>57</v>
      </c>
      <c r="F13" s="42" t="s">
        <v>47</v>
      </c>
      <c r="G13" s="43">
        <v>840</v>
      </c>
      <c r="H13" s="43">
        <v>160</v>
      </c>
      <c r="I13" s="44">
        <f t="shared" si="0"/>
        <v>134400</v>
      </c>
      <c r="J13" s="45">
        <f>+(H13/$H$34)-((SUM($I$26:$I$32)/$H$34)/$F$27)*3.5</f>
        <v>15.521341792570858</v>
      </c>
      <c r="K13" s="46"/>
      <c r="L13" s="47"/>
      <c r="M13" s="48"/>
      <c r="N13" s="49"/>
      <c r="O13" s="50"/>
      <c r="P13" s="50"/>
      <c r="Q13" s="50"/>
      <c r="R13" s="51"/>
      <c r="S13" s="52"/>
      <c r="T13" s="52"/>
    </row>
    <row r="14" spans="1:20" ht="16.149999999999999">
      <c r="A14" s="38" t="s">
        <v>28</v>
      </c>
      <c r="B14" s="39">
        <v>45309</v>
      </c>
      <c r="C14" s="40">
        <v>2162</v>
      </c>
      <c r="D14" s="41" t="s">
        <v>29</v>
      </c>
      <c r="E14" s="41" t="s">
        <v>57</v>
      </c>
      <c r="F14" s="42" t="s">
        <v>50</v>
      </c>
      <c r="G14" s="43">
        <v>420</v>
      </c>
      <c r="H14" s="43">
        <v>130</v>
      </c>
      <c r="I14" s="44">
        <f t="shared" si="0"/>
        <v>54600</v>
      </c>
      <c r="J14" s="45">
        <f>+(H14/$H$34)-((SUM($I$26:$I$32)/$H$34)/$F$27)*3.5</f>
        <v>11.411752751474971</v>
      </c>
      <c r="K14" s="46"/>
      <c r="L14" s="47"/>
      <c r="M14" s="48"/>
      <c r="N14" s="49"/>
      <c r="O14" s="50"/>
      <c r="P14" s="50"/>
      <c r="Q14" s="50"/>
      <c r="R14" s="51"/>
      <c r="S14" s="52"/>
      <c r="T14" s="52"/>
    </row>
    <row r="15" spans="1:20" ht="16.149999999999999">
      <c r="A15" s="38" t="s">
        <v>28</v>
      </c>
      <c r="B15" s="39">
        <v>45309</v>
      </c>
      <c r="C15" s="40">
        <v>2127</v>
      </c>
      <c r="D15" s="41" t="s">
        <v>29</v>
      </c>
      <c r="E15" s="41" t="s">
        <v>57</v>
      </c>
      <c r="F15" s="42" t="s">
        <v>47</v>
      </c>
      <c r="G15" s="43">
        <v>420</v>
      </c>
      <c r="H15" s="43">
        <v>155</v>
      </c>
      <c r="I15" s="44">
        <f t="shared" si="0"/>
        <v>65100</v>
      </c>
      <c r="J15" s="45">
        <f>+(H15/$H$34)-((SUM($I$26:$I$32)/$H$34)/$F$27)*3.5</f>
        <v>14.836410285721545</v>
      </c>
      <c r="K15" s="46"/>
      <c r="L15" s="47"/>
      <c r="M15" s="48"/>
      <c r="N15" s="49"/>
      <c r="O15" s="50"/>
      <c r="P15" s="50"/>
      <c r="Q15" s="50"/>
      <c r="R15" s="51"/>
      <c r="S15" s="52"/>
      <c r="T15" s="52"/>
    </row>
    <row r="16" spans="1:20" ht="16.149999999999999">
      <c r="A16" s="38" t="s">
        <v>28</v>
      </c>
      <c r="B16" s="39">
        <v>45309</v>
      </c>
      <c r="C16" s="40" t="s">
        <v>51</v>
      </c>
      <c r="D16" s="41" t="s">
        <v>29</v>
      </c>
      <c r="E16" s="41" t="s">
        <v>57</v>
      </c>
      <c r="F16" s="42" t="s">
        <v>50</v>
      </c>
      <c r="G16" s="43">
        <v>838</v>
      </c>
      <c r="H16" s="43">
        <v>120</v>
      </c>
      <c r="I16" s="44">
        <f t="shared" si="0"/>
        <v>100560</v>
      </c>
      <c r="J16" s="45">
        <f>+(H16/$H$34)-((SUM($I$26:$I$32)/$H$34)/$F$27)*3.5</f>
        <v>10.041889737776341</v>
      </c>
      <c r="K16" s="46"/>
      <c r="L16" s="47"/>
      <c r="M16" s="48"/>
      <c r="N16" s="49"/>
      <c r="O16" s="50"/>
      <c r="P16" s="50"/>
      <c r="Q16" s="50"/>
      <c r="R16" s="51"/>
      <c r="S16" s="52"/>
      <c r="T16" s="52"/>
    </row>
    <row r="17" spans="1:20" ht="16.149999999999999">
      <c r="A17" s="38" t="s">
        <v>28</v>
      </c>
      <c r="B17" s="39">
        <v>45309</v>
      </c>
      <c r="C17" s="40">
        <v>2130</v>
      </c>
      <c r="D17" s="41" t="s">
        <v>29</v>
      </c>
      <c r="E17" s="41" t="s">
        <v>57</v>
      </c>
      <c r="F17" s="42" t="s">
        <v>50</v>
      </c>
      <c r="G17" s="43">
        <v>420</v>
      </c>
      <c r="H17" s="43">
        <v>125</v>
      </c>
      <c r="I17" s="44">
        <f t="shared" si="0"/>
        <v>52500</v>
      </c>
      <c r="J17" s="45">
        <f>+(H17/$H$34)-((SUM($I$26:$I$32)/$H$34)/$F$27)*3.5</f>
        <v>10.726821244625654</v>
      </c>
      <c r="K17" s="46"/>
      <c r="L17" s="47"/>
      <c r="M17" s="48"/>
      <c r="N17" s="49"/>
      <c r="O17" s="50"/>
      <c r="P17" s="50"/>
      <c r="Q17" s="50"/>
      <c r="R17" s="51"/>
      <c r="S17" s="52"/>
      <c r="T17" s="52"/>
    </row>
    <row r="18" spans="1:20" ht="16.149999999999999">
      <c r="A18" s="38" t="s">
        <v>28</v>
      </c>
      <c r="B18" s="39">
        <v>45309</v>
      </c>
      <c r="C18" s="40">
        <v>2146</v>
      </c>
      <c r="D18" s="41" t="s">
        <v>29</v>
      </c>
      <c r="E18" s="41" t="s">
        <v>57</v>
      </c>
      <c r="F18" s="42" t="s">
        <v>50</v>
      </c>
      <c r="G18" s="43">
        <v>420</v>
      </c>
      <c r="H18" s="43">
        <v>120</v>
      </c>
      <c r="I18" s="44">
        <f t="shared" si="0"/>
        <v>50400</v>
      </c>
      <c r="J18" s="45">
        <f>+(H18/$H$34)-((SUM($I$26:$I$32)/$H$34)/$F$27)*3.5</f>
        <v>10.041889737776341</v>
      </c>
      <c r="K18" s="46"/>
      <c r="L18" s="47"/>
      <c r="M18" s="48"/>
      <c r="N18" s="49"/>
      <c r="O18" s="50"/>
      <c r="P18" s="50"/>
      <c r="Q18" s="50"/>
      <c r="R18" s="51"/>
      <c r="S18" s="52"/>
      <c r="T18" s="52"/>
    </row>
    <row r="19" spans="1:20" ht="16.149999999999999">
      <c r="A19" s="38" t="s">
        <v>28</v>
      </c>
      <c r="B19" s="39">
        <v>45309</v>
      </c>
      <c r="C19" s="40">
        <v>2020</v>
      </c>
      <c r="D19" s="41" t="s">
        <v>29</v>
      </c>
      <c r="E19" s="41" t="s">
        <v>57</v>
      </c>
      <c r="F19" s="42" t="s">
        <v>52</v>
      </c>
      <c r="G19" s="43">
        <v>420</v>
      </c>
      <c r="H19" s="43">
        <v>160</v>
      </c>
      <c r="I19" s="44">
        <f t="shared" si="0"/>
        <v>67200</v>
      </c>
      <c r="J19" s="45">
        <f>+(H19/$H$34)-((SUM($I$26:$I$32)/$H$34)/$F$27)*3.5</f>
        <v>15.521341792570858</v>
      </c>
      <c r="K19" s="46"/>
      <c r="L19" s="47"/>
      <c r="M19" s="48"/>
      <c r="N19" s="49"/>
      <c r="O19" s="50"/>
      <c r="P19" s="50"/>
      <c r="Q19" s="50"/>
      <c r="R19" s="51"/>
      <c r="S19" s="52"/>
      <c r="T19" s="52"/>
    </row>
    <row r="20" spans="1:20" ht="16.149999999999999">
      <c r="A20" s="38" t="s">
        <v>28</v>
      </c>
      <c r="B20" s="39">
        <v>45310</v>
      </c>
      <c r="C20" s="40" t="s">
        <v>53</v>
      </c>
      <c r="D20" s="41" t="s">
        <v>29</v>
      </c>
      <c r="E20" s="41" t="s">
        <v>57</v>
      </c>
      <c r="F20" s="42" t="s">
        <v>54</v>
      </c>
      <c r="G20" s="43">
        <v>838</v>
      </c>
      <c r="H20" s="43">
        <v>150</v>
      </c>
      <c r="I20" s="44">
        <f t="shared" si="0"/>
        <v>125700</v>
      </c>
      <c r="J20" s="45">
        <f>+(H20/$H$34)-((SUM($I$26:$I$32)/$H$34)/$F$27)*3.5</f>
        <v>14.151478778872232</v>
      </c>
      <c r="K20" s="46"/>
      <c r="L20" s="47"/>
      <c r="M20" s="48"/>
      <c r="N20" s="49"/>
      <c r="O20" s="50"/>
      <c r="P20" s="50"/>
      <c r="Q20" s="50"/>
      <c r="R20" s="51"/>
      <c r="S20" s="52"/>
      <c r="T20" s="52"/>
    </row>
    <row r="21" spans="1:20" ht="16.149999999999999">
      <c r="A21" s="38" t="s">
        <v>28</v>
      </c>
      <c r="B21" s="39">
        <v>45310</v>
      </c>
      <c r="C21" s="40">
        <v>2153</v>
      </c>
      <c r="D21" s="41" t="s">
        <v>29</v>
      </c>
      <c r="E21" s="41" t="s">
        <v>57</v>
      </c>
      <c r="F21" s="42" t="s">
        <v>55</v>
      </c>
      <c r="G21" s="43">
        <v>417</v>
      </c>
      <c r="H21" s="43">
        <v>180</v>
      </c>
      <c r="I21" s="44">
        <f t="shared" si="0"/>
        <v>75060</v>
      </c>
      <c r="J21" s="45">
        <f>+(H21/$H$34)-((SUM($I$26:$I$32)/$H$34)/$F$27)*3.5</f>
        <v>18.261067819968119</v>
      </c>
      <c r="K21" s="46"/>
      <c r="L21" s="47"/>
      <c r="M21" s="48"/>
      <c r="N21" s="49"/>
      <c r="O21" s="50"/>
      <c r="P21" s="50"/>
      <c r="Q21" s="50"/>
      <c r="R21" s="51"/>
      <c r="S21" s="52"/>
      <c r="T21" s="52"/>
    </row>
    <row r="22" spans="1:20" ht="16.149999999999999">
      <c r="A22" s="38" t="s">
        <v>28</v>
      </c>
      <c r="B22" s="39">
        <v>45310</v>
      </c>
      <c r="C22" s="40">
        <v>2149</v>
      </c>
      <c r="D22" s="41" t="s">
        <v>29</v>
      </c>
      <c r="E22" s="41" t="s">
        <v>57</v>
      </c>
      <c r="F22" s="42" t="s">
        <v>56</v>
      </c>
      <c r="G22" s="43">
        <v>420</v>
      </c>
      <c r="H22" s="43">
        <v>180</v>
      </c>
      <c r="I22" s="44">
        <f t="shared" si="0"/>
        <v>75600</v>
      </c>
      <c r="J22" s="45">
        <f>+(H22/$H$34)-((SUM($I$26:$I$32)/$H$34)/$F$27)*3.5</f>
        <v>18.261067819968119</v>
      </c>
      <c r="K22" s="46"/>
      <c r="L22" s="47"/>
      <c r="M22" s="48"/>
      <c r="N22" s="49"/>
      <c r="O22" s="50"/>
      <c r="P22" s="50"/>
      <c r="Q22" s="50"/>
      <c r="R22" s="51"/>
      <c r="S22" s="52"/>
      <c r="T22" s="52"/>
    </row>
    <row r="23" spans="1:20">
      <c r="A23" s="38"/>
      <c r="B23" s="38"/>
      <c r="C23" s="38"/>
      <c r="D23" s="38"/>
      <c r="E23" s="38"/>
      <c r="F23" s="38" t="s">
        <v>30</v>
      </c>
      <c r="G23" s="38">
        <v>2</v>
      </c>
      <c r="H23" s="38">
        <v>100</v>
      </c>
      <c r="I23" s="44">
        <f>G23*H23</f>
        <v>200</v>
      </c>
      <c r="J23" s="45">
        <v>0</v>
      </c>
      <c r="K23" s="46"/>
      <c r="L23" s="47"/>
      <c r="M23" s="48"/>
      <c r="N23" s="49"/>
      <c r="O23" s="50"/>
      <c r="P23" s="50"/>
      <c r="Q23" s="50"/>
      <c r="R23" s="51"/>
      <c r="S23" s="54"/>
      <c r="T23" s="54"/>
    </row>
    <row r="24" spans="1:20">
      <c r="A24" s="38"/>
      <c r="B24" s="55"/>
      <c r="C24" s="55"/>
      <c r="D24" s="55"/>
      <c r="E24" s="55"/>
      <c r="F24" s="55" t="s">
        <v>31</v>
      </c>
      <c r="G24" s="55">
        <v>5</v>
      </c>
      <c r="H24" s="55">
        <v>0</v>
      </c>
      <c r="I24" s="44">
        <f t="shared" si="0"/>
        <v>0</v>
      </c>
      <c r="J24" s="45">
        <v>0</v>
      </c>
      <c r="K24" s="46"/>
      <c r="L24" s="47"/>
      <c r="M24" s="48"/>
      <c r="N24" s="49"/>
      <c r="O24" s="50"/>
      <c r="P24" s="50"/>
      <c r="Q24" s="50"/>
      <c r="R24" s="51"/>
      <c r="S24" s="54"/>
      <c r="T24" s="54"/>
    </row>
    <row r="25" spans="1:20" ht="17.649999999999999">
      <c r="A25" s="35"/>
      <c r="B25" s="35"/>
      <c r="C25" s="35"/>
      <c r="D25" s="35"/>
      <c r="E25" s="56" t="s">
        <v>32</v>
      </c>
      <c r="F25" s="38">
        <f>SUM(G11:G24)</f>
        <v>8400</v>
      </c>
      <c r="G25" s="57"/>
      <c r="H25" s="58"/>
      <c r="I25" s="59">
        <f>SUM(I11:I24)</f>
        <v>1262060</v>
      </c>
      <c r="J25" s="60"/>
      <c r="K25" s="61"/>
      <c r="L25" s="47"/>
      <c r="M25" s="48"/>
      <c r="N25" s="49"/>
      <c r="O25" s="50"/>
      <c r="P25" s="50"/>
      <c r="Q25" s="50"/>
      <c r="R25" s="51"/>
      <c r="S25" s="52"/>
      <c r="T25" s="52"/>
    </row>
    <row r="26" spans="1:20">
      <c r="A26" s="62"/>
      <c r="B26" s="62"/>
      <c r="C26" s="62"/>
      <c r="D26" s="62"/>
      <c r="E26" s="63" t="s">
        <v>33</v>
      </c>
      <c r="F26" s="64" t="s">
        <v>44</v>
      </c>
      <c r="G26" s="65" t="s">
        <v>34</v>
      </c>
      <c r="H26" s="66">
        <v>0.06</v>
      </c>
      <c r="I26" s="67">
        <f>+I25*H26</f>
        <v>75723.599999999991</v>
      </c>
      <c r="J26" s="68"/>
      <c r="K26" s="69"/>
      <c r="L26" s="70"/>
      <c r="M26" s="48"/>
      <c r="N26" s="49"/>
      <c r="O26" s="50"/>
      <c r="P26" s="50"/>
      <c r="Q26" s="50"/>
      <c r="R26" s="51"/>
      <c r="S26" s="52"/>
      <c r="T26" s="52"/>
    </row>
    <row r="27" spans="1:20">
      <c r="A27" s="62"/>
      <c r="B27" s="62"/>
      <c r="C27" s="62"/>
      <c r="D27" s="62"/>
      <c r="E27" s="63"/>
      <c r="F27" s="71">
        <v>24158.400000000001</v>
      </c>
      <c r="G27" s="65" t="s">
        <v>35</v>
      </c>
      <c r="H27" s="66"/>
      <c r="I27" s="67">
        <v>60718</v>
      </c>
      <c r="J27" s="68"/>
      <c r="K27" s="69"/>
      <c r="L27" s="70"/>
      <c r="M27" s="48"/>
      <c r="N27" s="49"/>
      <c r="O27" s="50"/>
      <c r="P27" s="50"/>
      <c r="Q27" s="50"/>
      <c r="R27" s="51"/>
      <c r="S27" s="54"/>
      <c r="T27" s="54"/>
    </row>
    <row r="28" spans="1:20">
      <c r="A28" s="62"/>
      <c r="B28" s="62"/>
      <c r="C28" s="62"/>
      <c r="D28" s="62"/>
      <c r="E28" s="62"/>
      <c r="F28" s="71">
        <v>24158.400000000001</v>
      </c>
      <c r="G28" s="65" t="s">
        <v>36</v>
      </c>
      <c r="H28" s="58"/>
      <c r="I28" s="67">
        <v>31552</v>
      </c>
      <c r="J28" s="68"/>
      <c r="K28" s="69"/>
      <c r="L28" s="70"/>
      <c r="M28" s="48"/>
      <c r="N28" s="49"/>
      <c r="O28" s="50"/>
      <c r="P28" s="50"/>
      <c r="Q28" s="50"/>
      <c r="R28" s="51"/>
      <c r="S28" s="52"/>
      <c r="T28" s="52"/>
    </row>
    <row r="29" spans="1:20">
      <c r="A29" s="62"/>
      <c r="B29" s="62"/>
      <c r="C29" s="62"/>
      <c r="D29" s="62"/>
      <c r="E29" s="72"/>
      <c r="F29" s="72"/>
      <c r="G29" s="65" t="s">
        <v>37</v>
      </c>
      <c r="H29" s="58"/>
      <c r="I29" s="67">
        <v>26199</v>
      </c>
      <c r="J29" s="68"/>
      <c r="K29" s="69"/>
      <c r="L29" s="70"/>
      <c r="M29" s="48"/>
      <c r="N29" s="49"/>
      <c r="O29" s="50"/>
      <c r="P29" s="50"/>
      <c r="Q29" s="50"/>
      <c r="R29" s="51"/>
      <c r="S29" s="52"/>
      <c r="T29" s="52"/>
    </row>
    <row r="30" spans="1:20">
      <c r="A30" s="62"/>
      <c r="B30" s="62"/>
      <c r="C30" s="62"/>
      <c r="D30" s="62"/>
      <c r="E30" s="62"/>
      <c r="F30" s="62"/>
      <c r="G30" s="73" t="s">
        <v>38</v>
      </c>
      <c r="H30" s="38"/>
      <c r="I30" s="74">
        <v>123619.48</v>
      </c>
      <c r="J30" s="68"/>
      <c r="K30" s="69"/>
      <c r="L30" s="70"/>
      <c r="M30" s="48"/>
      <c r="N30" s="49"/>
      <c r="O30" s="50"/>
      <c r="P30" s="50"/>
      <c r="Q30" s="50"/>
      <c r="R30" s="51"/>
      <c r="S30" s="52"/>
      <c r="T30" s="52"/>
    </row>
    <row r="31" spans="1:20">
      <c r="A31" s="62"/>
      <c r="B31" s="62"/>
      <c r="C31" s="62"/>
      <c r="D31" s="62"/>
      <c r="E31" s="62"/>
      <c r="F31" s="62"/>
      <c r="G31" s="73" t="s">
        <v>39</v>
      </c>
      <c r="H31" s="38"/>
      <c r="I31" s="74">
        <v>1690</v>
      </c>
      <c r="J31" s="68"/>
      <c r="K31" s="69"/>
      <c r="L31" s="70"/>
      <c r="M31" s="48"/>
      <c r="N31" s="49"/>
      <c r="O31" s="50"/>
      <c r="P31" s="50"/>
      <c r="Q31" s="50"/>
      <c r="R31" s="51"/>
      <c r="S31" s="52"/>
      <c r="T31" s="52"/>
    </row>
    <row r="32" spans="1:20">
      <c r="A32" s="62"/>
      <c r="B32" s="62"/>
      <c r="C32" s="62"/>
      <c r="D32" s="62"/>
      <c r="E32" s="62"/>
      <c r="F32" s="62"/>
      <c r="G32" s="73" t="s">
        <v>40</v>
      </c>
      <c r="H32" s="38"/>
      <c r="I32" s="74">
        <v>2800</v>
      </c>
      <c r="J32" s="68"/>
      <c r="K32" s="69"/>
      <c r="L32" s="70"/>
      <c r="M32" s="48"/>
      <c r="N32" s="49"/>
      <c r="O32" s="50"/>
      <c r="P32" s="50"/>
      <c r="Q32" s="50"/>
      <c r="R32" s="51"/>
      <c r="S32" s="52"/>
      <c r="T32" s="52"/>
    </row>
    <row r="33" spans="1:20">
      <c r="A33" s="62"/>
      <c r="B33" s="62"/>
      <c r="C33" s="62"/>
      <c r="D33" s="62"/>
      <c r="E33" s="62"/>
      <c r="F33" s="62"/>
      <c r="G33" s="75" t="s">
        <v>41</v>
      </c>
      <c r="H33" s="76"/>
      <c r="I33" s="77">
        <f>I25-SUM(I26:I32)</f>
        <v>939757.92</v>
      </c>
      <c r="J33" s="68"/>
      <c r="K33" s="69"/>
      <c r="L33" s="47"/>
      <c r="M33" s="48"/>
      <c r="N33" s="49"/>
      <c r="O33" s="50"/>
      <c r="P33" s="50"/>
      <c r="Q33" s="50"/>
      <c r="R33" s="51"/>
      <c r="S33" s="52"/>
      <c r="T33" s="52"/>
    </row>
    <row r="34" spans="1:20">
      <c r="A34" s="62"/>
      <c r="B34" s="62"/>
      <c r="C34" s="62"/>
      <c r="D34" s="62"/>
      <c r="E34" s="62"/>
      <c r="F34" s="62"/>
      <c r="G34" s="73" t="s">
        <v>42</v>
      </c>
      <c r="H34" s="38">
        <v>7.3</v>
      </c>
      <c r="I34" s="78">
        <f>I33/H34</f>
        <v>128733.96164383563</v>
      </c>
      <c r="J34" s="68"/>
      <c r="K34" s="69"/>
      <c r="L34" s="47"/>
      <c r="M34" s="48"/>
      <c r="N34" s="49"/>
      <c r="O34" s="50"/>
      <c r="P34" s="50"/>
      <c r="Q34" s="50"/>
      <c r="R34" s="51"/>
      <c r="S34" s="52"/>
      <c r="T34" s="52"/>
    </row>
    <row r="35" spans="1:20">
      <c r="K35" s="46"/>
      <c r="L35" s="47"/>
      <c r="M35" s="48"/>
      <c r="N35" s="49"/>
      <c r="O35" s="50"/>
      <c r="P35" s="50"/>
      <c r="Q35" s="50"/>
      <c r="R35" s="51"/>
      <c r="S35" s="52"/>
      <c r="T35" s="52"/>
    </row>
  </sheetData>
  <mergeCells count="28">
    <mergeCell ref="S32:T32"/>
    <mergeCell ref="S33:T33"/>
    <mergeCell ref="S34:T34"/>
    <mergeCell ref="S35:T35"/>
    <mergeCell ref="S25:T25"/>
    <mergeCell ref="S26:T26"/>
    <mergeCell ref="S28:T28"/>
    <mergeCell ref="S29:T29"/>
    <mergeCell ref="S30:T30"/>
    <mergeCell ref="S31:T31"/>
    <mergeCell ref="S17:T17"/>
    <mergeCell ref="S18:T18"/>
    <mergeCell ref="S19:T19"/>
    <mergeCell ref="S20:T20"/>
    <mergeCell ref="S21:T21"/>
    <mergeCell ref="S22:T22"/>
    <mergeCell ref="S11:T11"/>
    <mergeCell ref="S12:T12"/>
    <mergeCell ref="S13:T13"/>
    <mergeCell ref="S14:T14"/>
    <mergeCell ref="S15:T15"/>
    <mergeCell ref="S16:T16"/>
    <mergeCell ref="A1:J3"/>
    <mergeCell ref="H4:I4"/>
    <mergeCell ref="H5:I5"/>
    <mergeCell ref="B6:G7"/>
    <mergeCell ref="I6:J7"/>
    <mergeCell ref="I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Pablo Quiroga Nuñez</cp:lastModifiedBy>
  <dcterms:created xsi:type="dcterms:W3CDTF">2024-02-21T15:09:32Z</dcterms:created>
  <dcterms:modified xsi:type="dcterms:W3CDTF">2024-02-21T15:27:56Z</dcterms:modified>
</cp:coreProperties>
</file>