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2.Happy Farm/"/>
    </mc:Choice>
  </mc:AlternateContent>
  <xr:revisionPtr revIDLastSave="0" documentId="13_ncr:1_{2AA120C7-F055-D142-8EBD-F83162DB95E8}" xr6:coauthVersionLast="47" xr6:coauthVersionMax="47" xr10:uidLastSave="{00000000-0000-0000-0000-000000000000}"/>
  <bookViews>
    <workbookView xWindow="0" yWindow="500" windowWidth="33600" windowHeight="18980" xr2:uid="{A38F3251-0341-427C-A338-47806AC224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24" i="1"/>
  <c r="K23" i="1"/>
  <c r="K22" i="1"/>
  <c r="K20" i="1"/>
  <c r="K19" i="1"/>
  <c r="K25" i="1"/>
  <c r="K21" i="1"/>
  <c r="H17" i="1"/>
  <c r="B17" i="1"/>
  <c r="L15" i="1"/>
  <c r="J15" i="1"/>
  <c r="K15" i="1" s="1"/>
  <c r="L14" i="1"/>
  <c r="J14" i="1"/>
  <c r="K14" i="1" s="1"/>
  <c r="L13" i="1"/>
  <c r="J13" i="1"/>
  <c r="K13" i="1" s="1"/>
  <c r="L12" i="1"/>
  <c r="J12" i="1"/>
  <c r="K12" i="1" s="1"/>
  <c r="L11" i="1"/>
  <c r="J11" i="1"/>
  <c r="L10" i="1"/>
  <c r="J10" i="1"/>
  <c r="K10" i="1" s="1"/>
  <c r="J17" i="1" l="1"/>
  <c r="K11" i="1"/>
  <c r="J18" i="1" l="1"/>
  <c r="K18" i="1" s="1"/>
  <c r="O10" i="1" s="1"/>
  <c r="K17" i="1"/>
  <c r="O9" i="1" l="1"/>
  <c r="K27" i="1"/>
  <c r="J27" i="1"/>
  <c r="O12" i="1"/>
  <c r="O11" i="1"/>
</calcChain>
</file>

<file path=xl/sharedStrings.xml><?xml version="1.0" encoding="utf-8"?>
<sst xmlns="http://schemas.openxmlformats.org/spreadsheetml/2006/main" count="68" uniqueCount="53">
  <si>
    <t>Happy Farm Fruit</t>
  </si>
  <si>
    <t>品牌/BRAND: 8Fuegos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</si>
  <si>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</si>
  <si>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</si>
  <si>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</si>
  <si>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</si>
  <si>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</si>
  <si>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</si>
  <si>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</si>
  <si>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</si>
  <si>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</si>
  <si>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</si>
  <si>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</si>
  <si>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</si>
  <si>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Unit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</si>
  <si>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</si>
  <si>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</si>
  <si>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</si>
  <si>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</si>
  <si>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</si>
  <si>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</si>
  <si>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</si>
  <si>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</si>
  <si>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</si>
  <si>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</t>
    </r>
  </si>
  <si>
    <t>Total RMB</t>
  </si>
  <si>
    <t>Total Cost:</t>
  </si>
  <si>
    <t>Santina</t>
  </si>
  <si>
    <t>Cost per Kg:</t>
  </si>
  <si>
    <t>Cost 5Kg:</t>
  </si>
  <si>
    <t>3JDD</t>
  </si>
  <si>
    <t>Cost 2.5Kg:</t>
  </si>
  <si>
    <t>4JD</t>
  </si>
  <si>
    <t>total</t>
  </si>
  <si>
    <t>Commission</t>
  </si>
  <si>
    <t>Marketing cost</t>
  </si>
  <si>
    <t>Customs clearance fee</t>
  </si>
  <si>
    <t>Add-value duty (VAT)</t>
  </si>
  <si>
    <t>Entry Fee</t>
  </si>
  <si>
    <t>Forklift</t>
  </si>
  <si>
    <t>Sanitation</t>
  </si>
  <si>
    <t>Truck freight</t>
  </si>
  <si>
    <t>Liquitation CIF</t>
  </si>
  <si>
    <t>批次号/lot number：AWB_045-91458360</t>
  </si>
  <si>
    <t>Custom Cold Room</t>
  </si>
  <si>
    <t>1511365</t>
  </si>
  <si>
    <t>1511368</t>
  </si>
  <si>
    <t>1511373</t>
  </si>
  <si>
    <t>1511388</t>
  </si>
  <si>
    <t>1511508</t>
  </si>
  <si>
    <t>2JDD</t>
  </si>
  <si>
    <t>2JD</t>
  </si>
  <si>
    <t>Delayed + Rotten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</si>
</sst>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 &quot;$&quot;* #,##0.0_ ;_ &quot;$&quot;* \-#,##0.0_ ;_ &quot;$&quot;* &quot;-&quot;_ ;_ @_ "/>
    <numFmt numFmtId="168" formatCode="#0"/>
    <numFmt numFmtId="169" formatCode="0_ "/>
    <numFmt numFmtId="170" formatCode="yyyy\-mm\-dd"/>
    <numFmt numFmtId="171" formatCode="_ &quot;￥&quot;* #,##0_ ;_ &quot;￥&quot;* \-#,##0_ ;_ &quot;￥&quot;* &quot;-&quot;??_ ;_ @_ "/>
    <numFmt numFmtId="172" formatCode="_(&quot;$&quot;* #,##0_);_(&quot;$&quot;* \(#,##0\);_(&quot;$&quot;* &quot;-&quot;_);_(@_)"/>
    <numFmt numFmtId="173" formatCode="_([$$-409]* #,##0_);_([$$-409]* \(#,##0\);_([$$-409]* &quot;-&quot;??_);_(@_)"/>
    <numFmt numFmtId="174" formatCode="0;[Red]0"/>
    <numFmt numFmtId="175" formatCode="_ &quot;$&quot;* #,##0_ ;_ &quot;$&quot;* \-#,##0_ ;_ &quot;$&quot;* &quot;-&quot;_ ;_ @_ "/>
    <numFmt numFmtId="176" formatCode="_ [$¥-804]* #,##0.00_ ;_ [$¥-804]* \-#,##0.00_ ;_ [$¥-804]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indexed="8"/>
      <name val="楷体"/>
      <family val="3"/>
      <charset val="134"/>
    </font>
    <font>
      <sz val="12"/>
      <name val="宋体"/>
      <family val="3"/>
      <charset val="134"/>
    </font>
    <font>
      <b/>
      <sz val="14"/>
      <color indexed="8"/>
      <name val="楷体"/>
      <family val="3"/>
      <charset val="134"/>
    </font>
    <font>
      <b/>
      <sz val="14"/>
      <color theme="1" tint="4.9989318521683403E-2"/>
      <name val="楷体"/>
      <family val="3"/>
      <charset val="134"/>
    </font>
    <font>
      <b/>
      <sz val="14"/>
      <name val="楷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楷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9" fillId="0" borderId="0"/>
  </cellStyleXfs>
  <cellXfs count="48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67" fontId="3" fillId="3" borderId="0" xfId="1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42" fontId="3" fillId="3" borderId="0" xfId="1" applyFont="1" applyFill="1" applyAlignment="1">
      <alignment vertical="center"/>
    </xf>
    <xf numFmtId="168" fontId="5" fillId="0" borderId="1" xfId="0" applyNumberFormat="1" applyFont="1" applyBorder="1" applyAlignment="1">
      <alignment horizontal="center" vertical="top"/>
    </xf>
    <xf numFmtId="169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170" fontId="6" fillId="0" borderId="1" xfId="0" applyNumberFormat="1" applyFont="1" applyBorder="1" applyAlignment="1">
      <alignment horizontal="center" vertical="top"/>
    </xf>
    <xf numFmtId="171" fontId="5" fillId="0" borderId="1" xfId="0" applyNumberFormat="1" applyFont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center"/>
    </xf>
    <xf numFmtId="172" fontId="3" fillId="3" borderId="0" xfId="1" applyNumberFormat="1" applyFont="1" applyFill="1" applyAlignment="1">
      <alignment vertical="center"/>
    </xf>
    <xf numFmtId="173" fontId="3" fillId="2" borderId="0" xfId="0" applyNumberFormat="1" applyFont="1" applyFill="1" applyAlignment="1">
      <alignment vertical="center"/>
    </xf>
    <xf numFmtId="174" fontId="5" fillId="0" borderId="1" xfId="0" applyNumberFormat="1" applyFont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right" vertical="center"/>
    </xf>
    <xf numFmtId="175" fontId="3" fillId="3" borderId="0" xfId="1" applyNumberFormat="1" applyFont="1" applyFill="1" applyAlignment="1">
      <alignment vertical="center"/>
    </xf>
    <xf numFmtId="174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74" fontId="6" fillId="0" borderId="1" xfId="0" applyNumberFormat="1" applyFont="1" applyBorder="1" applyAlignment="1">
      <alignment horizontal="left" vertical="center"/>
    </xf>
    <xf numFmtId="169" fontId="6" fillId="0" borderId="1" xfId="0" applyNumberFormat="1" applyFont="1" applyBorder="1" applyAlignment="1">
      <alignment horizontal="center" vertical="center"/>
    </xf>
    <xf numFmtId="164" fontId="8" fillId="3" borderId="2" xfId="0" applyNumberFormat="1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66" fontId="4" fillId="4" borderId="1" xfId="0" applyNumberFormat="1" applyFont="1" applyFill="1" applyBorder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164" fontId="8" fillId="2" borderId="2" xfId="0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166" fontId="4" fillId="2" borderId="0" xfId="0" applyNumberFormat="1" applyFont="1" applyFill="1" applyAlignment="1">
      <alignment horizontal="center" vertical="center"/>
    </xf>
    <xf numFmtId="169" fontId="10" fillId="3" borderId="1" xfId="2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right" vertical="center"/>
    </xf>
  </cellXfs>
  <cellStyles count="3">
    <cellStyle name="Moneda [0]" xfId="1" builtinId="7"/>
    <cellStyle name="Normal" xfId="0" builtinId="0"/>
    <cellStyle name="Normal 2" xfId="2" xr:uid="{B3F0D150-359A-43DB-BC45-15B6B73980F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1346057</xdr:colOff>
      <xdr:row>4</xdr:row>
      <xdr:rowOff>22411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9B8311-C783-4C34-88D6-999B1E532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6057" cy="829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5C6D-DFF3-4714-8B69-5F6A7294DF80}">
  <sheetPr>
    <pageSetUpPr fitToPage="1"/>
  </sheetPr>
  <dimension ref="A1:R29"/>
  <sheetViews>
    <sheetView tabSelected="1" zoomScale="85" zoomScaleNormal="85" workbookViewId="0">
      <selection activeCell="K27" sqref="K27"/>
    </sheetView>
  </sheetViews>
  <sheetFormatPr baseColWidth="10" defaultColWidth="9" defaultRowHeight="15"/>
  <cols>
    <col min="1" max="1" width="19.6640625" style="1" bestFit="1" customWidth="1"/>
    <col min="2" max="2" width="12.6640625" style="1" bestFit="1" customWidth="1"/>
    <col min="3" max="4" width="16.5" style="1" bestFit="1" customWidth="1"/>
    <col min="5" max="5" width="10.33203125" style="1" bestFit="1" customWidth="1"/>
    <col min="6" max="6" width="7.33203125" style="1" bestFit="1" customWidth="1"/>
    <col min="7" max="7" width="16.5" style="1" bestFit="1" customWidth="1"/>
    <col min="8" max="8" width="33.83203125" style="1" bestFit="1" customWidth="1"/>
    <col min="9" max="9" width="12.83203125" style="1" bestFit="1" customWidth="1"/>
    <col min="10" max="10" width="21" style="36" bestFit="1" customWidth="1"/>
    <col min="11" max="11" width="16.6640625" style="37" bestFit="1" customWidth="1"/>
    <col min="12" max="12" width="19.6640625" style="37" bestFit="1" customWidth="1"/>
    <col min="13" max="13" width="14.5" style="1" customWidth="1"/>
    <col min="14" max="15" width="14.83203125" style="1" bestFit="1" customWidth="1"/>
    <col min="16" max="17" width="8" style="1" bestFit="1" customWidth="1"/>
    <col min="18" max="19" width="9.83203125" style="1" bestFit="1" customWidth="1"/>
    <col min="20" max="20" width="7.6640625" style="1" bestFit="1" customWidth="1"/>
    <col min="21" max="16384" width="9" style="1"/>
  </cols>
  <sheetData>
    <row r="1" spans="1:18">
      <c r="A1" s="43" t="s">
        <v>0</v>
      </c>
      <c r="B1" s="43"/>
      <c r="C1" s="43"/>
      <c r="D1" s="43"/>
      <c r="E1" s="43"/>
      <c r="F1" s="43"/>
      <c r="G1" s="44"/>
      <c r="H1" s="43"/>
      <c r="I1" s="43"/>
      <c r="J1" s="43"/>
      <c r="K1" s="43"/>
      <c r="L1" s="1"/>
    </row>
    <row r="2" spans="1:18">
      <c r="A2" s="43"/>
      <c r="B2" s="43"/>
      <c r="C2" s="43"/>
      <c r="D2" s="43"/>
      <c r="E2" s="43"/>
      <c r="F2" s="43"/>
      <c r="G2" s="44"/>
      <c r="H2" s="43"/>
      <c r="I2" s="43"/>
      <c r="J2" s="43"/>
      <c r="K2" s="43"/>
      <c r="L2" s="1"/>
    </row>
    <row r="3" spans="1:18">
      <c r="A3" s="43"/>
      <c r="B3" s="43"/>
      <c r="C3" s="43"/>
      <c r="D3" s="43"/>
      <c r="E3" s="43"/>
      <c r="F3" s="43"/>
      <c r="G3" s="44"/>
      <c r="H3" s="43"/>
      <c r="I3" s="43"/>
      <c r="J3" s="43"/>
      <c r="K3" s="43"/>
      <c r="L3" s="1"/>
    </row>
    <row r="4" spans="1:18">
      <c r="A4" s="43"/>
      <c r="B4" s="43"/>
      <c r="C4" s="43"/>
      <c r="D4" s="43"/>
      <c r="E4" s="43"/>
      <c r="F4" s="43"/>
      <c r="G4" s="44"/>
      <c r="H4" s="43"/>
      <c r="I4" s="43"/>
      <c r="J4" s="43"/>
      <c r="K4" s="43"/>
      <c r="L4" s="1"/>
    </row>
    <row r="5" spans="1:18" ht="17">
      <c r="A5" s="45" t="s">
        <v>1</v>
      </c>
      <c r="B5" s="45"/>
      <c r="C5" s="45"/>
      <c r="D5" s="45"/>
      <c r="E5" s="45"/>
      <c r="F5" s="45"/>
      <c r="G5" s="46"/>
      <c r="H5" s="45"/>
      <c r="I5" s="45"/>
      <c r="J5" s="45"/>
      <c r="K5" s="45"/>
      <c r="L5" s="1"/>
    </row>
    <row r="6" spans="1:18" ht="17">
      <c r="A6" s="45" t="s">
        <v>43</v>
      </c>
      <c r="B6" s="45"/>
      <c r="C6" s="45"/>
      <c r="D6" s="45"/>
      <c r="E6" s="45"/>
      <c r="F6" s="45"/>
      <c r="G6" s="46"/>
      <c r="H6" s="45"/>
      <c r="I6" s="45"/>
      <c r="J6" s="45"/>
      <c r="K6" s="45"/>
      <c r="L6" s="1"/>
    </row>
    <row r="7" spans="1:18" ht="17">
      <c r="A7" s="45" t="s">
        <v>2</v>
      </c>
      <c r="B7" s="45"/>
      <c r="C7" s="45"/>
      <c r="D7" s="45"/>
      <c r="E7" s="45"/>
      <c r="F7" s="45"/>
      <c r="G7" s="46"/>
      <c r="H7" s="45"/>
      <c r="I7" s="45"/>
      <c r="J7" s="45"/>
      <c r="K7" s="45"/>
      <c r="L7" s="1"/>
    </row>
    <row r="8" spans="1:18" ht="17">
      <c r="A8" s="2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3" t="s">
        <v>12</v>
      </c>
      <c r="K8" s="4" t="s">
        <v>13</v>
      </c>
      <c r="L8" s="4" t="s">
        <v>14</v>
      </c>
      <c r="M8" s="47" t="s">
        <v>15</v>
      </c>
      <c r="N8" s="47"/>
      <c r="O8" s="6">
        <v>7.3</v>
      </c>
      <c r="P8" s="7" t="s">
        <v>16</v>
      </c>
    </row>
    <row r="9" spans="1:18" ht="17">
      <c r="A9" s="2"/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3" t="s">
        <v>25</v>
      </c>
      <c r="K9" s="4" t="s">
        <v>16</v>
      </c>
      <c r="L9" s="4" t="s">
        <v>16</v>
      </c>
      <c r="M9" s="7"/>
      <c r="N9" s="5" t="s">
        <v>26</v>
      </c>
      <c r="O9" s="8">
        <f>+SUM(K18:K25)</f>
        <v>10044.876712328765</v>
      </c>
      <c r="P9" s="7"/>
      <c r="Q9" s="7"/>
    </row>
    <row r="10" spans="1:18" ht="17">
      <c r="A10" s="2" t="s">
        <v>52</v>
      </c>
      <c r="B10" s="42">
        <v>280</v>
      </c>
      <c r="C10" s="10" t="s">
        <v>27</v>
      </c>
      <c r="D10" s="10" t="s">
        <v>45</v>
      </c>
      <c r="E10" s="11">
        <v>2.5</v>
      </c>
      <c r="F10" s="11" t="s">
        <v>30</v>
      </c>
      <c r="G10" s="12">
        <v>45277</v>
      </c>
      <c r="H10" s="9">
        <v>280</v>
      </c>
      <c r="I10" s="13">
        <v>170</v>
      </c>
      <c r="J10" s="14">
        <f>+H10*I10</f>
        <v>47600</v>
      </c>
      <c r="K10" s="4">
        <f>+J10/O$8</f>
        <v>6520.5479452054797</v>
      </c>
      <c r="L10" s="4">
        <f>+I10/$O$8</f>
        <v>23.287671232876711</v>
      </c>
      <c r="M10" s="7"/>
      <c r="N10" s="5" t="s">
        <v>28</v>
      </c>
      <c r="O10" s="15">
        <f>+SUM(K18:K25)/4002</f>
        <v>2.5099641959841992</v>
      </c>
      <c r="P10" s="7"/>
      <c r="Q10" s="7"/>
    </row>
    <row r="11" spans="1:18" ht="17">
      <c r="A11" s="2" t="s">
        <v>52</v>
      </c>
      <c r="B11" s="42">
        <v>280</v>
      </c>
      <c r="C11" s="10" t="s">
        <v>27</v>
      </c>
      <c r="D11" s="10" t="s">
        <v>46</v>
      </c>
      <c r="E11" s="11">
        <v>2.5</v>
      </c>
      <c r="F11" s="11" t="s">
        <v>50</v>
      </c>
      <c r="G11" s="12">
        <v>45273</v>
      </c>
      <c r="H11" s="9">
        <v>280</v>
      </c>
      <c r="I11" s="13">
        <v>210</v>
      </c>
      <c r="J11" s="14">
        <f t="shared" ref="J11:J15" si="0">+H11*I11</f>
        <v>58800</v>
      </c>
      <c r="K11" s="4">
        <f>+J11/O$8</f>
        <v>8054.7945205479455</v>
      </c>
      <c r="L11" s="4">
        <f>+I11/$O$8</f>
        <v>28.767123287671232</v>
      </c>
      <c r="M11" s="7"/>
      <c r="N11" s="5" t="s">
        <v>29</v>
      </c>
      <c r="O11" s="16">
        <f>+O10*5</f>
        <v>12.549820979920996</v>
      </c>
      <c r="P11" s="7"/>
      <c r="Q11" s="7"/>
    </row>
    <row r="12" spans="1:18" ht="17">
      <c r="A12" s="2" t="s">
        <v>52</v>
      </c>
      <c r="B12" s="42">
        <v>280</v>
      </c>
      <c r="C12" s="10" t="s">
        <v>27</v>
      </c>
      <c r="D12" s="10" t="s">
        <v>47</v>
      </c>
      <c r="E12" s="11">
        <v>2.5</v>
      </c>
      <c r="F12" s="11" t="s">
        <v>51</v>
      </c>
      <c r="G12" s="12">
        <v>45272</v>
      </c>
      <c r="H12" s="9">
        <v>280</v>
      </c>
      <c r="I12" s="13">
        <v>220</v>
      </c>
      <c r="J12" s="14">
        <f t="shared" si="0"/>
        <v>61600</v>
      </c>
      <c r="K12" s="4">
        <f>+J12/O$8</f>
        <v>8438.3561643835619</v>
      </c>
      <c r="L12" s="4">
        <f>+I12/$O$8</f>
        <v>30.136986301369863</v>
      </c>
      <c r="M12" s="7"/>
      <c r="N12" s="5" t="s">
        <v>31</v>
      </c>
      <c r="O12" s="16">
        <f>+O10*2.5</f>
        <v>6.2749104899604982</v>
      </c>
      <c r="P12" s="7"/>
      <c r="Q12" s="7"/>
    </row>
    <row r="13" spans="1:18" ht="17">
      <c r="A13" s="2" t="s">
        <v>52</v>
      </c>
      <c r="B13" s="42">
        <v>280</v>
      </c>
      <c r="C13" s="10" t="s">
        <v>27</v>
      </c>
      <c r="D13" s="10" t="s">
        <v>48</v>
      </c>
      <c r="E13" s="11">
        <v>2.5</v>
      </c>
      <c r="F13" s="11" t="s">
        <v>30</v>
      </c>
      <c r="G13" s="12">
        <v>45274</v>
      </c>
      <c r="H13" s="9">
        <v>280</v>
      </c>
      <c r="I13" s="13">
        <v>200</v>
      </c>
      <c r="J13" s="14">
        <f t="shared" si="0"/>
        <v>56000</v>
      </c>
      <c r="K13" s="4">
        <f t="shared" ref="K13" si="1">+J13/O$8</f>
        <v>7671.232876712329</v>
      </c>
      <c r="L13" s="4">
        <f t="shared" ref="L13" si="2">+I13/$O$8</f>
        <v>27.397260273972602</v>
      </c>
      <c r="M13" s="7"/>
      <c r="N13" s="5"/>
      <c r="O13" s="16"/>
      <c r="P13" s="7"/>
      <c r="Q13" s="7"/>
    </row>
    <row r="14" spans="1:18" ht="17">
      <c r="A14" s="2" t="s">
        <v>52</v>
      </c>
      <c r="B14" s="42">
        <v>280</v>
      </c>
      <c r="C14" s="10" t="s">
        <v>27</v>
      </c>
      <c r="D14" s="10" t="s">
        <v>49</v>
      </c>
      <c r="E14" s="11">
        <v>2.5</v>
      </c>
      <c r="F14" s="11" t="s">
        <v>30</v>
      </c>
      <c r="G14" s="12">
        <v>45275</v>
      </c>
      <c r="H14" s="9">
        <v>88</v>
      </c>
      <c r="I14" s="13">
        <v>210</v>
      </c>
      <c r="J14" s="14">
        <f t="shared" si="0"/>
        <v>18480</v>
      </c>
      <c r="K14" s="4">
        <f>+J14/O$8</f>
        <v>2531.5068493150684</v>
      </c>
      <c r="L14" s="4">
        <f>+I14/$O$8</f>
        <v>28.767123287671232</v>
      </c>
      <c r="Q14" s="7"/>
    </row>
    <row r="15" spans="1:18" ht="17">
      <c r="A15" s="2" t="s">
        <v>52</v>
      </c>
      <c r="B15" s="42">
        <v>280</v>
      </c>
      <c r="C15" s="10" t="s">
        <v>27</v>
      </c>
      <c r="D15" s="10" t="s">
        <v>49</v>
      </c>
      <c r="E15" s="11">
        <v>2.5</v>
      </c>
      <c r="F15" s="11" t="s">
        <v>32</v>
      </c>
      <c r="G15" s="12">
        <v>45272</v>
      </c>
      <c r="H15" s="9">
        <v>192</v>
      </c>
      <c r="I15" s="13">
        <v>300</v>
      </c>
      <c r="J15" s="14">
        <f t="shared" si="0"/>
        <v>57600</v>
      </c>
      <c r="K15" s="4">
        <f>+J15/O$8</f>
        <v>7890.41095890411</v>
      </c>
      <c r="L15" s="4">
        <f>+I15/$O$8</f>
        <v>41.095890410958908</v>
      </c>
      <c r="Q15" s="7"/>
    </row>
    <row r="16" spans="1:18" ht="17">
      <c r="A16" s="2"/>
      <c r="B16" s="17"/>
      <c r="C16" s="10"/>
      <c r="D16" s="10"/>
      <c r="E16" s="18"/>
      <c r="F16" s="10"/>
      <c r="G16" s="19"/>
      <c r="H16" s="17"/>
      <c r="I16" s="20"/>
      <c r="J16" s="21"/>
      <c r="K16" s="4"/>
      <c r="L16" s="4"/>
      <c r="M16" s="22"/>
      <c r="N16" s="22"/>
      <c r="Q16" s="23"/>
      <c r="R16" s="23"/>
    </row>
    <row r="17" spans="1:12" ht="17">
      <c r="A17" s="2" t="s">
        <v>33</v>
      </c>
      <c r="B17" s="24">
        <f>+SUM(H10:H15)</f>
        <v>1400</v>
      </c>
      <c r="C17" s="2"/>
      <c r="D17" s="2"/>
      <c r="E17" s="2"/>
      <c r="G17" s="25"/>
      <c r="H17" s="24">
        <f>SUM(H9:H15)</f>
        <v>1400</v>
      </c>
      <c r="I17" s="2"/>
      <c r="J17" s="26">
        <f>SUM(J9:J15)</f>
        <v>300080</v>
      </c>
      <c r="K17" s="4">
        <f t="shared" ref="K17:K26" si="3">+J17/O$8</f>
        <v>41106.849315068495</v>
      </c>
      <c r="L17" s="4"/>
    </row>
    <row r="18" spans="1:12" ht="17">
      <c r="A18" s="27"/>
      <c r="B18" s="27"/>
      <c r="C18" s="27"/>
      <c r="D18" s="27"/>
      <c r="E18" s="27"/>
      <c r="F18" s="27"/>
      <c r="G18" s="28"/>
      <c r="H18" s="2" t="s">
        <v>34</v>
      </c>
      <c r="I18" s="2"/>
      <c r="J18" s="3">
        <f>+J17*6%</f>
        <v>18004.8</v>
      </c>
      <c r="K18" s="4">
        <f t="shared" si="3"/>
        <v>2466.4109589041095</v>
      </c>
      <c r="L18" s="4"/>
    </row>
    <row r="19" spans="1:12" ht="17">
      <c r="A19" s="27"/>
      <c r="B19" s="27"/>
      <c r="C19" s="27"/>
      <c r="D19" s="27"/>
      <c r="E19" s="27"/>
      <c r="F19" s="27"/>
      <c r="G19" s="28"/>
      <c r="H19" s="2" t="s">
        <v>35</v>
      </c>
      <c r="I19" s="3"/>
      <c r="J19" s="26">
        <v>7502</v>
      </c>
      <c r="K19" s="4">
        <f t="shared" si="3"/>
        <v>1027.6712328767123</v>
      </c>
      <c r="L19" s="4"/>
    </row>
    <row r="20" spans="1:12" ht="17">
      <c r="A20" s="27"/>
      <c r="B20" s="27"/>
      <c r="C20" s="27"/>
      <c r="D20" s="27"/>
      <c r="E20" s="27"/>
      <c r="F20" s="27"/>
      <c r="G20" s="28"/>
      <c r="H20" s="2" t="s">
        <v>36</v>
      </c>
      <c r="I20" s="2"/>
      <c r="J20" s="26">
        <v>8486.7999999999993</v>
      </c>
      <c r="K20" s="4">
        <f t="shared" si="3"/>
        <v>1162.5753424657535</v>
      </c>
      <c r="L20" s="4"/>
    </row>
    <row r="21" spans="1:12" ht="17">
      <c r="A21" s="27"/>
      <c r="B21" s="27"/>
      <c r="C21" s="27"/>
      <c r="D21" s="27"/>
      <c r="E21" s="27"/>
      <c r="F21" s="27"/>
      <c r="G21" s="28"/>
      <c r="H21" s="2" t="s">
        <v>37</v>
      </c>
      <c r="I21" s="2"/>
      <c r="J21" s="26">
        <v>37271</v>
      </c>
      <c r="K21" s="4">
        <f t="shared" si="3"/>
        <v>5105.6164383561645</v>
      </c>
      <c r="L21" s="4"/>
    </row>
    <row r="22" spans="1:12" ht="17">
      <c r="A22" s="27"/>
      <c r="B22" s="27"/>
      <c r="C22" s="27"/>
      <c r="D22" s="27"/>
      <c r="E22" s="27"/>
      <c r="F22" s="27"/>
      <c r="G22" s="28"/>
      <c r="H22" s="2" t="s">
        <v>38</v>
      </c>
      <c r="I22" s="2"/>
      <c r="J22" s="3">
        <v>1413</v>
      </c>
      <c r="K22" s="4">
        <f t="shared" si="3"/>
        <v>193.56164383561645</v>
      </c>
      <c r="L22" s="4"/>
    </row>
    <row r="23" spans="1:12" ht="17">
      <c r="A23" s="27"/>
      <c r="B23" s="27"/>
      <c r="C23" s="27"/>
      <c r="D23" s="27"/>
      <c r="E23" s="27"/>
      <c r="F23" s="27"/>
      <c r="G23" s="29"/>
      <c r="H23" s="30" t="s">
        <v>39</v>
      </c>
      <c r="I23" s="2"/>
      <c r="J23" s="3">
        <v>136</v>
      </c>
      <c r="K23" s="4">
        <f t="shared" si="3"/>
        <v>18.63013698630137</v>
      </c>
      <c r="L23" s="4"/>
    </row>
    <row r="24" spans="1:12" ht="17">
      <c r="A24" s="27"/>
      <c r="B24" s="27"/>
      <c r="C24" s="27"/>
      <c r="D24" s="27"/>
      <c r="E24" s="27"/>
      <c r="F24" s="27"/>
      <c r="G24" s="28"/>
      <c r="H24" s="2" t="s">
        <v>40</v>
      </c>
      <c r="I24" s="2"/>
      <c r="J24" s="3">
        <v>514</v>
      </c>
      <c r="K24" s="4">
        <f t="shared" si="3"/>
        <v>70.410958904109592</v>
      </c>
      <c r="L24" s="4"/>
    </row>
    <row r="25" spans="1:12" ht="17">
      <c r="A25" s="27"/>
      <c r="B25" s="27"/>
      <c r="C25" s="27"/>
      <c r="D25" s="27"/>
      <c r="E25" s="27"/>
      <c r="F25" s="27"/>
      <c r="G25" s="28"/>
      <c r="H25" s="2" t="s">
        <v>41</v>
      </c>
      <c r="I25" s="2"/>
      <c r="J25" s="3">
        <v>0</v>
      </c>
      <c r="K25" s="4">
        <f t="shared" si="3"/>
        <v>0</v>
      </c>
      <c r="L25" s="4"/>
    </row>
    <row r="26" spans="1:12" ht="17">
      <c r="A26" s="38"/>
      <c r="B26" s="38"/>
      <c r="C26" s="38"/>
      <c r="D26" s="38"/>
      <c r="E26" s="38"/>
      <c r="F26" s="38"/>
      <c r="G26" s="39"/>
      <c r="H26" s="40" t="s">
        <v>44</v>
      </c>
      <c r="I26" s="2"/>
      <c r="J26" s="3">
        <v>9204.6</v>
      </c>
      <c r="K26" s="4">
        <f t="shared" si="3"/>
        <v>1260.9041095890411</v>
      </c>
      <c r="L26" s="41"/>
    </row>
    <row r="27" spans="1:12" ht="17">
      <c r="G27" s="31"/>
      <c r="H27" s="32" t="s">
        <v>42</v>
      </c>
      <c r="I27" s="33"/>
      <c r="J27" s="34">
        <f>+J17-SUM(J18:J26)</f>
        <v>217547.8</v>
      </c>
      <c r="K27" s="34">
        <f>+K17-SUM(K18:K25)</f>
        <v>31061.97260273973</v>
      </c>
      <c r="L27" s="35"/>
    </row>
    <row r="29" spans="1:12">
      <c r="J29" s="1"/>
      <c r="K29" s="1"/>
      <c r="L29" s="1"/>
    </row>
  </sheetData>
  <mergeCells count="5">
    <mergeCell ref="A1:K4"/>
    <mergeCell ref="A5:K5"/>
    <mergeCell ref="A6:K6"/>
    <mergeCell ref="A7:K7"/>
    <mergeCell ref="M8:N8"/>
  </mergeCells>
  <conditionalFormatting sqref="O8:P13">
    <cfRule type="cellIs" dxfId="0" priority="1" operator="lessThan">
      <formula>0</formula>
    </cfRule>
  </conditionalFormatting>
  <pageMargins left="0.7" right="0.7" top="0.75" bottom="0.75" header="0.3" footer="0.3"/>
  <pageSetup scale="42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Quiroga Nuñez</dc:creator>
  <cp:lastModifiedBy>Andrea Peralta</cp:lastModifiedBy>
  <cp:lastPrinted>2024-01-03T16:16:56Z</cp:lastPrinted>
  <dcterms:created xsi:type="dcterms:W3CDTF">2023-12-30T05:58:18Z</dcterms:created>
  <dcterms:modified xsi:type="dcterms:W3CDTF">2024-01-03T16:17:00Z</dcterms:modified>
</cp:coreProperties>
</file>