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2.Happy Farm/"/>
    </mc:Choice>
  </mc:AlternateContent>
  <xr:revisionPtr revIDLastSave="0" documentId="13_ncr:1_{A2FD30AD-F957-DF44-8246-81F274C62684}" xr6:coauthVersionLast="47" xr6:coauthVersionMax="47" xr10:uidLastSave="{00000000-0000-0000-0000-000000000000}"/>
  <bookViews>
    <workbookView xWindow="0" yWindow="500" windowWidth="33600" windowHeight="18980" xr2:uid="{2A2E8C12-3932-46A0-B427-DA97E9A3FD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3" i="1" l="1"/>
  <c r="B33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28" i="1"/>
  <c r="L29" i="1"/>
  <c r="L10" i="1"/>
  <c r="J11" i="1" l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10" i="1"/>
  <c r="K10" i="1" l="1"/>
  <c r="J33" i="1"/>
  <c r="K41" i="1"/>
  <c r="K40" i="1"/>
  <c r="K38" i="1"/>
  <c r="K39" i="1"/>
  <c r="K37" i="1"/>
  <c r="K36" i="1"/>
  <c r="K35" i="1"/>
  <c r="J34" i="1" l="1"/>
  <c r="J42" i="1" s="1"/>
  <c r="K33" i="1"/>
  <c r="K34" i="1" l="1"/>
  <c r="O10" i="1" s="1"/>
  <c r="O12" i="1" l="1"/>
  <c r="O11" i="1"/>
  <c r="K42" i="1"/>
  <c r="O9" i="1"/>
</calcChain>
</file>

<file path=xl/sharedStrings.xml><?xml version="1.0" encoding="utf-8"?>
<sst xmlns="http://schemas.openxmlformats.org/spreadsheetml/2006/main" count="143" uniqueCount="53">
  <si>
    <t>批次质量描述：</t>
  </si>
  <si>
    <t>观察</t>
  </si>
  <si>
    <t>到货数量</t>
  </si>
  <si>
    <t>品种</t>
  </si>
  <si>
    <t>版号</t>
  </si>
  <si>
    <t>重量</t>
  </si>
  <si>
    <t>尺寸</t>
  </si>
  <si>
    <t>日期</t>
  </si>
  <si>
    <t>销售数量</t>
  </si>
  <si>
    <t>单价</t>
  </si>
  <si>
    <t>金额</t>
  </si>
  <si>
    <t>美金</t>
  </si>
  <si>
    <t>USD price:</t>
  </si>
  <si>
    <t>USD</t>
  </si>
  <si>
    <t>boxes</t>
  </si>
  <si>
    <t>Variety</t>
  </si>
  <si>
    <t>pallet NO.</t>
  </si>
  <si>
    <t>Weight</t>
  </si>
  <si>
    <t>Size</t>
  </si>
  <si>
    <t>sales date</t>
  </si>
  <si>
    <t>sales boxes</t>
  </si>
  <si>
    <r>
      <rPr>
        <b/>
        <sz val="14"/>
        <color indexed="8"/>
        <rFont val="楷体"/>
        <family val="3"/>
        <charset val="134"/>
      </rPr>
      <t>P</t>
    </r>
    <r>
      <rPr>
        <b/>
        <sz val="14"/>
        <color indexed="8"/>
        <rFont val="楷体"/>
        <family val="3"/>
        <charset val="134"/>
      </rPr>
      <t>rice</t>
    </r>
  </si>
  <si>
    <t>Total RMB</t>
  </si>
  <si>
    <t>Total Cost:</t>
  </si>
  <si>
    <t>Cost per Kg:</t>
  </si>
  <si>
    <t>Cost 5Kg:</t>
  </si>
  <si>
    <t>Cost 2.5Kg:</t>
  </si>
  <si>
    <t>total</t>
  </si>
  <si>
    <t>Commission</t>
  </si>
  <si>
    <t>Customs clearance fee</t>
  </si>
  <si>
    <t>Add-value duty (VAT)</t>
  </si>
  <si>
    <t>Truck freight</t>
  </si>
  <si>
    <t>2.5</t>
  </si>
  <si>
    <t>2JDD</t>
  </si>
  <si>
    <t>Marketing cost</t>
  </si>
  <si>
    <t>Forklift</t>
  </si>
  <si>
    <t>Entry Fee</t>
  </si>
  <si>
    <t>Sanitation</t>
  </si>
  <si>
    <t>Liquitation CIF</t>
  </si>
  <si>
    <t>Happy Farm Fruit</t>
  </si>
  <si>
    <t>批次号/lot number：AWB_369-88354862</t>
  </si>
  <si>
    <t>品牌/BRAND: 8Fuegos</t>
  </si>
  <si>
    <t>2JD</t>
  </si>
  <si>
    <t>2JL</t>
  </si>
  <si>
    <t>Unit Price</t>
  </si>
  <si>
    <t>Santina</t>
  </si>
  <si>
    <t>1515908</t>
  </si>
  <si>
    <t>1515903</t>
  </si>
  <si>
    <t>1515895</t>
  </si>
  <si>
    <t>1515898</t>
  </si>
  <si>
    <t>Custom</t>
  </si>
  <si>
    <t>1515904</t>
  </si>
  <si>
    <t>Decay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</si>
</sst>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2" formatCode="_-&quot;$&quot;* #,##0_-;\-&quot;$&quot;* #,##0_-;_-&quot;$&quot;* &quot;-&quot;_-;_-@_-"/>
    <numFmt numFmtId="164" formatCode="m&quot;月&quot;d&quot;日&quot;;@"/>
    <numFmt numFmtId="165" formatCode="_ [$¥-804]* #,##0_ ;_ [$¥-804]* \-#,##0_ ;_ [$¥-804]* &quot;-&quot;??_ ;_ @_ "/>
    <numFmt numFmtId="166" formatCode="_-[$$-409]* #,##0_ ;_-[$$-409]* \-#,##0\ ;_-[$$-409]* &quot;-&quot;??_ ;_-@_ "/>
    <numFmt numFmtId="167" formatCode="_(&quot;$&quot;* #,##0_);_(&quot;$&quot;* \(#,##0\);_(&quot;$&quot;* &quot;-&quot;_);_(@_)"/>
    <numFmt numFmtId="168" formatCode="_ &quot;$&quot;* #,##0.0_ ;_ &quot;$&quot;* \-#,##0.0_ ;_ &quot;$&quot;* &quot;-&quot;_ ;_ @_ "/>
    <numFmt numFmtId="169" formatCode="0;[Red]0"/>
    <numFmt numFmtId="170" formatCode="0_ "/>
    <numFmt numFmtId="171" formatCode="_ &quot;$&quot;* #,##0_ ;_ &quot;$&quot;* \-#,##0_ ;_ &quot;$&quot;* &quot;-&quot;_ ;_ @_ "/>
    <numFmt numFmtId="172" formatCode="_([$$-409]* #,##0_);_([$$-409]* \(#,##0\);_([$$-409]* &quot;-&quot;??_);_(@_)"/>
    <numFmt numFmtId="173" formatCode="_ [$¥-804]* #,##0.00_ ;_ [$¥-804]* \-#,##0.00_ ;_ [$¥-804]* &quot;-&quot;??_ ;_ @_ "/>
    <numFmt numFmtId="174" formatCode="yyyy\-mm\-dd"/>
    <numFmt numFmtId="175" formatCode="#0"/>
    <numFmt numFmtId="176" formatCode="_ &quot;￥&quot;* #,##0_ ;_ &quot;￥&quot;* \-#,##0_ ;_ &quot;￥&quot;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b/>
      <sz val="14"/>
      <color indexed="8"/>
      <name val="楷体"/>
      <family val="3"/>
      <charset val="134"/>
    </font>
    <font>
      <b/>
      <sz val="14"/>
      <color theme="1" tint="4.9989318521683403E-2"/>
      <name val="楷体"/>
      <family val="3"/>
      <charset val="134"/>
    </font>
    <font>
      <b/>
      <sz val="14"/>
      <name val="楷体"/>
      <family val="3"/>
      <charset val="134"/>
    </font>
    <font>
      <b/>
      <sz val="12"/>
      <color theme="0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楷体"/>
      <family val="3"/>
      <charset val="134"/>
    </font>
    <font>
      <b/>
      <sz val="14"/>
      <name val="楷体"/>
      <family val="3"/>
      <charset val="134"/>
    </font>
    <font>
      <sz val="9"/>
      <name val="Calibri"/>
      <family val="3"/>
      <charset val="134"/>
      <scheme val="minor"/>
    </font>
    <font>
      <b/>
      <sz val="36"/>
      <color indexed="8"/>
      <name val="楷体"/>
      <family val="3"/>
      <charset val="134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12" fillId="0" borderId="0"/>
    <xf numFmtId="0" fontId="1" fillId="0" borderId="0"/>
  </cellStyleXfs>
  <cellXfs count="46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168" fontId="2" fillId="3" borderId="0" xfId="1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42" fontId="2" fillId="3" borderId="0" xfId="1" applyFont="1" applyFill="1" applyAlignment="1">
      <alignment vertical="center"/>
    </xf>
    <xf numFmtId="169" fontId="4" fillId="0" borderId="1" xfId="0" applyNumberFormat="1" applyFont="1" applyBorder="1" applyAlignment="1">
      <alignment horizontal="center" vertical="top"/>
    </xf>
    <xf numFmtId="170" fontId="4" fillId="0" borderId="1" xfId="0" applyNumberFormat="1" applyFont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167" fontId="2" fillId="3" borderId="0" xfId="1" applyNumberFormat="1" applyFont="1" applyFill="1" applyAlignment="1">
      <alignment vertical="center"/>
    </xf>
    <xf numFmtId="172" fontId="2" fillId="2" borderId="0" xfId="0" applyNumberFormat="1" applyFont="1" applyFill="1" applyAlignment="1">
      <alignment vertical="center"/>
    </xf>
    <xf numFmtId="0" fontId="7" fillId="3" borderId="0" xfId="0" applyFont="1" applyFill="1" applyAlignment="1">
      <alignment horizontal="right" vertical="center"/>
    </xf>
    <xf numFmtId="171" fontId="2" fillId="3" borderId="0" xfId="1" applyNumberFormat="1" applyFont="1" applyFill="1" applyAlignment="1">
      <alignment vertical="center"/>
    </xf>
    <xf numFmtId="16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73" fontId="3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9" fontId="9" fillId="0" borderId="1" xfId="0" applyNumberFormat="1" applyFont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166" fontId="3" fillId="4" borderId="1" xfId="0" applyNumberFormat="1" applyFont="1" applyFill="1" applyBorder="1" applyAlignment="1">
      <alignment horizontal="center" vertical="center"/>
    </xf>
    <xf numFmtId="166" fontId="3" fillId="3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vertical="center"/>
    </xf>
    <xf numFmtId="166" fontId="2" fillId="2" borderId="0" xfId="0" applyNumberFormat="1" applyFont="1" applyFill="1" applyAlignment="1">
      <alignment vertical="center"/>
    </xf>
    <xf numFmtId="0" fontId="6" fillId="3" borderId="0" xfId="0" applyFont="1" applyFill="1" applyAlignment="1">
      <alignment vertical="center"/>
    </xf>
    <xf numFmtId="171" fontId="6" fillId="3" borderId="0" xfId="0" applyNumberFormat="1" applyFont="1" applyFill="1" applyAlignment="1">
      <alignment vertical="center"/>
    </xf>
    <xf numFmtId="165" fontId="4" fillId="0" borderId="1" xfId="0" applyNumberFormat="1" applyFont="1" applyBorder="1" applyAlignment="1">
      <alignment horizontal="center" vertical="top"/>
    </xf>
    <xf numFmtId="165" fontId="3" fillId="0" borderId="1" xfId="0" applyNumberFormat="1" applyFont="1" applyBorder="1" applyAlignment="1">
      <alignment horizontal="center" vertical="center"/>
    </xf>
    <xf numFmtId="164" fontId="8" fillId="3" borderId="3" xfId="0" applyNumberFormat="1" applyFont="1" applyFill="1" applyBorder="1" applyAlignment="1">
      <alignment vertical="center"/>
    </xf>
    <xf numFmtId="170" fontId="5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top"/>
    </xf>
    <xf numFmtId="174" fontId="5" fillId="0" borderId="1" xfId="0" applyNumberFormat="1" applyFont="1" applyBorder="1" applyAlignment="1">
      <alignment horizontal="center" vertical="top"/>
    </xf>
    <xf numFmtId="175" fontId="4" fillId="0" borderId="1" xfId="0" applyNumberFormat="1" applyFont="1" applyBorder="1" applyAlignment="1">
      <alignment horizontal="center" vertical="top"/>
    </xf>
    <xf numFmtId="176" fontId="4" fillId="0" borderId="1" xfId="0" applyNumberFormat="1" applyFont="1" applyBorder="1" applyAlignment="1">
      <alignment horizontal="center" vertical="top"/>
    </xf>
    <xf numFmtId="0" fontId="11" fillId="2" borderId="1" xfId="0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left" vertical="center"/>
    </xf>
    <xf numFmtId="0" fontId="2" fillId="3" borderId="0" xfId="0" applyFont="1" applyFill="1" applyAlignment="1">
      <alignment horizontal="right" vertical="center"/>
    </xf>
  </cellXfs>
  <cellStyles count="4">
    <cellStyle name="Moneda [0]" xfId="1" builtinId="7"/>
    <cellStyle name="Normal" xfId="0" builtinId="0"/>
    <cellStyle name="Normal 2" xfId="2" xr:uid="{A69FB44E-79B3-440D-9B6D-85C023F28580}"/>
    <cellStyle name="Normal 4" xfId="3" xr:uid="{D83EB83A-8EAA-4D69-A152-5E52B966842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417369</xdr:colOff>
      <xdr:row>4</xdr:row>
      <xdr:rowOff>35719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0C29FC5-7846-07FB-402C-EEC90095B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2307" cy="845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70EDC-219A-4C50-8774-1D49C41B9E3C}">
  <sheetPr>
    <pageSetUpPr fitToPage="1"/>
  </sheetPr>
  <dimension ref="A1:R44"/>
  <sheetViews>
    <sheetView tabSelected="1" zoomScale="80" zoomScaleNormal="80" workbookViewId="0">
      <selection activeCell="A14" sqref="A14:A29"/>
    </sheetView>
  </sheetViews>
  <sheetFormatPr baseColWidth="10" defaultColWidth="9" defaultRowHeight="15"/>
  <cols>
    <col min="1" max="1" width="19.6640625" style="1" bestFit="1" customWidth="1"/>
    <col min="2" max="2" width="12.6640625" style="1" bestFit="1" customWidth="1"/>
    <col min="3" max="4" width="16.5" style="1" bestFit="1" customWidth="1"/>
    <col min="5" max="5" width="10.33203125" style="1" bestFit="1" customWidth="1"/>
    <col min="6" max="6" width="7.33203125" style="1" bestFit="1" customWidth="1"/>
    <col min="7" max="7" width="16.5" style="1" bestFit="1" customWidth="1"/>
    <col min="8" max="8" width="33.83203125" style="1" bestFit="1" customWidth="1"/>
    <col min="9" max="9" width="12.83203125" style="1" bestFit="1" customWidth="1"/>
    <col min="10" max="10" width="21" style="29" bestFit="1" customWidth="1"/>
    <col min="11" max="11" width="16.6640625" style="30" bestFit="1" customWidth="1"/>
    <col min="12" max="12" width="19.6640625" style="30" bestFit="1" customWidth="1"/>
    <col min="13" max="13" width="14.5" style="1" customWidth="1"/>
    <col min="14" max="15" width="14.83203125" style="1" bestFit="1" customWidth="1"/>
    <col min="16" max="17" width="8" style="1" bestFit="1" customWidth="1"/>
    <col min="18" max="19" width="9.83203125" style="1" bestFit="1" customWidth="1"/>
    <col min="20" max="20" width="7.6640625" style="1" bestFit="1" customWidth="1"/>
    <col min="21" max="16384" width="9" style="1"/>
  </cols>
  <sheetData>
    <row r="1" spans="1:17">
      <c r="A1" s="41" t="s">
        <v>39</v>
      </c>
      <c r="B1" s="41"/>
      <c r="C1" s="41"/>
      <c r="D1" s="41"/>
      <c r="E1" s="41"/>
      <c r="F1" s="41"/>
      <c r="G1" s="42"/>
      <c r="H1" s="41"/>
      <c r="I1" s="41"/>
      <c r="J1" s="41"/>
      <c r="K1" s="41"/>
      <c r="L1" s="1"/>
    </row>
    <row r="2" spans="1:17">
      <c r="A2" s="41"/>
      <c r="B2" s="41"/>
      <c r="C2" s="41"/>
      <c r="D2" s="41"/>
      <c r="E2" s="41"/>
      <c r="F2" s="41"/>
      <c r="G2" s="42"/>
      <c r="H2" s="41"/>
      <c r="I2" s="41"/>
      <c r="J2" s="41"/>
      <c r="K2" s="41"/>
      <c r="L2" s="1"/>
    </row>
    <row r="3" spans="1:17">
      <c r="A3" s="41"/>
      <c r="B3" s="41"/>
      <c r="C3" s="41"/>
      <c r="D3" s="41"/>
      <c r="E3" s="41"/>
      <c r="F3" s="41"/>
      <c r="G3" s="42"/>
      <c r="H3" s="41"/>
      <c r="I3" s="41"/>
      <c r="J3" s="41"/>
      <c r="K3" s="41"/>
      <c r="L3" s="1"/>
    </row>
    <row r="4" spans="1:17">
      <c r="A4" s="41"/>
      <c r="B4" s="41"/>
      <c r="C4" s="41"/>
      <c r="D4" s="41"/>
      <c r="E4" s="41"/>
      <c r="F4" s="41"/>
      <c r="G4" s="42"/>
      <c r="H4" s="41"/>
      <c r="I4" s="41"/>
      <c r="J4" s="41"/>
      <c r="K4" s="41"/>
      <c r="L4" s="1"/>
    </row>
    <row r="5" spans="1:17" ht="17">
      <c r="A5" s="43" t="s">
        <v>41</v>
      </c>
      <c r="B5" s="43"/>
      <c r="C5" s="43"/>
      <c r="D5" s="43"/>
      <c r="E5" s="43"/>
      <c r="F5" s="43"/>
      <c r="G5" s="44"/>
      <c r="H5" s="43"/>
      <c r="I5" s="43"/>
      <c r="J5" s="43"/>
      <c r="K5" s="43"/>
      <c r="L5" s="1"/>
    </row>
    <row r="6" spans="1:17" ht="17">
      <c r="A6" s="43" t="s">
        <v>40</v>
      </c>
      <c r="B6" s="43"/>
      <c r="C6" s="43"/>
      <c r="D6" s="43"/>
      <c r="E6" s="43"/>
      <c r="F6" s="43"/>
      <c r="G6" s="44"/>
      <c r="H6" s="43"/>
      <c r="I6" s="43"/>
      <c r="J6" s="43"/>
      <c r="K6" s="43"/>
      <c r="L6" s="1"/>
    </row>
    <row r="7" spans="1:17" ht="17">
      <c r="A7" s="43" t="s">
        <v>0</v>
      </c>
      <c r="B7" s="43"/>
      <c r="C7" s="43"/>
      <c r="D7" s="43"/>
      <c r="E7" s="43"/>
      <c r="F7" s="43"/>
      <c r="G7" s="44"/>
      <c r="H7" s="43"/>
      <c r="I7" s="43"/>
      <c r="J7" s="43"/>
      <c r="K7" s="43"/>
      <c r="L7" s="1"/>
    </row>
    <row r="8" spans="1:17" ht="17">
      <c r="A8" s="2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  <c r="J8" s="3" t="s">
        <v>10</v>
      </c>
      <c r="K8" s="4" t="s">
        <v>11</v>
      </c>
      <c r="L8" s="4" t="s">
        <v>44</v>
      </c>
      <c r="M8" s="45" t="s">
        <v>12</v>
      </c>
      <c r="N8" s="45"/>
      <c r="O8" s="6">
        <v>7.3</v>
      </c>
      <c r="P8" s="7" t="s">
        <v>13</v>
      </c>
    </row>
    <row r="9" spans="1:17" ht="17">
      <c r="A9" s="2"/>
      <c r="B9" s="2" t="s">
        <v>14</v>
      </c>
      <c r="C9" s="2" t="s">
        <v>15</v>
      </c>
      <c r="D9" s="2" t="s">
        <v>16</v>
      </c>
      <c r="E9" s="2" t="s">
        <v>17</v>
      </c>
      <c r="F9" s="2" t="s">
        <v>18</v>
      </c>
      <c r="G9" s="2" t="s">
        <v>19</v>
      </c>
      <c r="H9" s="2" t="s">
        <v>20</v>
      </c>
      <c r="I9" s="2" t="s">
        <v>21</v>
      </c>
      <c r="J9" s="3" t="s">
        <v>22</v>
      </c>
      <c r="K9" s="4" t="s">
        <v>13</v>
      </c>
      <c r="L9" s="4" t="s">
        <v>13</v>
      </c>
      <c r="M9" s="7"/>
      <c r="N9" s="5" t="s">
        <v>23</v>
      </c>
      <c r="O9" s="8">
        <f>+SUM(K34:K41)</f>
        <v>9954.5602739726037</v>
      </c>
      <c r="P9" s="7"/>
      <c r="Q9" s="7"/>
    </row>
    <row r="10" spans="1:17" ht="17">
      <c r="A10" s="2" t="s">
        <v>52</v>
      </c>
      <c r="B10" s="9"/>
      <c r="C10" s="10" t="s">
        <v>45</v>
      </c>
      <c r="D10" s="10" t="s">
        <v>49</v>
      </c>
      <c r="E10" s="11" t="s">
        <v>32</v>
      </c>
      <c r="F10" s="37" t="s">
        <v>42</v>
      </c>
      <c r="G10" s="38">
        <v>45266</v>
      </c>
      <c r="H10" s="39">
        <v>3</v>
      </c>
      <c r="I10" s="40">
        <v>300</v>
      </c>
      <c r="J10" s="34">
        <f>+H10*I10</f>
        <v>900</v>
      </c>
      <c r="K10" s="4">
        <f t="shared" ref="K10:K29" si="0">+J10/O$8</f>
        <v>123.28767123287672</v>
      </c>
      <c r="L10" s="4">
        <f t="shared" ref="L10:L29" si="1">+I10/$O$8</f>
        <v>41.095890410958908</v>
      </c>
      <c r="M10" s="7"/>
      <c r="N10" s="5" t="s">
        <v>24</v>
      </c>
      <c r="O10" s="15">
        <f>+SUM(K34:K41)/3968</f>
        <v>2.50870974646487</v>
      </c>
      <c r="P10" s="7"/>
      <c r="Q10" s="7"/>
    </row>
    <row r="11" spans="1:17" ht="17">
      <c r="A11" s="2" t="s">
        <v>52</v>
      </c>
      <c r="B11" s="9"/>
      <c r="C11" s="10" t="s">
        <v>45</v>
      </c>
      <c r="D11" s="10" t="s">
        <v>49</v>
      </c>
      <c r="E11" s="11" t="s">
        <v>32</v>
      </c>
      <c r="F11" s="37" t="s">
        <v>42</v>
      </c>
      <c r="G11" s="38">
        <v>45266</v>
      </c>
      <c r="H11" s="39">
        <v>1</v>
      </c>
      <c r="I11" s="40">
        <v>340</v>
      </c>
      <c r="J11" s="34">
        <f t="shared" ref="J11:J29" si="2">+H11*I11</f>
        <v>340</v>
      </c>
      <c r="K11" s="4">
        <f t="shared" si="0"/>
        <v>46.575342465753423</v>
      </c>
      <c r="L11" s="4">
        <f t="shared" si="1"/>
        <v>46.575342465753423</v>
      </c>
      <c r="M11" s="7"/>
      <c r="N11" s="5" t="s">
        <v>25</v>
      </c>
      <c r="O11" s="16">
        <f>+O10*5</f>
        <v>12.54354873232435</v>
      </c>
      <c r="P11" s="7"/>
      <c r="Q11" s="7"/>
    </row>
    <row r="12" spans="1:17" ht="17">
      <c r="A12" s="2" t="s">
        <v>52</v>
      </c>
      <c r="B12" s="9"/>
      <c r="C12" s="10" t="s">
        <v>45</v>
      </c>
      <c r="D12" s="10" t="s">
        <v>49</v>
      </c>
      <c r="E12" s="11" t="s">
        <v>32</v>
      </c>
      <c r="F12" s="37" t="s">
        <v>42</v>
      </c>
      <c r="G12" s="38">
        <v>45266</v>
      </c>
      <c r="H12" s="39">
        <v>1</v>
      </c>
      <c r="I12" s="40">
        <v>350</v>
      </c>
      <c r="J12" s="34">
        <f t="shared" si="2"/>
        <v>350</v>
      </c>
      <c r="K12" s="4">
        <f t="shared" si="0"/>
        <v>47.945205479452056</v>
      </c>
      <c r="L12" s="4">
        <f t="shared" si="1"/>
        <v>47.945205479452056</v>
      </c>
      <c r="M12" s="7"/>
      <c r="N12" s="5" t="s">
        <v>26</v>
      </c>
      <c r="O12" s="16">
        <f>+O10*2.5</f>
        <v>6.271774366162175</v>
      </c>
      <c r="P12" s="7"/>
      <c r="Q12" s="7"/>
    </row>
    <row r="13" spans="1:17" ht="17">
      <c r="A13" s="2" t="s">
        <v>50</v>
      </c>
      <c r="B13" s="9"/>
      <c r="C13" s="10" t="s">
        <v>45</v>
      </c>
      <c r="D13" s="10" t="s">
        <v>49</v>
      </c>
      <c r="E13" s="11" t="s">
        <v>32</v>
      </c>
      <c r="F13" s="37" t="s">
        <v>42</v>
      </c>
      <c r="G13" s="38">
        <v>45266</v>
      </c>
      <c r="H13" s="39">
        <v>2</v>
      </c>
      <c r="I13" s="40">
        <v>0</v>
      </c>
      <c r="J13" s="34">
        <f t="shared" si="2"/>
        <v>0</v>
      </c>
      <c r="K13" s="4">
        <f t="shared" si="0"/>
        <v>0</v>
      </c>
      <c r="L13" s="4">
        <f t="shared" si="1"/>
        <v>0</v>
      </c>
      <c r="Q13" s="7"/>
    </row>
    <row r="14" spans="1:17" ht="17">
      <c r="A14" s="2" t="s">
        <v>52</v>
      </c>
      <c r="B14" s="9"/>
      <c r="C14" s="10" t="s">
        <v>45</v>
      </c>
      <c r="D14" s="10" t="s">
        <v>49</v>
      </c>
      <c r="E14" s="11" t="s">
        <v>32</v>
      </c>
      <c r="F14" s="37" t="s">
        <v>42</v>
      </c>
      <c r="G14" s="38">
        <v>45266</v>
      </c>
      <c r="H14" s="39">
        <v>15</v>
      </c>
      <c r="I14" s="40">
        <v>330</v>
      </c>
      <c r="J14" s="34">
        <f t="shared" si="2"/>
        <v>4950</v>
      </c>
      <c r="K14" s="4">
        <f t="shared" si="0"/>
        <v>678.08219178082197</v>
      </c>
      <c r="L14" s="4">
        <f t="shared" si="1"/>
        <v>45.205479452054796</v>
      </c>
      <c r="Q14" s="7"/>
    </row>
    <row r="15" spans="1:17" ht="17">
      <c r="A15" s="2" t="s">
        <v>52</v>
      </c>
      <c r="B15" s="9"/>
      <c r="C15" s="10" t="s">
        <v>45</v>
      </c>
      <c r="D15" s="10" t="s">
        <v>51</v>
      </c>
      <c r="E15" s="11" t="s">
        <v>32</v>
      </c>
      <c r="F15" s="37" t="s">
        <v>43</v>
      </c>
      <c r="G15" s="38">
        <v>45266</v>
      </c>
      <c r="H15" s="39">
        <v>15</v>
      </c>
      <c r="I15" s="40">
        <v>330</v>
      </c>
      <c r="J15" s="34">
        <f t="shared" si="2"/>
        <v>4950</v>
      </c>
      <c r="K15" s="4">
        <f t="shared" si="0"/>
        <v>678.08219178082197</v>
      </c>
      <c r="L15" s="4">
        <f t="shared" si="1"/>
        <v>45.205479452054796</v>
      </c>
      <c r="Q15" s="7"/>
    </row>
    <row r="16" spans="1:17" ht="17">
      <c r="A16" s="2" t="s">
        <v>52</v>
      </c>
      <c r="B16" s="9">
        <v>280</v>
      </c>
      <c r="C16" s="10" t="s">
        <v>45</v>
      </c>
      <c r="D16" s="10" t="s">
        <v>46</v>
      </c>
      <c r="E16" s="11" t="s">
        <v>32</v>
      </c>
      <c r="F16" s="37" t="s">
        <v>33</v>
      </c>
      <c r="G16" s="38">
        <v>45266</v>
      </c>
      <c r="H16" s="39">
        <v>259</v>
      </c>
      <c r="I16" s="40">
        <v>300</v>
      </c>
      <c r="J16" s="34">
        <f t="shared" si="2"/>
        <v>77700</v>
      </c>
      <c r="K16" s="4">
        <f t="shared" si="0"/>
        <v>10643.835616438357</v>
      </c>
      <c r="L16" s="4">
        <f t="shared" si="1"/>
        <v>41.095890410958908</v>
      </c>
      <c r="Q16" s="7"/>
    </row>
    <row r="17" spans="1:18" ht="17">
      <c r="A17" s="2" t="s">
        <v>52</v>
      </c>
      <c r="B17" s="9">
        <v>280</v>
      </c>
      <c r="C17" s="10" t="s">
        <v>45</v>
      </c>
      <c r="D17" s="10" t="s">
        <v>47</v>
      </c>
      <c r="E17" s="11" t="s">
        <v>32</v>
      </c>
      <c r="F17" s="37" t="s">
        <v>43</v>
      </c>
      <c r="G17" s="38">
        <v>45266</v>
      </c>
      <c r="H17" s="39">
        <v>256</v>
      </c>
      <c r="I17" s="40">
        <v>340</v>
      </c>
      <c r="J17" s="34">
        <f t="shared" si="2"/>
        <v>87040</v>
      </c>
      <c r="K17" s="4">
        <f t="shared" si="0"/>
        <v>11923.287671232876</v>
      </c>
      <c r="L17" s="4">
        <f t="shared" si="1"/>
        <v>46.575342465753423</v>
      </c>
      <c r="Q17" s="7"/>
    </row>
    <row r="18" spans="1:18" ht="17">
      <c r="A18" s="2" t="s">
        <v>52</v>
      </c>
      <c r="B18" s="9">
        <v>280</v>
      </c>
      <c r="C18" s="10" t="s">
        <v>45</v>
      </c>
      <c r="D18" s="10" t="s">
        <v>47</v>
      </c>
      <c r="E18" s="11" t="s">
        <v>32</v>
      </c>
      <c r="F18" s="37" t="s">
        <v>43</v>
      </c>
      <c r="G18" s="38">
        <v>45266</v>
      </c>
      <c r="H18" s="39">
        <v>4</v>
      </c>
      <c r="I18" s="40">
        <v>350</v>
      </c>
      <c r="J18" s="34">
        <f t="shared" si="2"/>
        <v>1400</v>
      </c>
      <c r="K18" s="4">
        <f t="shared" si="0"/>
        <v>191.78082191780823</v>
      </c>
      <c r="L18" s="4">
        <f t="shared" si="1"/>
        <v>47.945205479452056</v>
      </c>
      <c r="Q18" s="7"/>
    </row>
    <row r="19" spans="1:18" ht="17">
      <c r="A19" s="2" t="s">
        <v>52</v>
      </c>
      <c r="B19" s="9">
        <v>280</v>
      </c>
      <c r="C19" s="10" t="s">
        <v>45</v>
      </c>
      <c r="D19" s="10" t="s">
        <v>47</v>
      </c>
      <c r="E19" s="11" t="s">
        <v>32</v>
      </c>
      <c r="F19" s="37" t="s">
        <v>43</v>
      </c>
      <c r="G19" s="38">
        <v>45266</v>
      </c>
      <c r="H19" s="39">
        <v>20</v>
      </c>
      <c r="I19" s="40">
        <v>350</v>
      </c>
      <c r="J19" s="34">
        <f t="shared" si="2"/>
        <v>7000</v>
      </c>
      <c r="K19" s="4">
        <f t="shared" si="0"/>
        <v>958.90410958904113</v>
      </c>
      <c r="L19" s="4">
        <f t="shared" si="1"/>
        <v>47.945205479452056</v>
      </c>
      <c r="Q19" s="7"/>
    </row>
    <row r="20" spans="1:18" ht="17">
      <c r="A20" s="2" t="s">
        <v>52</v>
      </c>
      <c r="B20" s="9"/>
      <c r="C20" s="10" t="s">
        <v>45</v>
      </c>
      <c r="D20" s="10" t="s">
        <v>51</v>
      </c>
      <c r="E20" s="11" t="s">
        <v>32</v>
      </c>
      <c r="F20" s="37" t="s">
        <v>42</v>
      </c>
      <c r="G20" s="38">
        <v>45267</v>
      </c>
      <c r="H20" s="39">
        <v>6</v>
      </c>
      <c r="I20" s="40">
        <v>330</v>
      </c>
      <c r="J20" s="34">
        <f t="shared" si="2"/>
        <v>1980</v>
      </c>
      <c r="K20" s="4">
        <f t="shared" si="0"/>
        <v>271.23287671232879</v>
      </c>
      <c r="L20" s="4">
        <f t="shared" si="1"/>
        <v>45.205479452054796</v>
      </c>
      <c r="Q20" s="7"/>
    </row>
    <row r="21" spans="1:18" ht="17">
      <c r="A21" s="2" t="s">
        <v>52</v>
      </c>
      <c r="B21" s="9">
        <v>280</v>
      </c>
      <c r="C21" s="10" t="s">
        <v>45</v>
      </c>
      <c r="D21" s="10" t="s">
        <v>46</v>
      </c>
      <c r="E21" s="11" t="s">
        <v>32</v>
      </c>
      <c r="F21" s="37" t="s">
        <v>42</v>
      </c>
      <c r="G21" s="38">
        <v>45267</v>
      </c>
      <c r="H21" s="39">
        <v>1</v>
      </c>
      <c r="I21" s="40">
        <v>354</v>
      </c>
      <c r="J21" s="34">
        <f t="shared" si="2"/>
        <v>354</v>
      </c>
      <c r="K21" s="4">
        <f t="shared" si="0"/>
        <v>48.493150684931507</v>
      </c>
      <c r="L21" s="4">
        <f t="shared" si="1"/>
        <v>48.493150684931507</v>
      </c>
      <c r="Q21" s="7"/>
    </row>
    <row r="22" spans="1:18" ht="17">
      <c r="A22" s="2" t="s">
        <v>52</v>
      </c>
      <c r="B22" s="9">
        <v>280</v>
      </c>
      <c r="C22" s="10" t="s">
        <v>45</v>
      </c>
      <c r="D22" s="10" t="s">
        <v>46</v>
      </c>
      <c r="E22" s="11" t="s">
        <v>32</v>
      </c>
      <c r="F22" s="37" t="s">
        <v>42</v>
      </c>
      <c r="G22" s="38">
        <v>45268</v>
      </c>
      <c r="H22" s="39">
        <v>20</v>
      </c>
      <c r="I22" s="40">
        <v>315</v>
      </c>
      <c r="J22" s="34">
        <f t="shared" si="2"/>
        <v>6300</v>
      </c>
      <c r="K22" s="4">
        <f t="shared" si="0"/>
        <v>863.01369863013701</v>
      </c>
      <c r="L22" s="4">
        <f t="shared" si="1"/>
        <v>43.150684931506852</v>
      </c>
      <c r="Q22" s="7"/>
    </row>
    <row r="23" spans="1:18" ht="17">
      <c r="A23" s="2" t="s">
        <v>52</v>
      </c>
      <c r="B23" s="9"/>
      <c r="C23" s="10" t="s">
        <v>45</v>
      </c>
      <c r="D23" s="10" t="s">
        <v>51</v>
      </c>
      <c r="E23" s="11" t="s">
        <v>32</v>
      </c>
      <c r="F23" s="37" t="s">
        <v>42</v>
      </c>
      <c r="G23" s="38">
        <v>45268</v>
      </c>
      <c r="H23" s="39">
        <v>23</v>
      </c>
      <c r="I23" s="40">
        <v>320</v>
      </c>
      <c r="J23" s="34">
        <f t="shared" si="2"/>
        <v>7360</v>
      </c>
      <c r="K23" s="4">
        <f t="shared" si="0"/>
        <v>1008.2191780821918</v>
      </c>
      <c r="L23" s="4">
        <f t="shared" si="1"/>
        <v>43.835616438356162</v>
      </c>
      <c r="Q23" s="7"/>
    </row>
    <row r="24" spans="1:18" ht="17">
      <c r="A24" s="2" t="s">
        <v>52</v>
      </c>
      <c r="B24" s="9"/>
      <c r="C24" s="10" t="s">
        <v>45</v>
      </c>
      <c r="D24" s="10" t="s">
        <v>51</v>
      </c>
      <c r="E24" s="11" t="s">
        <v>32</v>
      </c>
      <c r="F24" s="37" t="s">
        <v>42</v>
      </c>
      <c r="G24" s="38">
        <v>45268</v>
      </c>
      <c r="H24" s="39">
        <v>2</v>
      </c>
      <c r="I24" s="40">
        <v>340</v>
      </c>
      <c r="J24" s="34">
        <f t="shared" si="2"/>
        <v>680</v>
      </c>
      <c r="K24" s="4">
        <f t="shared" si="0"/>
        <v>93.150684931506845</v>
      </c>
      <c r="L24" s="4">
        <f t="shared" si="1"/>
        <v>46.575342465753423</v>
      </c>
      <c r="Q24" s="7"/>
    </row>
    <row r="25" spans="1:18" ht="17">
      <c r="A25" s="2" t="s">
        <v>52</v>
      </c>
      <c r="B25" s="9"/>
      <c r="C25" s="10" t="s">
        <v>45</v>
      </c>
      <c r="D25" s="10" t="s">
        <v>51</v>
      </c>
      <c r="E25" s="11" t="s">
        <v>32</v>
      </c>
      <c r="F25" s="37" t="s">
        <v>42</v>
      </c>
      <c r="G25" s="38">
        <v>45268</v>
      </c>
      <c r="H25" s="39">
        <v>2</v>
      </c>
      <c r="I25" s="40">
        <v>340</v>
      </c>
      <c r="J25" s="34">
        <f t="shared" si="2"/>
        <v>680</v>
      </c>
      <c r="K25" s="4">
        <f t="shared" si="0"/>
        <v>93.150684931506845</v>
      </c>
      <c r="L25" s="4">
        <f t="shared" si="1"/>
        <v>46.575342465753423</v>
      </c>
      <c r="Q25" s="7"/>
    </row>
    <row r="26" spans="1:18" ht="17">
      <c r="A26" s="2" t="s">
        <v>52</v>
      </c>
      <c r="B26" s="9"/>
      <c r="C26" s="10" t="s">
        <v>45</v>
      </c>
      <c r="D26" s="10" t="s">
        <v>51</v>
      </c>
      <c r="E26" s="11" t="s">
        <v>32</v>
      </c>
      <c r="F26" s="37" t="s">
        <v>43</v>
      </c>
      <c r="G26" s="38">
        <v>45268</v>
      </c>
      <c r="H26" s="39">
        <v>15</v>
      </c>
      <c r="I26" s="40">
        <v>315</v>
      </c>
      <c r="J26" s="34">
        <f t="shared" si="2"/>
        <v>4725</v>
      </c>
      <c r="K26" s="4">
        <f t="shared" si="0"/>
        <v>647.2602739726027</v>
      </c>
      <c r="L26" s="4">
        <f t="shared" si="1"/>
        <v>43.150684931506852</v>
      </c>
      <c r="Q26" s="7"/>
    </row>
    <row r="27" spans="1:18" ht="17">
      <c r="A27" s="2" t="s">
        <v>52</v>
      </c>
      <c r="B27" s="9"/>
      <c r="C27" s="10" t="s">
        <v>45</v>
      </c>
      <c r="D27" s="10" t="s">
        <v>49</v>
      </c>
      <c r="E27" s="11" t="s">
        <v>32</v>
      </c>
      <c r="F27" s="37" t="s">
        <v>42</v>
      </c>
      <c r="G27" s="38">
        <v>45269</v>
      </c>
      <c r="H27" s="39">
        <v>258</v>
      </c>
      <c r="I27" s="40">
        <v>300</v>
      </c>
      <c r="J27" s="34">
        <f t="shared" si="2"/>
        <v>77400</v>
      </c>
      <c r="K27" s="4">
        <f t="shared" si="0"/>
        <v>10602.739726027397</v>
      </c>
      <c r="L27" s="4">
        <f t="shared" si="1"/>
        <v>41.095890410958908</v>
      </c>
      <c r="M27" s="7"/>
      <c r="N27" s="7"/>
      <c r="O27" s="8"/>
      <c r="P27" s="7"/>
      <c r="Q27" s="7"/>
    </row>
    <row r="28" spans="1:18" ht="17">
      <c r="A28" s="2" t="s">
        <v>52</v>
      </c>
      <c r="B28" s="9">
        <v>280</v>
      </c>
      <c r="C28" s="10" t="s">
        <v>45</v>
      </c>
      <c r="D28" s="10" t="s">
        <v>48</v>
      </c>
      <c r="E28" s="11" t="s">
        <v>32</v>
      </c>
      <c r="F28" s="37" t="s">
        <v>42</v>
      </c>
      <c r="G28" s="38">
        <v>45269</v>
      </c>
      <c r="H28" s="39">
        <v>280</v>
      </c>
      <c r="I28" s="40">
        <v>300</v>
      </c>
      <c r="J28" s="34">
        <f t="shared" si="2"/>
        <v>84000</v>
      </c>
      <c r="K28" s="4">
        <f t="shared" si="0"/>
        <v>11506.849315068494</v>
      </c>
      <c r="L28" s="4">
        <f t="shared" si="1"/>
        <v>41.095890410958908</v>
      </c>
      <c r="M28" s="31"/>
      <c r="N28" s="31"/>
      <c r="O28" s="32"/>
      <c r="P28" s="31"/>
      <c r="Q28" s="7"/>
    </row>
    <row r="29" spans="1:18" ht="17">
      <c r="A29" s="2" t="s">
        <v>52</v>
      </c>
      <c r="B29" s="9"/>
      <c r="C29" s="10" t="s">
        <v>45</v>
      </c>
      <c r="D29" s="10" t="s">
        <v>51</v>
      </c>
      <c r="E29" s="11" t="s">
        <v>32</v>
      </c>
      <c r="F29" s="37" t="s">
        <v>42</v>
      </c>
      <c r="G29" s="38">
        <v>45275</v>
      </c>
      <c r="H29" s="39">
        <v>217</v>
      </c>
      <c r="I29" s="40">
        <v>290</v>
      </c>
      <c r="J29" s="34">
        <f t="shared" si="2"/>
        <v>62930</v>
      </c>
      <c r="K29" s="4">
        <f t="shared" si="0"/>
        <v>8620.5479452054788</v>
      </c>
      <c r="L29" s="4">
        <f t="shared" si="1"/>
        <v>39.726027397260275</v>
      </c>
      <c r="M29" s="7"/>
      <c r="Q29" s="8"/>
    </row>
    <row r="30" spans="1:18" ht="17">
      <c r="A30" s="2"/>
      <c r="B30" s="9"/>
      <c r="C30" s="10"/>
      <c r="D30" s="10"/>
      <c r="E30" s="11"/>
      <c r="F30" s="10"/>
      <c r="G30" s="12"/>
      <c r="H30" s="9"/>
      <c r="I30" s="33"/>
      <c r="J30" s="34"/>
      <c r="K30" s="4"/>
      <c r="L30" s="4"/>
    </row>
    <row r="31" spans="1:18" ht="17">
      <c r="A31" s="2"/>
      <c r="B31" s="9"/>
      <c r="C31" s="10"/>
      <c r="D31" s="10"/>
      <c r="E31" s="11"/>
      <c r="F31" s="10"/>
      <c r="G31" s="12"/>
      <c r="H31" s="9"/>
      <c r="I31" s="33"/>
      <c r="J31" s="34"/>
      <c r="K31" s="4"/>
      <c r="L31" s="4"/>
    </row>
    <row r="32" spans="1:18" ht="17">
      <c r="A32" s="2"/>
      <c r="B32" s="9"/>
      <c r="C32" s="10"/>
      <c r="D32" s="10"/>
      <c r="E32" s="11"/>
      <c r="F32" s="10"/>
      <c r="G32" s="12"/>
      <c r="H32" s="9"/>
      <c r="I32" s="13"/>
      <c r="J32" s="14"/>
      <c r="K32" s="4"/>
      <c r="L32" s="4"/>
      <c r="M32" s="17"/>
      <c r="N32" s="17"/>
      <c r="Q32" s="18"/>
      <c r="R32" s="18"/>
    </row>
    <row r="33" spans="1:12" ht="17">
      <c r="A33" s="2" t="s">
        <v>27</v>
      </c>
      <c r="B33" s="19">
        <f>+SUM(H10:H29)</f>
        <v>1400</v>
      </c>
      <c r="C33" s="2"/>
      <c r="D33" s="2"/>
      <c r="E33" s="2"/>
      <c r="G33" s="20"/>
      <c r="H33" s="19">
        <f>SUM(H9:H31)</f>
        <v>1400</v>
      </c>
      <c r="I33" s="2"/>
      <c r="J33" s="21">
        <f>SUM(J9:J31)</f>
        <v>431039</v>
      </c>
      <c r="K33" s="4">
        <f t="shared" ref="K33:K41" si="3">+J33/O$8</f>
        <v>59046.438356164384</v>
      </c>
      <c r="L33" s="4"/>
    </row>
    <row r="34" spans="1:12" ht="17">
      <c r="A34" s="22"/>
      <c r="B34" s="22"/>
      <c r="C34" s="22"/>
      <c r="D34" s="22"/>
      <c r="E34" s="22"/>
      <c r="F34" s="22"/>
      <c r="G34" s="23"/>
      <c r="H34" s="2" t="s">
        <v>28</v>
      </c>
      <c r="I34" s="2"/>
      <c r="J34" s="3">
        <f>+J33*6%</f>
        <v>25862.34</v>
      </c>
      <c r="K34" s="4">
        <f t="shared" si="3"/>
        <v>3542.7863013698629</v>
      </c>
      <c r="L34" s="4"/>
    </row>
    <row r="35" spans="1:12" ht="17">
      <c r="A35" s="22"/>
      <c r="B35" s="22"/>
      <c r="C35" s="22"/>
      <c r="D35" s="22"/>
      <c r="E35" s="22"/>
      <c r="F35" s="22"/>
      <c r="G35" s="23"/>
      <c r="H35" s="2" t="s">
        <v>34</v>
      </c>
      <c r="I35" s="3"/>
      <c r="J35" s="21">
        <v>4310.3900000000003</v>
      </c>
      <c r="K35" s="4">
        <f t="shared" si="3"/>
        <v>590.4643835616439</v>
      </c>
      <c r="L35" s="4"/>
    </row>
    <row r="36" spans="1:12" ht="17">
      <c r="A36" s="22"/>
      <c r="B36" s="22"/>
      <c r="C36" s="22"/>
      <c r="D36" s="22"/>
      <c r="E36" s="22"/>
      <c r="F36" s="22"/>
      <c r="G36" s="23"/>
      <c r="H36" s="2" t="s">
        <v>29</v>
      </c>
      <c r="I36" s="2"/>
      <c r="J36" s="21">
        <v>8848</v>
      </c>
      <c r="K36" s="4">
        <f t="shared" si="3"/>
        <v>1212.0547945205481</v>
      </c>
      <c r="L36" s="4"/>
    </row>
    <row r="37" spans="1:12" ht="17">
      <c r="A37" s="22"/>
      <c r="B37" s="22"/>
      <c r="C37" s="22"/>
      <c r="D37" s="22"/>
      <c r="E37" s="22"/>
      <c r="F37" s="22"/>
      <c r="G37" s="23"/>
      <c r="H37" s="2" t="s">
        <v>30</v>
      </c>
      <c r="I37" s="2"/>
      <c r="J37" s="21">
        <v>31737.56</v>
      </c>
      <c r="K37" s="4">
        <f t="shared" si="3"/>
        <v>4347.6109589041098</v>
      </c>
      <c r="L37" s="4"/>
    </row>
    <row r="38" spans="1:12" ht="17">
      <c r="A38" s="22"/>
      <c r="B38" s="22"/>
      <c r="C38" s="22"/>
      <c r="D38" s="22"/>
      <c r="E38" s="22"/>
      <c r="F38" s="22"/>
      <c r="G38" s="23"/>
      <c r="H38" s="2" t="s">
        <v>36</v>
      </c>
      <c r="I38" s="2"/>
      <c r="J38" s="3">
        <v>0</v>
      </c>
      <c r="K38" s="4">
        <f t="shared" si="3"/>
        <v>0</v>
      </c>
      <c r="L38" s="4"/>
    </row>
    <row r="39" spans="1:12" ht="17">
      <c r="A39" s="22"/>
      <c r="B39" s="22"/>
      <c r="C39" s="22"/>
      <c r="D39" s="22"/>
      <c r="E39" s="22"/>
      <c r="F39" s="22"/>
      <c r="G39" s="24"/>
      <c r="H39" s="36" t="s">
        <v>35</v>
      </c>
      <c r="I39" s="2"/>
      <c r="J39" s="3">
        <v>0</v>
      </c>
      <c r="K39" s="4">
        <f t="shared" si="3"/>
        <v>0</v>
      </c>
      <c r="L39" s="4"/>
    </row>
    <row r="40" spans="1:12" ht="17">
      <c r="A40" s="22"/>
      <c r="B40" s="22"/>
      <c r="C40" s="22"/>
      <c r="D40" s="22"/>
      <c r="E40" s="22"/>
      <c r="F40" s="22"/>
      <c r="G40" s="23"/>
      <c r="H40" s="2" t="s">
        <v>37</v>
      </c>
      <c r="I40" s="2"/>
      <c r="J40" s="3">
        <v>0</v>
      </c>
      <c r="K40" s="4">
        <f t="shared" si="3"/>
        <v>0</v>
      </c>
      <c r="L40" s="4"/>
    </row>
    <row r="41" spans="1:12" ht="17">
      <c r="A41" s="22"/>
      <c r="B41" s="22"/>
      <c r="C41" s="22"/>
      <c r="D41" s="22"/>
      <c r="E41" s="22"/>
      <c r="F41" s="22"/>
      <c r="G41" s="23"/>
      <c r="H41" s="2" t="s">
        <v>31</v>
      </c>
      <c r="I41" s="2"/>
      <c r="J41" s="3">
        <v>1910</v>
      </c>
      <c r="K41" s="4">
        <f t="shared" si="3"/>
        <v>261.64383561643837</v>
      </c>
      <c r="L41" s="4"/>
    </row>
    <row r="42" spans="1:12" ht="17">
      <c r="G42" s="35"/>
      <c r="H42" s="25" t="s">
        <v>38</v>
      </c>
      <c r="I42" s="26"/>
      <c r="J42" s="27">
        <f>+J33-SUM(J34:J41)</f>
        <v>358370.71</v>
      </c>
      <c r="K42" s="27">
        <f>+K33-SUM(K34:K41)</f>
        <v>49091.878082191783</v>
      </c>
      <c r="L42" s="28"/>
    </row>
    <row r="44" spans="1:12">
      <c r="J44" s="1"/>
      <c r="K44" s="1"/>
      <c r="L44" s="1"/>
    </row>
  </sheetData>
  <mergeCells count="5">
    <mergeCell ref="A1:K4"/>
    <mergeCell ref="A5:K5"/>
    <mergeCell ref="A6:K6"/>
    <mergeCell ref="A7:K7"/>
    <mergeCell ref="M8:N8"/>
  </mergeCells>
  <phoneticPr fontId="10" type="noConversion"/>
  <conditionalFormatting sqref="O8:P12 O27:P27">
    <cfRule type="cellIs" dxfId="0" priority="1" operator="lessThan">
      <formula>0</formula>
    </cfRule>
  </conditionalFormatting>
  <pageMargins left="0.7" right="0.7" top="0.75" bottom="0.75" header="0.3" footer="0.3"/>
  <pageSetup scale="42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Negro</dc:creator>
  <cp:lastModifiedBy>Andrea Peralta</cp:lastModifiedBy>
  <cp:lastPrinted>2024-01-03T16:17:55Z</cp:lastPrinted>
  <dcterms:created xsi:type="dcterms:W3CDTF">2022-03-22T12:49:44Z</dcterms:created>
  <dcterms:modified xsi:type="dcterms:W3CDTF">2024-01-03T16:18:59Z</dcterms:modified>
</cp:coreProperties>
</file>