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1F1F831F-A62C-A54B-8796-0BBD27BD6119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157-95432400" sheetId="2" r:id="rId1"/>
  </sheets>
  <definedNames>
    <definedName name="_xlnm._FilterDatabase" localSheetId="0" hidden="1">'157-95432400'!$A$12:$O$12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4" i="2" l="1"/>
  <c r="E83" i="2"/>
  <c r="E82" i="2"/>
  <c r="E81" i="2"/>
  <c r="E80" i="2"/>
  <c r="E79" i="2"/>
  <c r="E78" i="2"/>
  <c r="G74" i="2"/>
  <c r="J70" i="2"/>
  <c r="K70" i="2" s="1"/>
  <c r="J69" i="2"/>
  <c r="K69" i="2" s="1"/>
  <c r="J68" i="2"/>
  <c r="K68" i="2" s="1"/>
  <c r="J67" i="2"/>
  <c r="K67" i="2" s="1"/>
  <c r="J66" i="2"/>
  <c r="K66" i="2" s="1"/>
  <c r="J65" i="2"/>
  <c r="K65" i="2" s="1"/>
  <c r="J64" i="2"/>
  <c r="K64" i="2" s="1"/>
  <c r="J63" i="2"/>
  <c r="K63" i="2" s="1"/>
  <c r="J62" i="2"/>
  <c r="K62" i="2" s="1"/>
  <c r="J61" i="2"/>
  <c r="K61" i="2" s="1"/>
  <c r="J60" i="2"/>
  <c r="K60" i="2" s="1"/>
  <c r="J59" i="2"/>
  <c r="K59" i="2" s="1"/>
  <c r="J58" i="2"/>
  <c r="K58" i="2" s="1"/>
  <c r="J57" i="2"/>
  <c r="K57" i="2" s="1"/>
  <c r="J56" i="2"/>
  <c r="K56" i="2" s="1"/>
  <c r="J55" i="2"/>
  <c r="K55" i="2" s="1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J74" i="2" l="1"/>
  <c r="D87" i="2" s="1"/>
  <c r="E87" i="2" s="1"/>
  <c r="K13" i="2"/>
  <c r="D77" i="2" l="1"/>
  <c r="E77" i="2" s="1"/>
  <c r="K74" i="2"/>
  <c r="D85" i="2" l="1"/>
  <c r="D89" i="2" s="1"/>
  <c r="E85" i="2" l="1"/>
  <c r="D90" i="2"/>
  <c r="E90" i="2" s="1"/>
  <c r="E89" i="2"/>
  <c r="L39" i="2" l="1"/>
  <c r="M39" i="2" s="1"/>
  <c r="L34" i="2"/>
  <c r="M34" i="2" s="1"/>
  <c r="L29" i="2"/>
  <c r="M29" i="2" s="1"/>
  <c r="L24" i="2"/>
  <c r="M24" i="2" s="1"/>
  <c r="L19" i="2"/>
  <c r="M19" i="2" s="1"/>
  <c r="L14" i="2"/>
  <c r="M14" i="2" s="1"/>
  <c r="L48" i="2"/>
  <c r="M48" i="2" s="1"/>
  <c r="L65" i="2"/>
  <c r="M65" i="2" s="1"/>
  <c r="L45" i="2"/>
  <c r="M45" i="2" s="1"/>
  <c r="L32" i="2"/>
  <c r="M32" i="2" s="1"/>
  <c r="L62" i="2"/>
  <c r="M62" i="2" s="1"/>
  <c r="L54" i="2"/>
  <c r="M54" i="2" s="1"/>
  <c r="L63" i="2"/>
  <c r="M63" i="2" s="1"/>
  <c r="L25" i="2"/>
  <c r="M25" i="2" s="1"/>
  <c r="L59" i="2"/>
  <c r="M59" i="2" s="1"/>
  <c r="L52" i="2"/>
  <c r="M52" i="2" s="1"/>
  <c r="L23" i="2"/>
  <c r="M23" i="2" s="1"/>
  <c r="L61" i="2"/>
  <c r="M61" i="2" s="1"/>
  <c r="L30" i="2"/>
  <c r="M30" i="2" s="1"/>
  <c r="L31" i="2"/>
  <c r="M31" i="2" s="1"/>
  <c r="L66" i="2"/>
  <c r="M66" i="2" s="1"/>
  <c r="L33" i="2"/>
  <c r="M33" i="2" s="1"/>
  <c r="L56" i="2"/>
  <c r="M56" i="2" s="1"/>
  <c r="L68" i="2"/>
  <c r="M68" i="2" s="1"/>
  <c r="L36" i="2"/>
  <c r="M36" i="2" s="1"/>
  <c r="L37" i="2"/>
  <c r="M37" i="2" s="1"/>
  <c r="L55" i="2"/>
  <c r="M55" i="2" s="1"/>
  <c r="L46" i="2"/>
  <c r="M46" i="2" s="1"/>
  <c r="L17" i="2"/>
  <c r="M17" i="2" s="1"/>
  <c r="L42" i="2"/>
  <c r="M42" i="2" s="1"/>
  <c r="L44" i="2"/>
  <c r="M44" i="2" s="1"/>
  <c r="L16" i="2"/>
  <c r="M16" i="2" s="1"/>
  <c r="L53" i="2"/>
  <c r="M53" i="2" s="1"/>
  <c r="L26" i="2"/>
  <c r="M26" i="2" s="1"/>
  <c r="L50" i="2"/>
  <c r="M50" i="2" s="1"/>
  <c r="L51" i="2"/>
  <c r="M51" i="2" s="1"/>
  <c r="L22" i="2"/>
  <c r="M22" i="2" s="1"/>
  <c r="L67" i="2"/>
  <c r="M67" i="2" s="1"/>
  <c r="L60" i="2"/>
  <c r="M60" i="2" s="1"/>
  <c r="L64" i="2"/>
  <c r="M64" i="2" s="1"/>
  <c r="L58" i="2"/>
  <c r="M58" i="2" s="1"/>
  <c r="L41" i="2"/>
  <c r="M41" i="2" s="1"/>
  <c r="L28" i="2"/>
  <c r="M28" i="2" s="1"/>
  <c r="L15" i="2"/>
  <c r="M15" i="2" s="1"/>
  <c r="L18" i="2"/>
  <c r="M18" i="2" s="1"/>
  <c r="L70" i="2"/>
  <c r="M70" i="2" s="1"/>
  <c r="L47" i="2"/>
  <c r="M47" i="2" s="1"/>
  <c r="L21" i="2"/>
  <c r="M21" i="2" s="1"/>
  <c r="L43" i="2"/>
  <c r="M43" i="2" s="1"/>
  <c r="L49" i="2"/>
  <c r="M49" i="2" s="1"/>
  <c r="L69" i="2"/>
  <c r="M69" i="2" s="1"/>
  <c r="L27" i="2"/>
  <c r="M27" i="2" s="1"/>
  <c r="L57" i="2"/>
  <c r="M57" i="2" s="1"/>
  <c r="L38" i="2"/>
  <c r="M38" i="2" s="1"/>
  <c r="L20" i="2"/>
  <c r="M20" i="2" s="1"/>
  <c r="L35" i="2"/>
  <c r="M35" i="2" s="1"/>
  <c r="L40" i="2"/>
  <c r="M40" i="2" s="1"/>
  <c r="L13" i="2"/>
  <c r="M13" i="2" s="1"/>
  <c r="L74" i="2"/>
  <c r="M78" i="2" l="1"/>
  <c r="M74" i="2"/>
  <c r="M77" i="2"/>
</calcChain>
</file>

<file path=xl/sharedStrings.xml><?xml version="1.0" encoding="utf-8"?>
<sst xmlns="http://schemas.openxmlformats.org/spreadsheetml/2006/main" count="260" uniqueCount="70">
  <si>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</si>
  <si>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</si>
  <si>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</si>
  <si>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</si>
  <si>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</si>
  <si>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</si>
  <si>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t>2023/12/11-2023/12/14</t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</si>
  <si>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</si>
  <si>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</si>
  <si>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QR8813/QR8940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</si>
  <si>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</si>
  <si>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157-95432400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</si>
  <si>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</si>
  <si>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Guangzhou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</si>
  <si>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</si>
  <si>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</si>
  <si>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</si>
  <si>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</si>
  <si>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</si>
  <si>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</si>
  <si>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</si>
  <si>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</si>
  <si>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</si>
  <si>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</si>
  <si>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</si>
  <si>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</si>
  <si>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</si>
  <si>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</si>
  <si>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</si>
  <si>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</si>
  <si>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</si>
  <si>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</si>
  <si>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</si>
  <si>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</si>
  <si>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</si>
  <si>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</si>
  <si>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</si>
  <si>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</si>
  <si>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</si>
  <si>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</si>
  <si>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SANTINA</t>
  </si>
  <si>
    <t>3J</t>
  </si>
  <si>
    <t>2.5kg</t>
  </si>
  <si>
    <t>4JD</t>
  </si>
  <si>
    <t>3JD</t>
  </si>
  <si>
    <t>4JDD</t>
  </si>
  <si>
    <t>3JDD</t>
  </si>
  <si>
    <t>4J</t>
  </si>
  <si>
    <t>2JD</t>
  </si>
  <si>
    <t>2JDD</t>
  </si>
  <si>
    <t/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</si>
  <si>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</si>
  <si>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</si>
  <si>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</si>
  <si>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</si>
  <si>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</si>
  <si>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rPr>
        <sz val="12"/>
        <rFont val="宋体-简"/>
        <family val="1"/>
        <charset val="134"/>
      </rPr>
      <t>总收益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</si>
  <si>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</si>
  <si>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空运费</t>
    </r>
    <r>
      <rPr>
        <sz val="12"/>
        <rFont val="Times New Roman Regular"/>
        <charset val="134"/>
      </rPr>
      <t xml:space="preserve"> Airfreight</t>
    </r>
  </si>
  <si>
    <r>
      <rPr>
        <sz val="12"/>
        <rFont val="Cambria"/>
        <family val="1"/>
      </rPr>
      <t>智利机场杂费</t>
    </r>
    <r>
      <rPr>
        <sz val="12"/>
        <rFont val="Times New Roman Regular"/>
        <charset val="134"/>
      </rPr>
      <t>Chile Airport Fees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</si>
  <si>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</si>
  <si>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</si>
  <si>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</si>
  <si>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</si>
  <si>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</si>
  <si>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</si>
  <si>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</si>
  <si>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</si>
  <si>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</si>
  <si>
    <t>Customs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</si>
</sst>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&quot;US$&quot;#,##0.00;\-&quot;US$&quot;#,##0.00"/>
    <numFmt numFmtId="170" formatCode="&quot;￥&quot;#,##0.00_);[Red]\(&quot;￥&quot;#,##0.00\)"/>
    <numFmt numFmtId="171" formatCode="#,##0.00_ "/>
  </numFmts>
  <fonts count="9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8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64" fontId="1" fillId="0" borderId="3" xfId="0" applyNumberFormat="1" applyFont="1" applyBorder="1" applyAlignment="1">
      <alignment horizontal="right" vertical="center"/>
    </xf>
    <xf numFmtId="169" fontId="1" fillId="0" borderId="3" xfId="0" applyNumberFormat="1" applyFont="1" applyBorder="1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169" fontId="1" fillId="0" borderId="0" xfId="0" applyNumberFormat="1" applyFont="1"/>
    <xf numFmtId="0" fontId="6" fillId="0" borderId="3" xfId="0" applyFont="1" applyBorder="1" applyAlignment="1">
      <alignment horizontal="right" vertical="center"/>
    </xf>
    <xf numFmtId="169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69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1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8"/>
  <sheetViews>
    <sheetView tabSelected="1" workbookViewId="0">
      <selection activeCell="M11" sqref="M11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30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r="4" spans="1:13">
      <c r="A4" s="37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</row>
    <row r="6" spans="1:13" ht="11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</row>
    <row r="7" spans="1:1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</row>
    <row r="8" spans="1:13" s="1" customFormat="1" ht="24" customHeight="1">
      <c r="A8" s="4" t="s">
        <v>2</v>
      </c>
      <c r="B8" s="32" t="s">
        <v>3</v>
      </c>
      <c r="C8" s="32"/>
      <c r="E8" s="10" t="s">
        <v>4</v>
      </c>
      <c r="F8" s="11">
        <v>45269</v>
      </c>
      <c r="G8" s="12"/>
      <c r="H8" s="33" t="s">
        <v>5</v>
      </c>
      <c r="I8" s="33"/>
      <c r="J8" s="11" t="s">
        <v>6</v>
      </c>
      <c r="L8" s="10" t="s">
        <v>7</v>
      </c>
      <c r="M8" s="5">
        <v>7.25</v>
      </c>
    </row>
    <row r="9" spans="1:13" s="1" customFormat="1" ht="24" customHeight="1">
      <c r="A9" s="4" t="s">
        <v>8</v>
      </c>
      <c r="B9" s="32" t="s">
        <v>9</v>
      </c>
      <c r="C9" s="32"/>
      <c r="E9" s="10" t="s">
        <v>10</v>
      </c>
      <c r="F9" s="5" t="s">
        <v>11</v>
      </c>
      <c r="G9" s="13"/>
      <c r="H9" s="33" t="s">
        <v>12</v>
      </c>
      <c r="I9" s="33"/>
      <c r="J9" s="5" t="s">
        <v>13</v>
      </c>
    </row>
    <row r="10" spans="1:13" ht="24" customHeight="1"/>
    <row r="11" spans="1:13" s="2" customFormat="1" ht="24" customHeight="1">
      <c r="A11" s="6" t="s">
        <v>14</v>
      </c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G11" s="6" t="s">
        <v>20</v>
      </c>
      <c r="H11" s="6" t="s">
        <v>21</v>
      </c>
      <c r="I11" s="6" t="s">
        <v>22</v>
      </c>
      <c r="J11" s="6" t="s">
        <v>23</v>
      </c>
      <c r="K11" s="6" t="s">
        <v>24</v>
      </c>
      <c r="L11" s="6" t="s">
        <v>25</v>
      </c>
      <c r="M11" s="16" t="s">
        <v>26</v>
      </c>
    </row>
    <row r="12" spans="1:13" s="2" customFormat="1" ht="24" customHeight="1">
      <c r="A12" s="7" t="s">
        <v>27</v>
      </c>
      <c r="B12" s="7" t="s">
        <v>28</v>
      </c>
      <c r="C12" s="7" t="s">
        <v>29</v>
      </c>
      <c r="D12" s="7" t="s">
        <v>30</v>
      </c>
      <c r="E12" s="7" t="s">
        <v>31</v>
      </c>
      <c r="F12" s="7" t="s">
        <v>32</v>
      </c>
      <c r="G12" s="7" t="s">
        <v>33</v>
      </c>
      <c r="H12" s="7" t="s">
        <v>34</v>
      </c>
      <c r="I12" s="7" t="s">
        <v>35</v>
      </c>
      <c r="J12" s="7" t="s">
        <v>36</v>
      </c>
      <c r="K12" s="7" t="s">
        <v>37</v>
      </c>
      <c r="L12" s="7" t="s">
        <v>38</v>
      </c>
      <c r="M12" s="7" t="s">
        <v>39</v>
      </c>
    </row>
    <row r="13" spans="1:13" s="2" customFormat="1" ht="24" customHeight="1">
      <c r="A13" s="8">
        <v>45271</v>
      </c>
      <c r="B13" s="9">
        <v>1511488</v>
      </c>
      <c r="C13" s="9" t="s">
        <v>40</v>
      </c>
      <c r="D13" s="9">
        <v>121064</v>
      </c>
      <c r="E13" s="9">
        <v>121944</v>
      </c>
      <c r="F13" s="9" t="s">
        <v>41</v>
      </c>
      <c r="G13" s="9">
        <v>99</v>
      </c>
      <c r="H13" s="9" t="s">
        <v>42</v>
      </c>
      <c r="I13" s="14">
        <v>320</v>
      </c>
      <c r="J13" s="14">
        <f>G13*I13</f>
        <v>31680</v>
      </c>
      <c r="K13" s="15">
        <f>J13/$M$8</f>
        <v>4369.6551724137935</v>
      </c>
      <c r="L13" s="15">
        <f>K13/G13-$E$90</f>
        <v>19.619822751599735</v>
      </c>
      <c r="M13" s="15">
        <f>L13*G13</f>
        <v>1942.3624524083737</v>
      </c>
    </row>
    <row r="14" spans="1:13" s="2" customFormat="1" ht="24" customHeight="1">
      <c r="A14" s="8">
        <v>45271</v>
      </c>
      <c r="B14" s="9">
        <v>1511490</v>
      </c>
      <c r="C14" s="9" t="s">
        <v>40</v>
      </c>
      <c r="D14" s="9">
        <v>121064</v>
      </c>
      <c r="E14" s="9">
        <v>121944</v>
      </c>
      <c r="F14" s="9" t="s">
        <v>43</v>
      </c>
      <c r="G14" s="9">
        <v>280</v>
      </c>
      <c r="H14" s="9" t="s">
        <v>42</v>
      </c>
      <c r="I14" s="14">
        <v>360</v>
      </c>
      <c r="J14" s="14">
        <f>G14*I14</f>
        <v>100800</v>
      </c>
      <c r="K14" s="15">
        <f>J14/$M$8</f>
        <v>13903.448275862069</v>
      </c>
      <c r="L14" s="15">
        <f>K14/G14-$E$90</f>
        <v>25.137064130910076</v>
      </c>
      <c r="M14" s="15">
        <f>L14*G14</f>
        <v>7038.377956654821</v>
      </c>
    </row>
    <row r="15" spans="1:13" s="2" customFormat="1" ht="24" customHeight="1">
      <c r="A15" s="8">
        <v>45271</v>
      </c>
      <c r="B15" s="9">
        <v>1511498</v>
      </c>
      <c r="C15" s="9" t="s">
        <v>40</v>
      </c>
      <c r="D15" s="9">
        <v>121064</v>
      </c>
      <c r="E15" s="9">
        <v>114957</v>
      </c>
      <c r="F15" s="9" t="s">
        <v>44</v>
      </c>
      <c r="G15" s="9">
        <v>36</v>
      </c>
      <c r="H15" s="9" t="s">
        <v>42</v>
      </c>
      <c r="I15" s="14">
        <v>335</v>
      </c>
      <c r="J15" s="14">
        <f>G15*I15</f>
        <v>12060</v>
      </c>
      <c r="K15" s="15">
        <f>J15/$M$8</f>
        <v>1663.4482758620691</v>
      </c>
      <c r="L15" s="15">
        <f>K15/G15-$E$90</f>
        <v>21.688788268841115</v>
      </c>
      <c r="M15" s="15">
        <f>L15*G15</f>
        <v>780.79637767828012</v>
      </c>
    </row>
    <row r="16" spans="1:13" s="2" customFormat="1" ht="24" customHeight="1">
      <c r="A16" s="8">
        <v>45271</v>
      </c>
      <c r="B16" s="9">
        <v>1511498</v>
      </c>
      <c r="C16" s="9" t="s">
        <v>40</v>
      </c>
      <c r="D16" s="9">
        <v>121064</v>
      </c>
      <c r="E16" s="9">
        <v>114957</v>
      </c>
      <c r="F16" s="9" t="s">
        <v>45</v>
      </c>
      <c r="G16" s="9">
        <v>24</v>
      </c>
      <c r="H16" s="9" t="s">
        <v>42</v>
      </c>
      <c r="I16" s="14">
        <v>335</v>
      </c>
      <c r="J16" s="14">
        <f>G16*I16</f>
        <v>8040</v>
      </c>
      <c r="K16" s="15">
        <f>J16/$M$8</f>
        <v>1108.9655172413793</v>
      </c>
      <c r="L16" s="15">
        <f>K16/G16-$E$90</f>
        <v>21.688788268841108</v>
      </c>
      <c r="M16" s="15">
        <f>L16*G16</f>
        <v>520.5309184521866</v>
      </c>
    </row>
    <row r="17" spans="1:13" s="2" customFormat="1" ht="24" customHeight="1">
      <c r="A17" s="8">
        <v>45271</v>
      </c>
      <c r="B17" s="9">
        <v>1511498</v>
      </c>
      <c r="C17" s="9" t="s">
        <v>40</v>
      </c>
      <c r="D17" s="9">
        <v>121064</v>
      </c>
      <c r="E17" s="9">
        <v>114957</v>
      </c>
      <c r="F17" s="9" t="s">
        <v>46</v>
      </c>
      <c r="G17" s="9">
        <v>7</v>
      </c>
      <c r="H17" s="9" t="s">
        <v>42</v>
      </c>
      <c r="I17" s="14">
        <v>335</v>
      </c>
      <c r="J17" s="14">
        <f>G17*I17</f>
        <v>2345</v>
      </c>
      <c r="K17" s="15">
        <f>J17/$M$8</f>
        <v>323.44827586206895</v>
      </c>
      <c r="L17" s="15">
        <f>K17/G17-$E$90</f>
        <v>21.688788268841108</v>
      </c>
      <c r="M17" s="15">
        <f>L17*G17</f>
        <v>151.82151788188776</v>
      </c>
    </row>
    <row r="18" spans="1:13" s="2" customFormat="1" ht="24" customHeight="1">
      <c r="A18" s="8">
        <v>45271</v>
      </c>
      <c r="B18" s="9">
        <v>1511498</v>
      </c>
      <c r="C18" s="9" t="s">
        <v>40</v>
      </c>
      <c r="D18" s="9">
        <v>121064</v>
      </c>
      <c r="E18" s="9">
        <v>121944</v>
      </c>
      <c r="F18" s="9" t="s">
        <v>45</v>
      </c>
      <c r="G18" s="9">
        <v>107</v>
      </c>
      <c r="H18" s="9" t="s">
        <v>42</v>
      </c>
      <c r="I18" s="14">
        <v>360</v>
      </c>
      <c r="J18" s="14">
        <f>G18*I18</f>
        <v>38520</v>
      </c>
      <c r="K18" s="15">
        <f>J18/$M$8</f>
        <v>5313.1034482758623</v>
      </c>
      <c r="L18" s="15">
        <f>K18/G18-$E$90</f>
        <v>25.137064130910076</v>
      </c>
      <c r="M18" s="15">
        <f>L18*G18</f>
        <v>2689.6658620073781</v>
      </c>
    </row>
    <row r="19" spans="1:13" s="2" customFormat="1" ht="24" customHeight="1">
      <c r="A19" s="8">
        <v>45271</v>
      </c>
      <c r="B19" s="9">
        <v>1511498</v>
      </c>
      <c r="C19" s="9" t="s">
        <v>40</v>
      </c>
      <c r="D19" s="9">
        <v>121064</v>
      </c>
      <c r="E19" s="9">
        <v>121944</v>
      </c>
      <c r="F19" s="9" t="s">
        <v>43</v>
      </c>
      <c r="G19" s="9">
        <v>74</v>
      </c>
      <c r="H19" s="9" t="s">
        <v>42</v>
      </c>
      <c r="I19" s="14">
        <v>360</v>
      </c>
      <c r="J19" s="14">
        <f>G19*I19</f>
        <v>26640</v>
      </c>
      <c r="K19" s="15">
        <f>J19/$M$8</f>
        <v>3674.4827586206898</v>
      </c>
      <c r="L19" s="15">
        <f>K19/G19-$E$90</f>
        <v>25.137064130910076</v>
      </c>
      <c r="M19" s="15">
        <f>L19*G19</f>
        <v>1860.1427456873457</v>
      </c>
    </row>
    <row r="20" spans="1:13" s="2" customFormat="1" ht="24" customHeight="1">
      <c r="A20" s="8">
        <v>45271</v>
      </c>
      <c r="B20" s="9">
        <v>1511498</v>
      </c>
      <c r="C20" s="9" t="s">
        <v>40</v>
      </c>
      <c r="D20" s="9">
        <v>121064</v>
      </c>
      <c r="E20" s="9">
        <v>121944</v>
      </c>
      <c r="F20" s="9" t="s">
        <v>44</v>
      </c>
      <c r="G20" s="9">
        <v>12</v>
      </c>
      <c r="H20" s="9" t="s">
        <v>42</v>
      </c>
      <c r="I20" s="14">
        <v>335</v>
      </c>
      <c r="J20" s="14">
        <f>G20*I20</f>
        <v>4020</v>
      </c>
      <c r="K20" s="15">
        <f>J20/$M$8</f>
        <v>554.48275862068965</v>
      </c>
      <c r="L20" s="15">
        <f>K20/G20-$E$90</f>
        <v>21.688788268841108</v>
      </c>
      <c r="M20" s="15">
        <f>L20*G20</f>
        <v>260.2654592260933</v>
      </c>
    </row>
    <row r="21" spans="1:13" s="2" customFormat="1" ht="24" customHeight="1">
      <c r="A21" s="8">
        <v>45271</v>
      </c>
      <c r="B21" s="9">
        <v>1511498</v>
      </c>
      <c r="C21" s="9" t="s">
        <v>40</v>
      </c>
      <c r="D21" s="9">
        <v>121064</v>
      </c>
      <c r="E21" s="9">
        <v>114957</v>
      </c>
      <c r="F21" s="9" t="s">
        <v>43</v>
      </c>
      <c r="G21" s="9">
        <v>12</v>
      </c>
      <c r="H21" s="9" t="s">
        <v>42</v>
      </c>
      <c r="I21" s="14">
        <v>335</v>
      </c>
      <c r="J21" s="14">
        <f>G21*I21</f>
        <v>4020</v>
      </c>
      <c r="K21" s="15">
        <f>J21/$M$8</f>
        <v>554.48275862068965</v>
      </c>
      <c r="L21" s="15">
        <f>K21/G21-$E$90</f>
        <v>21.688788268841108</v>
      </c>
      <c r="M21" s="15">
        <f>L21*G21</f>
        <v>260.2654592260933</v>
      </c>
    </row>
    <row r="22" spans="1:13" s="2" customFormat="1" ht="24" customHeight="1">
      <c r="A22" s="8">
        <v>45271</v>
      </c>
      <c r="B22" s="9">
        <v>1511511</v>
      </c>
      <c r="C22" s="9" t="s">
        <v>40</v>
      </c>
      <c r="D22" s="9">
        <v>121064</v>
      </c>
      <c r="E22" s="9">
        <v>114957</v>
      </c>
      <c r="F22" s="9" t="s">
        <v>43</v>
      </c>
      <c r="G22" s="9">
        <v>13</v>
      </c>
      <c r="H22" s="9" t="s">
        <v>42</v>
      </c>
      <c r="I22" s="14">
        <v>360</v>
      </c>
      <c r="J22" s="14">
        <f>G22*I22</f>
        <v>4680</v>
      </c>
      <c r="K22" s="15">
        <f>J22/$M$8</f>
        <v>645.51724137931035</v>
      </c>
      <c r="L22" s="15">
        <f>K22/G22-$E$90</f>
        <v>25.137064130910076</v>
      </c>
      <c r="M22" s="15">
        <f>L22*G22</f>
        <v>326.78183370183098</v>
      </c>
    </row>
    <row r="23" spans="1:13" s="2" customFormat="1" ht="24" customHeight="1">
      <c r="A23" s="8">
        <v>45271</v>
      </c>
      <c r="B23" s="9">
        <v>1511511</v>
      </c>
      <c r="C23" s="9" t="s">
        <v>40</v>
      </c>
      <c r="D23" s="9">
        <v>121064</v>
      </c>
      <c r="E23" s="9">
        <v>121944</v>
      </c>
      <c r="F23" s="9" t="s">
        <v>43</v>
      </c>
      <c r="G23" s="9">
        <v>22</v>
      </c>
      <c r="H23" s="9" t="s">
        <v>42</v>
      </c>
      <c r="I23" s="14">
        <v>360</v>
      </c>
      <c r="J23" s="14">
        <f>G23*I23</f>
        <v>7920</v>
      </c>
      <c r="K23" s="15">
        <f>J23/$M$8</f>
        <v>1092.4137931034484</v>
      </c>
      <c r="L23" s="15">
        <f>K23/G23-$E$90</f>
        <v>25.137064130910083</v>
      </c>
      <c r="M23" s="15">
        <f>L23*G23</f>
        <v>553.01541088002182</v>
      </c>
    </row>
    <row r="24" spans="1:13" s="2" customFormat="1" ht="24" customHeight="1">
      <c r="A24" s="8">
        <v>45271</v>
      </c>
      <c r="B24" s="9">
        <v>1511511</v>
      </c>
      <c r="C24" s="9" t="s">
        <v>40</v>
      </c>
      <c r="D24" s="9">
        <v>121064</v>
      </c>
      <c r="E24" s="9">
        <v>114957</v>
      </c>
      <c r="F24" s="9" t="s">
        <v>41</v>
      </c>
      <c r="G24" s="9">
        <v>10</v>
      </c>
      <c r="H24" s="9" t="s">
        <v>42</v>
      </c>
      <c r="I24" s="14">
        <v>320</v>
      </c>
      <c r="J24" s="14">
        <f>G24*I24</f>
        <v>3200</v>
      </c>
      <c r="K24" s="15">
        <f>J24/$M$8</f>
        <v>441.37931034482756</v>
      </c>
      <c r="L24" s="15">
        <f>K24/G24-$E$90</f>
        <v>19.619822751599727</v>
      </c>
      <c r="M24" s="15">
        <f>L24*G24</f>
        <v>196.19822751599727</v>
      </c>
    </row>
    <row r="25" spans="1:13" s="2" customFormat="1" ht="24" customHeight="1">
      <c r="A25" s="8">
        <v>45271</v>
      </c>
      <c r="B25" s="9">
        <v>1511511</v>
      </c>
      <c r="C25" s="9" t="s">
        <v>40</v>
      </c>
      <c r="D25" s="9">
        <v>121064</v>
      </c>
      <c r="E25" s="9">
        <v>121944</v>
      </c>
      <c r="F25" s="9" t="s">
        <v>44</v>
      </c>
      <c r="G25" s="9">
        <v>12</v>
      </c>
      <c r="H25" s="9" t="s">
        <v>42</v>
      </c>
      <c r="I25" s="14">
        <v>340</v>
      </c>
      <c r="J25" s="14">
        <f>G25*I25</f>
        <v>4080</v>
      </c>
      <c r="K25" s="15">
        <f>J25/$M$8</f>
        <v>562.75862068965512</v>
      </c>
      <c r="L25" s="15">
        <f>K25/G25-$E$90</f>
        <v>22.378443441254902</v>
      </c>
      <c r="M25" s="15">
        <f>L25*G25</f>
        <v>268.54132129505882</v>
      </c>
    </row>
    <row r="26" spans="1:13" s="2" customFormat="1" ht="24" customHeight="1">
      <c r="A26" s="8">
        <v>45271</v>
      </c>
      <c r="B26" s="9">
        <v>1511511</v>
      </c>
      <c r="C26" s="9" t="s">
        <v>40</v>
      </c>
      <c r="D26" s="9">
        <v>121064</v>
      </c>
      <c r="E26" s="9">
        <v>121944</v>
      </c>
      <c r="F26" s="9" t="s">
        <v>47</v>
      </c>
      <c r="G26" s="9">
        <v>19</v>
      </c>
      <c r="H26" s="9" t="s">
        <v>42</v>
      </c>
      <c r="I26" s="14">
        <v>320</v>
      </c>
      <c r="J26" s="14">
        <f>G26*I26</f>
        <v>6080</v>
      </c>
      <c r="K26" s="15">
        <f>J26/$M$8</f>
        <v>838.62068965517244</v>
      </c>
      <c r="L26" s="15">
        <f>K26/G26-$E$90</f>
        <v>19.619822751599735</v>
      </c>
      <c r="M26" s="15">
        <f>L26*G26</f>
        <v>372.77663228039495</v>
      </c>
    </row>
    <row r="27" spans="1:13" s="2" customFormat="1" ht="24" customHeight="1">
      <c r="A27" s="8">
        <v>45271</v>
      </c>
      <c r="B27" s="9">
        <v>1511511</v>
      </c>
      <c r="C27" s="9" t="s">
        <v>40</v>
      </c>
      <c r="D27" s="9">
        <v>121064</v>
      </c>
      <c r="E27" s="9">
        <v>121944</v>
      </c>
      <c r="F27" s="9" t="s">
        <v>47</v>
      </c>
      <c r="G27" s="9">
        <v>7</v>
      </c>
      <c r="H27" s="9" t="s">
        <v>42</v>
      </c>
      <c r="I27" s="14">
        <v>300</v>
      </c>
      <c r="J27" s="14">
        <f>G27*I27</f>
        <v>2100</v>
      </c>
      <c r="K27" s="15">
        <f>J27/$M$8</f>
        <v>289.65517241379308</v>
      </c>
      <c r="L27" s="15">
        <f>K27/G27-$E$90</f>
        <v>16.861202061944553</v>
      </c>
      <c r="M27" s="15">
        <f>L27*G27</f>
        <v>118.02841443361187</v>
      </c>
    </row>
    <row r="28" spans="1:13" s="2" customFormat="1" ht="24" customHeight="1">
      <c r="A28" s="8">
        <v>45271</v>
      </c>
      <c r="B28" s="9">
        <v>1511511</v>
      </c>
      <c r="C28" s="9" t="s">
        <v>40</v>
      </c>
      <c r="D28" s="9">
        <v>121064</v>
      </c>
      <c r="E28" s="9">
        <v>121944</v>
      </c>
      <c r="F28" s="9" t="s">
        <v>47</v>
      </c>
      <c r="G28" s="9">
        <v>61</v>
      </c>
      <c r="H28" s="9" t="s">
        <v>42</v>
      </c>
      <c r="I28" s="14">
        <v>325</v>
      </c>
      <c r="J28" s="14">
        <f>G28*I28</f>
        <v>19825</v>
      </c>
      <c r="K28" s="15">
        <f>J28/$M$8</f>
        <v>2734.4827586206898</v>
      </c>
      <c r="L28" s="15">
        <f>K28/G28-$E$90</f>
        <v>20.309477924013528</v>
      </c>
      <c r="M28" s="15">
        <f>L28*G28</f>
        <v>1238.8781533648253</v>
      </c>
    </row>
    <row r="29" spans="1:13" s="2" customFormat="1" ht="24" customHeight="1">
      <c r="A29" s="8">
        <v>45271</v>
      </c>
      <c r="B29" s="9">
        <v>1511513</v>
      </c>
      <c r="C29" s="9" t="s">
        <v>40</v>
      </c>
      <c r="D29" s="9">
        <v>121064</v>
      </c>
      <c r="E29" s="9">
        <v>114957</v>
      </c>
      <c r="F29" s="9" t="s">
        <v>45</v>
      </c>
      <c r="G29" s="9">
        <v>49</v>
      </c>
      <c r="H29" s="9" t="s">
        <v>42</v>
      </c>
      <c r="I29" s="14">
        <v>360</v>
      </c>
      <c r="J29" s="14">
        <f>G29*I29</f>
        <v>17640</v>
      </c>
      <c r="K29" s="15">
        <f>J29/$M$8</f>
        <v>2433.1034482758619</v>
      </c>
      <c r="L29" s="15">
        <f>K29/G29-$E$90</f>
        <v>25.137064130910069</v>
      </c>
      <c r="M29" s="15">
        <f>L29*G29</f>
        <v>1231.7161424145934</v>
      </c>
    </row>
    <row r="30" spans="1:13" s="2" customFormat="1" ht="24" customHeight="1">
      <c r="A30" s="8">
        <v>45271</v>
      </c>
      <c r="B30" s="9">
        <v>1511513</v>
      </c>
      <c r="C30" s="9" t="s">
        <v>40</v>
      </c>
      <c r="D30" s="9">
        <v>121064</v>
      </c>
      <c r="E30" s="9">
        <v>121944</v>
      </c>
      <c r="F30" s="9" t="s">
        <v>45</v>
      </c>
      <c r="G30" s="9">
        <v>5</v>
      </c>
      <c r="H30" s="9" t="s">
        <v>42</v>
      </c>
      <c r="I30" s="14">
        <v>360</v>
      </c>
      <c r="J30" s="14">
        <f>G30*I30</f>
        <v>1800</v>
      </c>
      <c r="K30" s="15">
        <f>J30/$M$8</f>
        <v>248.27586206896552</v>
      </c>
      <c r="L30" s="15">
        <f>K30/G30-$E$90</f>
        <v>25.137064130910076</v>
      </c>
      <c r="M30" s="15">
        <f>L30*G30</f>
        <v>125.68532065455038</v>
      </c>
    </row>
    <row r="31" spans="1:13" s="2" customFormat="1" ht="24" customHeight="1">
      <c r="A31" s="8">
        <v>45271</v>
      </c>
      <c r="B31" s="9">
        <v>1511526</v>
      </c>
      <c r="C31" s="9" t="s">
        <v>40</v>
      </c>
      <c r="D31" s="9">
        <v>121064</v>
      </c>
      <c r="E31" s="9">
        <v>121944</v>
      </c>
      <c r="F31" s="9" t="s">
        <v>48</v>
      </c>
      <c r="G31" s="9">
        <v>1</v>
      </c>
      <c r="H31" s="9" t="s">
        <v>42</v>
      </c>
      <c r="I31" s="14">
        <v>320</v>
      </c>
      <c r="J31" s="14">
        <f>G31*I31</f>
        <v>320</v>
      </c>
      <c r="K31" s="15">
        <f>J31/$M$8</f>
        <v>44.137931034482762</v>
      </c>
      <c r="L31" s="15">
        <f>K31/G31-$E$90</f>
        <v>19.619822751599735</v>
      </c>
      <c r="M31" s="15">
        <f>L31*G31</f>
        <v>19.619822751599735</v>
      </c>
    </row>
    <row r="32" spans="1:13" s="2" customFormat="1" ht="24" customHeight="1">
      <c r="A32" s="8">
        <v>45271</v>
      </c>
      <c r="B32" s="9">
        <v>1511528</v>
      </c>
      <c r="C32" s="9" t="s">
        <v>40</v>
      </c>
      <c r="D32" s="9">
        <v>121064</v>
      </c>
      <c r="E32" s="9">
        <v>121944</v>
      </c>
      <c r="F32" s="9" t="s">
        <v>46</v>
      </c>
      <c r="G32" s="9">
        <v>113</v>
      </c>
      <c r="H32" s="9" t="s">
        <v>42</v>
      </c>
      <c r="I32" s="14">
        <v>340</v>
      </c>
      <c r="J32" s="14">
        <f>G32*I32</f>
        <v>38420</v>
      </c>
      <c r="K32" s="15">
        <f>J32/$M$8</f>
        <v>5299.3103448275861</v>
      </c>
      <c r="L32" s="15">
        <f>K32/G32-$E$90</f>
        <v>22.378443441254902</v>
      </c>
      <c r="M32" s="15">
        <f>L32*G32</f>
        <v>2528.7641088618038</v>
      </c>
    </row>
    <row r="33" spans="1:13" s="2" customFormat="1" ht="24" customHeight="1">
      <c r="A33" s="8">
        <v>45271</v>
      </c>
      <c r="B33" s="9">
        <v>1511528</v>
      </c>
      <c r="C33" s="9" t="s">
        <v>40</v>
      </c>
      <c r="D33" s="9">
        <v>121064</v>
      </c>
      <c r="E33" s="9">
        <v>121944</v>
      </c>
      <c r="F33" s="9" t="s">
        <v>46</v>
      </c>
      <c r="G33" s="9">
        <v>135</v>
      </c>
      <c r="H33" s="9" t="s">
        <v>42</v>
      </c>
      <c r="I33" s="14">
        <v>340</v>
      </c>
      <c r="J33" s="14">
        <f>G33*I33</f>
        <v>45900</v>
      </c>
      <c r="K33" s="15">
        <f>J33/$M$8</f>
        <v>6331.0344827586205</v>
      </c>
      <c r="L33" s="15">
        <f>K33/G33-$E$90</f>
        <v>22.378443441254902</v>
      </c>
      <c r="M33" s="15">
        <f>L33*G33</f>
        <v>3021.0898645694119</v>
      </c>
    </row>
    <row r="34" spans="1:13" s="2" customFormat="1" ht="24" customHeight="1">
      <c r="A34" s="8">
        <v>45271</v>
      </c>
      <c r="B34" s="9">
        <v>1511528</v>
      </c>
      <c r="C34" s="9" t="s">
        <v>40</v>
      </c>
      <c r="D34" s="9">
        <v>121064</v>
      </c>
      <c r="E34" s="9">
        <v>114957</v>
      </c>
      <c r="F34" s="9" t="s">
        <v>46</v>
      </c>
      <c r="G34" s="9">
        <v>32</v>
      </c>
      <c r="H34" s="9" t="s">
        <v>42</v>
      </c>
      <c r="I34" s="14">
        <v>340</v>
      </c>
      <c r="J34" s="14">
        <f>G34*I34</f>
        <v>10880</v>
      </c>
      <c r="K34" s="15">
        <f>J34/$M$8</f>
        <v>1500.6896551724137</v>
      </c>
      <c r="L34" s="15">
        <f>K34/G34-$E$90</f>
        <v>22.378443441254902</v>
      </c>
      <c r="M34" s="15">
        <f>L34*G34</f>
        <v>716.11019012015686</v>
      </c>
    </row>
    <row r="35" spans="1:13" s="2" customFormat="1" ht="24" customHeight="1">
      <c r="A35" s="8">
        <v>45271</v>
      </c>
      <c r="B35" s="9">
        <v>1511540</v>
      </c>
      <c r="C35" s="9" t="s">
        <v>40</v>
      </c>
      <c r="D35" s="9">
        <v>121064</v>
      </c>
      <c r="E35" s="9">
        <v>121944</v>
      </c>
      <c r="F35" s="9" t="s">
        <v>44</v>
      </c>
      <c r="G35" s="9">
        <v>48</v>
      </c>
      <c r="H35" s="9" t="s">
        <v>42</v>
      </c>
      <c r="I35" s="14">
        <v>340</v>
      </c>
      <c r="J35" s="14">
        <f>G35*I35</f>
        <v>16320</v>
      </c>
      <c r="K35" s="15">
        <f>J35/$M$8</f>
        <v>2251.0344827586205</v>
      </c>
      <c r="L35" s="15">
        <f>K35/G35-$E$90</f>
        <v>22.378443441254902</v>
      </c>
      <c r="M35" s="15">
        <f>L35*G35</f>
        <v>1074.1652851802353</v>
      </c>
    </row>
    <row r="36" spans="1:13" s="2" customFormat="1" ht="24" customHeight="1">
      <c r="A36" s="8">
        <v>45271</v>
      </c>
      <c r="B36" s="9">
        <v>1511540</v>
      </c>
      <c r="C36" s="9" t="s">
        <v>40</v>
      </c>
      <c r="D36" s="9">
        <v>121064</v>
      </c>
      <c r="E36" s="9">
        <v>121944</v>
      </c>
      <c r="F36" s="9" t="s">
        <v>44</v>
      </c>
      <c r="G36" s="9">
        <v>125</v>
      </c>
      <c r="H36" s="9" t="s">
        <v>42</v>
      </c>
      <c r="I36" s="14">
        <v>340</v>
      </c>
      <c r="J36" s="14">
        <f>G36*I36</f>
        <v>42500</v>
      </c>
      <c r="K36" s="15">
        <f>J36/$M$8</f>
        <v>5862.0689655172409</v>
      </c>
      <c r="L36" s="15">
        <f>K36/G36-$E$90</f>
        <v>22.378443441254902</v>
      </c>
      <c r="M36" s="15">
        <f>L36*G36</f>
        <v>2797.3054301568627</v>
      </c>
    </row>
    <row r="37" spans="1:13" s="2" customFormat="1" ht="24" customHeight="1">
      <c r="A37" s="8">
        <v>45271</v>
      </c>
      <c r="B37" s="9">
        <v>1511540</v>
      </c>
      <c r="C37" s="9" t="s">
        <v>40</v>
      </c>
      <c r="D37" s="9">
        <v>121064</v>
      </c>
      <c r="E37" s="9">
        <v>121944</v>
      </c>
      <c r="F37" s="9" t="s">
        <v>44</v>
      </c>
      <c r="G37" s="9">
        <v>27</v>
      </c>
      <c r="H37" s="9" t="s">
        <v>42</v>
      </c>
      <c r="I37" s="14">
        <v>340</v>
      </c>
      <c r="J37" s="14">
        <f>G37*I37</f>
        <v>9180</v>
      </c>
      <c r="K37" s="15">
        <f>J37/$M$8</f>
        <v>1266.2068965517242</v>
      </c>
      <c r="L37" s="15">
        <f>K37/G37-$E$90</f>
        <v>22.378443441254909</v>
      </c>
      <c r="M37" s="15">
        <f>L37*G37</f>
        <v>604.21797291388259</v>
      </c>
    </row>
    <row r="38" spans="1:13" s="2" customFormat="1" ht="24" customHeight="1">
      <c r="A38" s="8">
        <v>45271</v>
      </c>
      <c r="B38" s="9">
        <v>1511543</v>
      </c>
      <c r="C38" s="9" t="s">
        <v>40</v>
      </c>
      <c r="D38" s="9">
        <v>121064</v>
      </c>
      <c r="E38" s="9">
        <v>121944</v>
      </c>
      <c r="F38" s="9" t="s">
        <v>44</v>
      </c>
      <c r="G38" s="9">
        <v>280</v>
      </c>
      <c r="H38" s="9" t="s">
        <v>42</v>
      </c>
      <c r="I38" s="14">
        <v>340</v>
      </c>
      <c r="J38" s="14">
        <f>G38*I38</f>
        <v>95200</v>
      </c>
      <c r="K38" s="15">
        <f>J38/$M$8</f>
        <v>13131.034482758621</v>
      </c>
      <c r="L38" s="15">
        <f>K38/G38-$E$90</f>
        <v>22.378443441254909</v>
      </c>
      <c r="M38" s="15">
        <f>L38*G38</f>
        <v>6265.9641635513744</v>
      </c>
    </row>
    <row r="39" spans="1:13" s="2" customFormat="1" ht="24" customHeight="1">
      <c r="A39" s="8">
        <v>45271</v>
      </c>
      <c r="B39" s="9">
        <v>1511545</v>
      </c>
      <c r="C39" s="9" t="s">
        <v>40</v>
      </c>
      <c r="D39" s="9">
        <v>121064</v>
      </c>
      <c r="E39" s="9">
        <v>121944</v>
      </c>
      <c r="F39" s="9" t="s">
        <v>46</v>
      </c>
      <c r="G39" s="9">
        <v>52</v>
      </c>
      <c r="H39" s="9" t="s">
        <v>42</v>
      </c>
      <c r="I39" s="14">
        <v>340</v>
      </c>
      <c r="J39" s="14">
        <f>G39*I39</f>
        <v>17680</v>
      </c>
      <c r="K39" s="15">
        <f>J39/$M$8</f>
        <v>2438.6206896551726</v>
      </c>
      <c r="L39" s="15">
        <f>K39/G39-$E$90</f>
        <v>22.378443441254909</v>
      </c>
      <c r="M39" s="15">
        <f>L39*G39</f>
        <v>1163.6790589452553</v>
      </c>
    </row>
    <row r="40" spans="1:13" s="2" customFormat="1" ht="24" customHeight="1">
      <c r="A40" s="8">
        <v>45271</v>
      </c>
      <c r="B40" s="9">
        <v>1511546</v>
      </c>
      <c r="C40" s="9" t="s">
        <v>40</v>
      </c>
      <c r="D40" s="9">
        <v>121064</v>
      </c>
      <c r="E40" s="9">
        <v>121944</v>
      </c>
      <c r="F40" s="9" t="s">
        <v>48</v>
      </c>
      <c r="G40" s="9">
        <v>78</v>
      </c>
      <c r="H40" s="9" t="s">
        <v>42</v>
      </c>
      <c r="I40" s="14">
        <v>320</v>
      </c>
      <c r="J40" s="14">
        <f>G40*I40</f>
        <v>24960</v>
      </c>
      <c r="K40" s="15">
        <f>J40/$M$8</f>
        <v>3442.7586206896553</v>
      </c>
      <c r="L40" s="15">
        <f>K40/G40-$E$90</f>
        <v>19.619822751599735</v>
      </c>
      <c r="M40" s="15">
        <f>L40*G40</f>
        <v>1530.3461746247792</v>
      </c>
    </row>
    <row r="41" spans="1:13" s="2" customFormat="1" ht="24" customHeight="1">
      <c r="A41" s="8">
        <v>45271</v>
      </c>
      <c r="B41" s="9">
        <v>1511546</v>
      </c>
      <c r="C41" s="9" t="s">
        <v>40</v>
      </c>
      <c r="D41" s="9">
        <v>121064</v>
      </c>
      <c r="E41" s="9">
        <v>121944</v>
      </c>
      <c r="F41" s="9" t="s">
        <v>48</v>
      </c>
      <c r="G41" s="9">
        <v>202</v>
      </c>
      <c r="H41" s="9" t="s">
        <v>42</v>
      </c>
      <c r="I41" s="14">
        <v>310</v>
      </c>
      <c r="J41" s="14">
        <f>G41*I41</f>
        <v>62620</v>
      </c>
      <c r="K41" s="15">
        <f>J41/$M$8</f>
        <v>8637.2413793103442</v>
      </c>
      <c r="L41" s="15">
        <f>K41/G41-$E$90</f>
        <v>18.24051240677214</v>
      </c>
      <c r="M41" s="15">
        <f>L41*G41</f>
        <v>3684.5835061679722</v>
      </c>
    </row>
    <row r="42" spans="1:13" s="2" customFormat="1" ht="24" customHeight="1">
      <c r="A42" s="8">
        <v>45271</v>
      </c>
      <c r="B42" s="9">
        <v>1511548</v>
      </c>
      <c r="C42" s="9" t="s">
        <v>40</v>
      </c>
      <c r="D42" s="9">
        <v>121064</v>
      </c>
      <c r="E42" s="9">
        <v>121944</v>
      </c>
      <c r="F42" s="9" t="s">
        <v>44</v>
      </c>
      <c r="G42" s="9">
        <v>280</v>
      </c>
      <c r="H42" s="9" t="s">
        <v>42</v>
      </c>
      <c r="I42" s="14">
        <v>340</v>
      </c>
      <c r="J42" s="14">
        <f>G42*I42</f>
        <v>95200</v>
      </c>
      <c r="K42" s="15">
        <f>J42/$M$8</f>
        <v>13131.034482758621</v>
      </c>
      <c r="L42" s="15">
        <f>K42/G42-$E$90</f>
        <v>22.378443441254909</v>
      </c>
      <c r="M42" s="15">
        <f>L42*G42</f>
        <v>6265.9641635513744</v>
      </c>
    </row>
    <row r="43" spans="1:13" s="2" customFormat="1" ht="24" customHeight="1">
      <c r="A43" s="8">
        <v>45271</v>
      </c>
      <c r="B43" s="9">
        <v>1511551</v>
      </c>
      <c r="C43" s="9" t="s">
        <v>40</v>
      </c>
      <c r="D43" s="9">
        <v>121064</v>
      </c>
      <c r="E43" s="9">
        <v>121944</v>
      </c>
      <c r="F43" s="9" t="s">
        <v>41</v>
      </c>
      <c r="G43" s="9">
        <v>280</v>
      </c>
      <c r="H43" s="9" t="s">
        <v>42</v>
      </c>
      <c r="I43" s="14">
        <v>320</v>
      </c>
      <c r="J43" s="14">
        <f>G43*I43</f>
        <v>89600</v>
      </c>
      <c r="K43" s="15">
        <f>J43/$M$8</f>
        <v>12358.620689655172</v>
      </c>
      <c r="L43" s="15">
        <f>K43/G43-$E$90</f>
        <v>19.619822751599727</v>
      </c>
      <c r="M43" s="15">
        <f>L43*G43</f>
        <v>5493.5503704479233</v>
      </c>
    </row>
    <row r="44" spans="1:13" s="2" customFormat="1" ht="24" customHeight="1">
      <c r="A44" s="8">
        <v>45271</v>
      </c>
      <c r="B44" s="9">
        <v>1511553</v>
      </c>
      <c r="C44" s="9" t="s">
        <v>40</v>
      </c>
      <c r="D44" s="9">
        <v>121064</v>
      </c>
      <c r="E44" s="9">
        <v>121944</v>
      </c>
      <c r="F44" s="9" t="s">
        <v>48</v>
      </c>
      <c r="G44" s="9">
        <v>280</v>
      </c>
      <c r="H44" s="9" t="s">
        <v>42</v>
      </c>
      <c r="I44" s="14">
        <v>310</v>
      </c>
      <c r="J44" s="14">
        <f>G44*I44</f>
        <v>86800</v>
      </c>
      <c r="K44" s="15">
        <f>J44/$M$8</f>
        <v>11972.413793103447</v>
      </c>
      <c r="L44" s="15">
        <f>K44/G44-$E$90</f>
        <v>18.24051240677214</v>
      </c>
      <c r="M44" s="15">
        <f>L44*G44</f>
        <v>5107.3434738961996</v>
      </c>
    </row>
    <row r="45" spans="1:13" s="2" customFormat="1" ht="24" customHeight="1">
      <c r="A45" s="8">
        <v>45271</v>
      </c>
      <c r="B45" s="9">
        <v>1511559</v>
      </c>
      <c r="C45" s="9" t="s">
        <v>40</v>
      </c>
      <c r="D45" s="9">
        <v>121064</v>
      </c>
      <c r="E45" s="9">
        <v>121944</v>
      </c>
      <c r="F45" s="9" t="s">
        <v>44</v>
      </c>
      <c r="G45" s="9">
        <v>280</v>
      </c>
      <c r="H45" s="9" t="s">
        <v>42</v>
      </c>
      <c r="I45" s="14">
        <v>340</v>
      </c>
      <c r="J45" s="14">
        <f>G45*I45</f>
        <v>95200</v>
      </c>
      <c r="K45" s="15">
        <f>J45/$M$8</f>
        <v>13131.034482758621</v>
      </c>
      <c r="L45" s="15">
        <f>K45/G45-$E$90</f>
        <v>22.378443441254909</v>
      </c>
      <c r="M45" s="15">
        <f>L45*G45</f>
        <v>6265.9641635513744</v>
      </c>
    </row>
    <row r="46" spans="1:13" s="2" customFormat="1" ht="24" customHeight="1">
      <c r="A46" s="8">
        <v>45271</v>
      </c>
      <c r="B46" s="9">
        <v>1511560</v>
      </c>
      <c r="C46" s="9" t="s">
        <v>40</v>
      </c>
      <c r="D46" s="9">
        <v>121064</v>
      </c>
      <c r="E46" s="9">
        <v>121944</v>
      </c>
      <c r="F46" s="9" t="s">
        <v>45</v>
      </c>
      <c r="G46" s="9">
        <v>81</v>
      </c>
      <c r="H46" s="9" t="s">
        <v>42</v>
      </c>
      <c r="I46" s="14">
        <v>360</v>
      </c>
      <c r="J46" s="14">
        <f>G46*I46</f>
        <v>29160</v>
      </c>
      <c r="K46" s="15">
        <f>J46/$M$8</f>
        <v>4022.0689655172414</v>
      </c>
      <c r="L46" s="15">
        <f>K46/G46-$E$90</f>
        <v>25.137064130910076</v>
      </c>
      <c r="M46" s="15">
        <f>L46*G46</f>
        <v>2036.1021946037163</v>
      </c>
    </row>
    <row r="47" spans="1:13" s="2" customFormat="1" ht="24" customHeight="1">
      <c r="A47" s="8">
        <v>45271</v>
      </c>
      <c r="B47" s="9">
        <v>1511560</v>
      </c>
      <c r="C47" s="9" t="s">
        <v>40</v>
      </c>
      <c r="D47" s="9">
        <v>121064</v>
      </c>
      <c r="E47" s="9">
        <v>121944</v>
      </c>
      <c r="F47" s="9" t="s">
        <v>45</v>
      </c>
      <c r="G47" s="9">
        <v>78</v>
      </c>
      <c r="H47" s="9" t="s">
        <v>42</v>
      </c>
      <c r="I47" s="14">
        <v>360</v>
      </c>
      <c r="J47" s="14">
        <f>G47*I47</f>
        <v>28080</v>
      </c>
      <c r="K47" s="15">
        <f>J47/$M$8</f>
        <v>3873.1034482758619</v>
      </c>
      <c r="L47" s="15">
        <f>K47/G47-$E$90</f>
        <v>25.137064130910076</v>
      </c>
      <c r="M47" s="15">
        <f>L47*G47</f>
        <v>1960.691002210986</v>
      </c>
    </row>
    <row r="48" spans="1:13" s="2" customFormat="1" ht="24" customHeight="1">
      <c r="A48" s="8">
        <v>45271</v>
      </c>
      <c r="B48" s="9">
        <v>1511560</v>
      </c>
      <c r="C48" s="9" t="s">
        <v>40</v>
      </c>
      <c r="D48" s="9">
        <v>121064</v>
      </c>
      <c r="E48" s="9">
        <v>121944</v>
      </c>
      <c r="F48" s="9" t="s">
        <v>45</v>
      </c>
      <c r="G48" s="9">
        <v>69</v>
      </c>
      <c r="H48" s="9" t="s">
        <v>42</v>
      </c>
      <c r="I48" s="14">
        <v>360</v>
      </c>
      <c r="J48" s="14">
        <f>G48*I48</f>
        <v>24840</v>
      </c>
      <c r="K48" s="15">
        <f>J48/$M$8</f>
        <v>3426.2068965517242</v>
      </c>
      <c r="L48" s="15">
        <f>K48/G48-$E$90</f>
        <v>25.137064130910076</v>
      </c>
      <c r="M48" s="15">
        <f>L48*G48</f>
        <v>1734.4574250327953</v>
      </c>
    </row>
    <row r="49" spans="1:13" s="2" customFormat="1" ht="24" customHeight="1">
      <c r="A49" s="8">
        <v>45274</v>
      </c>
      <c r="B49" s="9">
        <v>1511488</v>
      </c>
      <c r="C49" s="9" t="s">
        <v>40</v>
      </c>
      <c r="D49" s="9">
        <v>121064</v>
      </c>
      <c r="E49" s="9">
        <v>121944</v>
      </c>
      <c r="F49" s="9" t="s">
        <v>41</v>
      </c>
      <c r="G49" s="9">
        <v>29</v>
      </c>
      <c r="H49" s="9" t="s">
        <v>42</v>
      </c>
      <c r="I49" s="14">
        <v>280</v>
      </c>
      <c r="J49" s="14">
        <f>G49*I49</f>
        <v>8120</v>
      </c>
      <c r="K49" s="15">
        <f>J49/$M$8</f>
        <v>1120</v>
      </c>
      <c r="L49" s="15">
        <f>K49/G49-$E$90</f>
        <v>14.102581372289386</v>
      </c>
      <c r="M49" s="15">
        <f>L49*G49</f>
        <v>408.9748597963922</v>
      </c>
    </row>
    <row r="50" spans="1:13" s="2" customFormat="1" ht="24" customHeight="1">
      <c r="A50" s="8">
        <v>45274</v>
      </c>
      <c r="B50" s="9">
        <v>1511488</v>
      </c>
      <c r="C50" s="9" t="s">
        <v>40</v>
      </c>
      <c r="D50" s="9">
        <v>121064</v>
      </c>
      <c r="E50" s="9">
        <v>121944</v>
      </c>
      <c r="F50" s="9" t="s">
        <v>41</v>
      </c>
      <c r="G50" s="9">
        <v>152</v>
      </c>
      <c r="H50" s="9" t="s">
        <v>42</v>
      </c>
      <c r="I50" s="14">
        <v>280</v>
      </c>
      <c r="J50" s="14">
        <f>G50*I50</f>
        <v>42560</v>
      </c>
      <c r="K50" s="15">
        <f>J50/$M$8</f>
        <v>5870.3448275862065</v>
      </c>
      <c r="L50" s="15">
        <f>K50/G50-$E$90</f>
        <v>14.102581372289386</v>
      </c>
      <c r="M50" s="15">
        <f>L50*G50</f>
        <v>2143.5923685879866</v>
      </c>
    </row>
    <row r="51" spans="1:13" s="2" customFormat="1" ht="24" customHeight="1">
      <c r="A51" s="8">
        <v>45274</v>
      </c>
      <c r="B51" s="9">
        <v>1511496</v>
      </c>
      <c r="C51" s="9" t="s">
        <v>40</v>
      </c>
      <c r="D51" s="9">
        <v>121064</v>
      </c>
      <c r="E51" s="9">
        <v>121944</v>
      </c>
      <c r="F51" s="9" t="s">
        <v>46</v>
      </c>
      <c r="G51" s="9">
        <v>70</v>
      </c>
      <c r="H51" s="9" t="s">
        <v>42</v>
      </c>
      <c r="I51" s="14">
        <v>340</v>
      </c>
      <c r="J51" s="14">
        <f>G51*I51</f>
        <v>23800</v>
      </c>
      <c r="K51" s="15">
        <f>J51/$M$8</f>
        <v>3282.7586206896553</v>
      </c>
      <c r="L51" s="15">
        <f>K51/G51-$E$90</f>
        <v>22.378443441254909</v>
      </c>
      <c r="M51" s="15">
        <f>L51*G51</f>
        <v>1566.4910408878436</v>
      </c>
    </row>
    <row r="52" spans="1:13" s="2" customFormat="1" ht="24" customHeight="1">
      <c r="A52" s="8">
        <v>45274</v>
      </c>
      <c r="B52" s="9">
        <v>1511496</v>
      </c>
      <c r="C52" s="9" t="s">
        <v>40</v>
      </c>
      <c r="D52" s="9">
        <v>121064</v>
      </c>
      <c r="E52" s="9">
        <v>121944</v>
      </c>
      <c r="F52" s="9" t="s">
        <v>46</v>
      </c>
      <c r="G52" s="9">
        <v>166</v>
      </c>
      <c r="H52" s="9" t="s">
        <v>42</v>
      </c>
      <c r="I52" s="14">
        <v>340</v>
      </c>
      <c r="J52" s="14">
        <f>G52*I52</f>
        <v>56440</v>
      </c>
      <c r="K52" s="15">
        <f>J52/$M$8</f>
        <v>7784.8275862068967</v>
      </c>
      <c r="L52" s="15">
        <f>K52/G52-$E$90</f>
        <v>22.378443441254902</v>
      </c>
      <c r="M52" s="15">
        <f>L52*G52</f>
        <v>3714.8216112483137</v>
      </c>
    </row>
    <row r="53" spans="1:13" s="2" customFormat="1" ht="24" customHeight="1">
      <c r="A53" s="8">
        <v>45274</v>
      </c>
      <c r="B53" s="9">
        <v>1511496</v>
      </c>
      <c r="C53" s="9" t="s">
        <v>40</v>
      </c>
      <c r="D53" s="9">
        <v>121064</v>
      </c>
      <c r="E53" s="9">
        <v>114957</v>
      </c>
      <c r="F53" s="9" t="s">
        <v>46</v>
      </c>
      <c r="G53" s="9">
        <v>44</v>
      </c>
      <c r="H53" s="9" t="s">
        <v>42</v>
      </c>
      <c r="I53" s="14">
        <v>340</v>
      </c>
      <c r="J53" s="14">
        <f>G53*I53</f>
        <v>14960</v>
      </c>
      <c r="K53" s="15">
        <f>J53/$M$8</f>
        <v>2063.4482758620688</v>
      </c>
      <c r="L53" s="15">
        <f>K53/G53-$E$90</f>
        <v>22.378443441254902</v>
      </c>
      <c r="M53" s="15">
        <f>L53*G53</f>
        <v>984.65151141521574</v>
      </c>
    </row>
    <row r="54" spans="1:13" s="2" customFormat="1" ht="24" customHeight="1">
      <c r="A54" s="8">
        <v>45274</v>
      </c>
      <c r="B54" s="9">
        <v>1511498</v>
      </c>
      <c r="C54" s="9" t="s">
        <v>40</v>
      </c>
      <c r="D54" s="9">
        <v>121064</v>
      </c>
      <c r="E54" s="9">
        <v>114957</v>
      </c>
      <c r="F54" s="9" t="s">
        <v>46</v>
      </c>
      <c r="G54" s="9">
        <v>8</v>
      </c>
      <c r="H54" s="9" t="s">
        <v>42</v>
      </c>
      <c r="I54" s="14">
        <v>340</v>
      </c>
      <c r="J54" s="14">
        <f>G54*I54</f>
        <v>2720</v>
      </c>
      <c r="K54" s="15">
        <f>J54/$M$8</f>
        <v>375.17241379310343</v>
      </c>
      <c r="L54" s="15">
        <f>K54/G54-$E$90</f>
        <v>22.378443441254902</v>
      </c>
      <c r="M54" s="15">
        <f>L54*G54</f>
        <v>179.02754753003921</v>
      </c>
    </row>
    <row r="55" spans="1:13" s="2" customFormat="1" ht="24" customHeight="1">
      <c r="A55" s="8">
        <v>45274</v>
      </c>
      <c r="B55" s="9">
        <v>1511511</v>
      </c>
      <c r="C55" s="9" t="s">
        <v>40</v>
      </c>
      <c r="D55" s="9">
        <v>121064</v>
      </c>
      <c r="E55" s="9">
        <v>114957</v>
      </c>
      <c r="F55" s="9" t="s">
        <v>46</v>
      </c>
      <c r="G55" s="9">
        <v>44</v>
      </c>
      <c r="H55" s="9" t="s">
        <v>42</v>
      </c>
      <c r="I55" s="14">
        <v>340</v>
      </c>
      <c r="J55" s="14">
        <f>G55*I55</f>
        <v>14960</v>
      </c>
      <c r="K55" s="15">
        <f>J55/$M$8</f>
        <v>2063.4482758620688</v>
      </c>
      <c r="L55" s="15">
        <f>K55/G55-$E$90</f>
        <v>22.378443441254902</v>
      </c>
      <c r="M55" s="15">
        <f>L55*G55</f>
        <v>984.65151141521574</v>
      </c>
    </row>
    <row r="56" spans="1:13" s="2" customFormat="1" ht="24" customHeight="1">
      <c r="A56" s="8">
        <v>45274</v>
      </c>
      <c r="B56" s="9">
        <v>1511511</v>
      </c>
      <c r="C56" s="9" t="s">
        <v>40</v>
      </c>
      <c r="D56" s="9">
        <v>121064</v>
      </c>
      <c r="E56" s="9">
        <v>114957</v>
      </c>
      <c r="F56" s="9" t="s">
        <v>41</v>
      </c>
      <c r="G56" s="9">
        <v>6</v>
      </c>
      <c r="H56" s="9" t="s">
        <v>42</v>
      </c>
      <c r="I56" s="14">
        <v>280</v>
      </c>
      <c r="J56" s="14">
        <f>G56*I56</f>
        <v>1680</v>
      </c>
      <c r="K56" s="15">
        <f>J56/$M$8</f>
        <v>231.72413793103448</v>
      </c>
      <c r="L56" s="15">
        <f>K56/G56-$E$90</f>
        <v>14.102581372289386</v>
      </c>
      <c r="M56" s="15">
        <f>L56*G56</f>
        <v>84.615488233736315</v>
      </c>
    </row>
    <row r="57" spans="1:13" s="2" customFormat="1" ht="24" customHeight="1">
      <c r="A57" s="8">
        <v>45274</v>
      </c>
      <c r="B57" s="9">
        <v>1511511</v>
      </c>
      <c r="C57" s="9" t="s">
        <v>40</v>
      </c>
      <c r="D57" s="9">
        <v>121064</v>
      </c>
      <c r="E57" s="9">
        <v>121944</v>
      </c>
      <c r="F57" s="9" t="s">
        <v>41</v>
      </c>
      <c r="G57" s="9">
        <v>85</v>
      </c>
      <c r="H57" s="9" t="s">
        <v>42</v>
      </c>
      <c r="I57" s="14">
        <v>280</v>
      </c>
      <c r="J57" s="14">
        <f>G57*I57</f>
        <v>23800</v>
      </c>
      <c r="K57" s="15">
        <f>J57/$M$8</f>
        <v>3282.7586206896553</v>
      </c>
      <c r="L57" s="15">
        <f>K57/G57-$E$90</f>
        <v>14.102581372289386</v>
      </c>
      <c r="M57" s="15">
        <f>L57*G57</f>
        <v>1198.7194166445977</v>
      </c>
    </row>
    <row r="58" spans="1:13" s="2" customFormat="1" ht="24" customHeight="1">
      <c r="A58" s="8">
        <v>45274</v>
      </c>
      <c r="B58" s="9">
        <v>1511513</v>
      </c>
      <c r="C58" s="9" t="s">
        <v>40</v>
      </c>
      <c r="D58" s="9">
        <v>121064</v>
      </c>
      <c r="E58" s="9">
        <v>121944</v>
      </c>
      <c r="F58" s="9" t="s">
        <v>43</v>
      </c>
      <c r="G58" s="9">
        <v>226</v>
      </c>
      <c r="H58" s="9" t="s">
        <v>42</v>
      </c>
      <c r="I58" s="14">
        <v>350</v>
      </c>
      <c r="J58" s="14">
        <f>G58*I58</f>
        <v>79100</v>
      </c>
      <c r="K58" s="15">
        <f>J58/$M$8</f>
        <v>10910.344827586207</v>
      </c>
      <c r="L58" s="15">
        <f>K58/G58-$E$90</f>
        <v>23.757753786082489</v>
      </c>
      <c r="M58" s="15">
        <f>L58*G58</f>
        <v>5369.2523556546421</v>
      </c>
    </row>
    <row r="59" spans="1:13" s="2" customFormat="1" ht="24" customHeight="1">
      <c r="A59" s="8">
        <v>45274</v>
      </c>
      <c r="B59" s="9">
        <v>1511514</v>
      </c>
      <c r="C59" s="9" t="s">
        <v>40</v>
      </c>
      <c r="D59" s="9">
        <v>121064</v>
      </c>
      <c r="E59" s="9">
        <v>114957</v>
      </c>
      <c r="F59" s="9" t="s">
        <v>49</v>
      </c>
      <c r="G59" s="9">
        <v>8</v>
      </c>
      <c r="H59" s="9" t="s">
        <v>42</v>
      </c>
      <c r="I59" s="14">
        <v>320</v>
      </c>
      <c r="J59" s="14">
        <f>G59*I59</f>
        <v>2560</v>
      </c>
      <c r="K59" s="15">
        <f>J59/$M$8</f>
        <v>353.10344827586209</v>
      </c>
      <c r="L59" s="15">
        <f>K59/G59-$E$90</f>
        <v>19.619822751599735</v>
      </c>
      <c r="M59" s="15">
        <f>L59*G59</f>
        <v>156.95858201279788</v>
      </c>
    </row>
    <row r="60" spans="1:13" s="2" customFormat="1" ht="24" customHeight="1">
      <c r="A60" s="8">
        <v>45274</v>
      </c>
      <c r="B60" s="9">
        <v>1511514</v>
      </c>
      <c r="C60" s="9" t="s">
        <v>40</v>
      </c>
      <c r="D60" s="9">
        <v>121064</v>
      </c>
      <c r="E60" s="9">
        <v>121944</v>
      </c>
      <c r="F60" s="9" t="s">
        <v>49</v>
      </c>
      <c r="G60" s="9">
        <v>79</v>
      </c>
      <c r="H60" s="9" t="s">
        <v>42</v>
      </c>
      <c r="I60" s="14">
        <v>320</v>
      </c>
      <c r="J60" s="14">
        <f>G60*I60</f>
        <v>25280</v>
      </c>
      <c r="K60" s="15">
        <f>J60/$M$8</f>
        <v>3486.8965517241381</v>
      </c>
      <c r="L60" s="15">
        <f>K60/G60-$E$90</f>
        <v>19.619822751599735</v>
      </c>
      <c r="M60" s="15">
        <f>L60*G60</f>
        <v>1549.9659973763789</v>
      </c>
    </row>
    <row r="61" spans="1:13" s="2" customFormat="1" ht="24" customHeight="1">
      <c r="A61" s="8">
        <v>45274</v>
      </c>
      <c r="B61" s="9">
        <v>1511514</v>
      </c>
      <c r="C61" s="9" t="s">
        <v>40</v>
      </c>
      <c r="D61" s="9">
        <v>121064</v>
      </c>
      <c r="E61" s="9">
        <v>121944</v>
      </c>
      <c r="F61" s="9" t="s">
        <v>49</v>
      </c>
      <c r="G61" s="9">
        <v>147</v>
      </c>
      <c r="H61" s="9" t="s">
        <v>42</v>
      </c>
      <c r="I61" s="14">
        <v>320</v>
      </c>
      <c r="J61" s="14">
        <f>G61*I61</f>
        <v>47040</v>
      </c>
      <c r="K61" s="15">
        <f>J61/$M$8</f>
        <v>6488.2758620689656</v>
      </c>
      <c r="L61" s="15">
        <f>K61/G61-$E$90</f>
        <v>19.619822751599735</v>
      </c>
      <c r="M61" s="15">
        <f>L61*G61</f>
        <v>2884.113944485161</v>
      </c>
    </row>
    <row r="62" spans="1:13" s="2" customFormat="1" ht="24" customHeight="1">
      <c r="A62" s="8">
        <v>45274</v>
      </c>
      <c r="B62" s="9">
        <v>1511514</v>
      </c>
      <c r="C62" s="9" t="s">
        <v>40</v>
      </c>
      <c r="D62" s="9">
        <v>121064</v>
      </c>
      <c r="E62" s="9">
        <v>114957</v>
      </c>
      <c r="F62" s="9" t="s">
        <v>49</v>
      </c>
      <c r="G62" s="9">
        <v>46</v>
      </c>
      <c r="H62" s="9" t="s">
        <v>42</v>
      </c>
      <c r="I62" s="14">
        <v>320</v>
      </c>
      <c r="J62" s="14">
        <f>G62*I62</f>
        <v>14720</v>
      </c>
      <c r="K62" s="15">
        <f>J62/$M$8</f>
        <v>2030.344827586207</v>
      </c>
      <c r="L62" s="15">
        <f>K62/G62-$E$90</f>
        <v>19.619822751599735</v>
      </c>
      <c r="M62" s="15">
        <f>L62*G62</f>
        <v>902.51184657358783</v>
      </c>
    </row>
    <row r="63" spans="1:13" s="2" customFormat="1" ht="24" customHeight="1">
      <c r="A63" s="8">
        <v>45274</v>
      </c>
      <c r="B63" s="9">
        <v>1511526</v>
      </c>
      <c r="C63" s="9" t="s">
        <v>40</v>
      </c>
      <c r="D63" s="9">
        <v>121064</v>
      </c>
      <c r="E63" s="9">
        <v>121944</v>
      </c>
      <c r="F63" s="9" t="s">
        <v>48</v>
      </c>
      <c r="G63" s="9">
        <v>270</v>
      </c>
      <c r="H63" s="9" t="s">
        <v>42</v>
      </c>
      <c r="I63" s="14">
        <v>310</v>
      </c>
      <c r="J63" s="14">
        <f>G63*I63</f>
        <v>83700</v>
      </c>
      <c r="K63" s="15">
        <f>J63/$M$8</f>
        <v>11544.827586206897</v>
      </c>
      <c r="L63" s="15">
        <f>K63/G63-$E$90</f>
        <v>18.240512406772147</v>
      </c>
      <c r="M63" s="15">
        <f>L63*G63</f>
        <v>4924.9383498284797</v>
      </c>
    </row>
    <row r="64" spans="1:13" s="2" customFormat="1" ht="24" customHeight="1">
      <c r="A64" s="8">
        <v>45274</v>
      </c>
      <c r="B64" s="9">
        <v>1511526</v>
      </c>
      <c r="C64" s="9" t="s">
        <v>40</v>
      </c>
      <c r="D64" s="9">
        <v>121064</v>
      </c>
      <c r="E64" s="9">
        <v>114957</v>
      </c>
      <c r="F64" s="9" t="s">
        <v>48</v>
      </c>
      <c r="G64" s="9">
        <v>9</v>
      </c>
      <c r="H64" s="9" t="s">
        <v>42</v>
      </c>
      <c r="I64" s="14">
        <v>315</v>
      </c>
      <c r="J64" s="14">
        <f>G64*I64</f>
        <v>2835</v>
      </c>
      <c r="K64" s="15">
        <f>J64/$M$8</f>
        <v>391.0344827586207</v>
      </c>
      <c r="L64" s="15">
        <f>K64/G64-$E$90</f>
        <v>18.930167579185941</v>
      </c>
      <c r="M64" s="15">
        <f>L64*G64</f>
        <v>170.37150821267346</v>
      </c>
    </row>
    <row r="65" spans="1:15" s="2" customFormat="1" ht="24" customHeight="1">
      <c r="A65" s="8">
        <v>45274</v>
      </c>
      <c r="B65" s="9">
        <v>1511540</v>
      </c>
      <c r="C65" s="9" t="s">
        <v>40</v>
      </c>
      <c r="D65" s="9">
        <v>121064</v>
      </c>
      <c r="E65" s="9">
        <v>121944</v>
      </c>
      <c r="F65" s="9" t="s">
        <v>44</v>
      </c>
      <c r="G65" s="9">
        <v>80</v>
      </c>
      <c r="H65" s="9" t="s">
        <v>42</v>
      </c>
      <c r="I65" s="14">
        <v>300</v>
      </c>
      <c r="J65" s="14">
        <f>G65*I65</f>
        <v>24000</v>
      </c>
      <c r="K65" s="15">
        <f>J65/$M$8</f>
        <v>3310.344827586207</v>
      </c>
      <c r="L65" s="15">
        <f>K65/G65-$E$90</f>
        <v>16.86120206194456</v>
      </c>
      <c r="M65" s="15">
        <f>L65*G65</f>
        <v>1348.8961649555649</v>
      </c>
    </row>
    <row r="66" spans="1:15" s="2" customFormat="1" ht="24" customHeight="1">
      <c r="A66" s="8">
        <v>45274</v>
      </c>
      <c r="B66" s="9">
        <v>1511545</v>
      </c>
      <c r="C66" s="9" t="s">
        <v>40</v>
      </c>
      <c r="D66" s="9">
        <v>121064</v>
      </c>
      <c r="E66" s="9">
        <v>121944</v>
      </c>
      <c r="F66" s="9" t="s">
        <v>46</v>
      </c>
      <c r="G66" s="9">
        <v>107</v>
      </c>
      <c r="H66" s="9" t="s">
        <v>42</v>
      </c>
      <c r="I66" s="14">
        <v>340</v>
      </c>
      <c r="J66" s="14">
        <f>G66*I66</f>
        <v>36380</v>
      </c>
      <c r="K66" s="15">
        <f>J66/$M$8</f>
        <v>5017.9310344827591</v>
      </c>
      <c r="L66" s="15">
        <f>K66/G66-$E$90</f>
        <v>22.378443441254909</v>
      </c>
      <c r="M66" s="15">
        <f>L66*G66</f>
        <v>2394.4934482142753</v>
      </c>
    </row>
    <row r="67" spans="1:15" s="2" customFormat="1" ht="24" customHeight="1">
      <c r="A67" s="8">
        <v>45274</v>
      </c>
      <c r="B67" s="9">
        <v>1511545</v>
      </c>
      <c r="C67" s="9" t="s">
        <v>40</v>
      </c>
      <c r="D67" s="9">
        <v>121064</v>
      </c>
      <c r="E67" s="9">
        <v>121944</v>
      </c>
      <c r="F67" s="9" t="s">
        <v>46</v>
      </c>
      <c r="G67" s="9">
        <v>121</v>
      </c>
      <c r="H67" s="9" t="s">
        <v>42</v>
      </c>
      <c r="I67" s="14">
        <v>340</v>
      </c>
      <c r="J67" s="14">
        <f>G67*I67</f>
        <v>41140</v>
      </c>
      <c r="K67" s="15">
        <f>J67/$M$8</f>
        <v>5674.4827586206893</v>
      </c>
      <c r="L67" s="15">
        <f>K67/G67-$E$90</f>
        <v>22.378443441254902</v>
      </c>
      <c r="M67" s="15">
        <f>L67*G67</f>
        <v>2707.7916563918429</v>
      </c>
    </row>
    <row r="68" spans="1:15" s="2" customFormat="1" ht="24" customHeight="1">
      <c r="A68" s="8">
        <v>45274</v>
      </c>
      <c r="B68" s="9">
        <v>1511552</v>
      </c>
      <c r="C68" s="9" t="s">
        <v>40</v>
      </c>
      <c r="D68" s="9">
        <v>121064</v>
      </c>
      <c r="E68" s="9">
        <v>121944</v>
      </c>
      <c r="F68" s="9" t="s">
        <v>44</v>
      </c>
      <c r="G68" s="9">
        <v>280</v>
      </c>
      <c r="H68" s="9" t="s">
        <v>42</v>
      </c>
      <c r="I68" s="14">
        <v>300</v>
      </c>
      <c r="J68" s="14">
        <f>G68*I68</f>
        <v>84000</v>
      </c>
      <c r="K68" s="15">
        <f>J68/$M$8</f>
        <v>11586.206896551725</v>
      </c>
      <c r="L68" s="15">
        <f>K68/G68-$E$90</f>
        <v>16.86120206194456</v>
      </c>
      <c r="M68" s="15">
        <f>L68*G68</f>
        <v>4721.1365773444768</v>
      </c>
    </row>
    <row r="69" spans="1:15" s="2" customFormat="1" ht="24" customHeight="1">
      <c r="A69" s="8">
        <v>45274</v>
      </c>
      <c r="B69" s="9">
        <v>1511555</v>
      </c>
      <c r="C69" s="9" t="s">
        <v>40</v>
      </c>
      <c r="D69" s="9">
        <v>121064</v>
      </c>
      <c r="E69" s="9">
        <v>121944</v>
      </c>
      <c r="F69" s="9" t="s">
        <v>41</v>
      </c>
      <c r="G69" s="9">
        <v>280</v>
      </c>
      <c r="H69" s="9" t="s">
        <v>42</v>
      </c>
      <c r="I69" s="14">
        <v>280</v>
      </c>
      <c r="J69" s="14">
        <f>G69*I69</f>
        <v>78400</v>
      </c>
      <c r="K69" s="15">
        <f>J69/$M$8</f>
        <v>10813.793103448275</v>
      </c>
      <c r="L69" s="15">
        <f>K69/G69-$E$90</f>
        <v>14.102581372289386</v>
      </c>
      <c r="M69" s="15">
        <f>L69*G69</f>
        <v>3948.722784241028</v>
      </c>
    </row>
    <row r="70" spans="1:15" s="2" customFormat="1" ht="24" customHeight="1">
      <c r="A70" s="8">
        <v>45274</v>
      </c>
      <c r="B70" s="9">
        <v>1511560</v>
      </c>
      <c r="C70" s="9" t="s">
        <v>40</v>
      </c>
      <c r="D70" s="9">
        <v>121064</v>
      </c>
      <c r="E70" s="9">
        <v>121944</v>
      </c>
      <c r="F70" s="9" t="s">
        <v>45</v>
      </c>
      <c r="G70" s="9">
        <v>52</v>
      </c>
      <c r="H70" s="9" t="s">
        <v>42</v>
      </c>
      <c r="I70" s="14">
        <v>350</v>
      </c>
      <c r="J70" s="14">
        <f>G70*I70</f>
        <v>18200</v>
      </c>
      <c r="K70" s="15">
        <f>J70/$M$8</f>
        <v>2510.344827586207</v>
      </c>
      <c r="L70" s="15">
        <f>K70/G70-$E$90</f>
        <v>23.757753786082489</v>
      </c>
      <c r="M70" s="15">
        <f>L70*G70</f>
        <v>1235.4031968762895</v>
      </c>
    </row>
    <row r="71" spans="1:15" s="2" customFormat="1" ht="24" customHeight="1">
      <c r="A71" s="9" t="s">
        <v>69</v>
      </c>
      <c r="B71" s="9">
        <v>1511511</v>
      </c>
      <c r="C71" s="9" t="s">
        <v>40</v>
      </c>
      <c r="D71" s="9">
        <v>121064</v>
      </c>
      <c r="E71" s="9">
        <v>121944</v>
      </c>
      <c r="F71" s="9" t="s">
        <v>47</v>
      </c>
      <c r="G71" s="9">
        <v>1</v>
      </c>
      <c r="H71" s="9" t="s">
        <v>42</v>
      </c>
      <c r="I71" s="23" t="s">
        <v>50</v>
      </c>
      <c r="J71" s="14"/>
      <c r="K71" s="15"/>
      <c r="L71" s="15"/>
      <c r="M71" s="15"/>
    </row>
    <row r="72" spans="1:15" s="2" customFormat="1" ht="24" customHeight="1">
      <c r="A72" s="9" t="s">
        <v>50</v>
      </c>
      <c r="B72" s="9" t="s">
        <v>50</v>
      </c>
      <c r="C72" s="9" t="s">
        <v>50</v>
      </c>
      <c r="D72" s="9" t="s">
        <v>50</v>
      </c>
      <c r="E72" s="9" t="s">
        <v>50</v>
      </c>
      <c r="F72" s="9" t="s">
        <v>50</v>
      </c>
      <c r="G72" s="9" t="s">
        <v>50</v>
      </c>
      <c r="H72" s="9" t="s">
        <v>50</v>
      </c>
      <c r="I72" s="23" t="s">
        <v>50</v>
      </c>
      <c r="J72" s="14"/>
      <c r="K72" s="15"/>
      <c r="L72" s="15"/>
      <c r="M72" s="15"/>
    </row>
    <row r="73" spans="1:15" s="2" customFormat="1" ht="24" customHeight="1">
      <c r="A73" s="17"/>
      <c r="B73" s="17"/>
      <c r="C73" s="17"/>
      <c r="D73" s="17"/>
      <c r="E73" s="17"/>
      <c r="F73" s="17"/>
      <c r="G73" s="17"/>
      <c r="H73" s="17"/>
      <c r="I73" s="14"/>
      <c r="J73" s="14"/>
      <c r="K73" s="24"/>
      <c r="L73" s="24"/>
      <c r="M73" s="24"/>
    </row>
    <row r="74" spans="1:15" s="2" customFormat="1" ht="24" customHeight="1">
      <c r="A74" s="18" t="s">
        <v>50</v>
      </c>
      <c r="B74" s="18" t="s">
        <v>50</v>
      </c>
      <c r="C74" s="18" t="s">
        <v>51</v>
      </c>
      <c r="D74" s="18" t="s">
        <v>50</v>
      </c>
      <c r="E74" s="18" t="s">
        <v>50</v>
      </c>
      <c r="F74" s="18" t="s">
        <v>50</v>
      </c>
      <c r="G74" s="18">
        <f>SUM(G13:G73)</f>
        <v>5600</v>
      </c>
      <c r="H74" s="18"/>
      <c r="I74" s="25"/>
      <c r="J74" s="26">
        <f>SUM(J13:J73)</f>
        <v>1834705</v>
      </c>
      <c r="K74" s="27">
        <f>SUM(K13:K73)</f>
        <v>253062.75862068956</v>
      </c>
      <c r="L74" s="27">
        <f>K74/G74-E90</f>
        <v>20.671670042240109</v>
      </c>
      <c r="M74" s="27">
        <f>SUM(M13:M73)</f>
        <v>115785.87034482758</v>
      </c>
    </row>
    <row r="75" spans="1:15" ht="16">
      <c r="J75" s="28"/>
      <c r="K75" s="28"/>
      <c r="L75" s="28"/>
      <c r="M75" s="28"/>
      <c r="O75" s="2"/>
    </row>
    <row r="76" spans="1:15" s="1" customFormat="1" ht="22" customHeight="1">
      <c r="A76" s="34" t="s">
        <v>52</v>
      </c>
      <c r="B76" s="34"/>
      <c r="C76" s="34"/>
      <c r="D76" s="19" t="s">
        <v>53</v>
      </c>
      <c r="E76" s="19" t="s">
        <v>54</v>
      </c>
      <c r="G76" s="38" t="s">
        <v>55</v>
      </c>
      <c r="H76" s="38"/>
      <c r="I76" s="38"/>
      <c r="J76" s="38"/>
      <c r="K76" s="38"/>
      <c r="L76" s="29" t="s">
        <v>31</v>
      </c>
      <c r="M76" s="30" t="s">
        <v>56</v>
      </c>
      <c r="O76" s="2"/>
    </row>
    <row r="77" spans="1:15" s="1" customFormat="1" ht="22" customHeight="1">
      <c r="A77" s="34" t="s">
        <v>57</v>
      </c>
      <c r="B77" s="34"/>
      <c r="C77" s="34"/>
      <c r="D77" s="20">
        <f>J74*0.09</f>
        <v>165123.44999999998</v>
      </c>
      <c r="E77" s="15">
        <f>D77/$M$8</f>
        <v>22775.648275862066</v>
      </c>
      <c r="G77" s="38"/>
      <c r="H77" s="38"/>
      <c r="I77" s="38"/>
      <c r="J77" s="38"/>
      <c r="K77" s="38"/>
      <c r="L77" s="29">
        <v>114957</v>
      </c>
      <c r="M77" s="15">
        <f>SUMIF($E$13:$E$70,114957,$M$13:$M$70)</f>
        <v>7647.0086623842926</v>
      </c>
      <c r="O77" s="2"/>
    </row>
    <row r="78" spans="1:15" s="1" customFormat="1" ht="22" customHeight="1">
      <c r="A78" s="34" t="s">
        <v>58</v>
      </c>
      <c r="B78" s="34"/>
      <c r="C78" s="34"/>
      <c r="D78" s="20">
        <v>622963.18999999994</v>
      </c>
      <c r="E78" s="15">
        <f t="shared" ref="E78:E85" si="0">D78/$M$8</f>
        <v>85925.957241379307</v>
      </c>
      <c r="G78" s="38"/>
      <c r="H78" s="38"/>
      <c r="I78" s="38"/>
      <c r="J78" s="38"/>
      <c r="K78" s="38"/>
      <c r="L78" s="29">
        <v>121944</v>
      </c>
      <c r="M78" s="15">
        <f>SUMIF($E$13:$E$70,121944,$M$13:$M$70)</f>
        <v>108138.86168244328</v>
      </c>
      <c r="O78" s="2"/>
    </row>
    <row r="79" spans="1:15" s="1" customFormat="1" ht="22" customHeight="1">
      <c r="A79" s="34" t="s">
        <v>59</v>
      </c>
      <c r="B79" s="34"/>
      <c r="C79" s="34"/>
      <c r="D79" s="20">
        <v>31521.4</v>
      </c>
      <c r="E79" s="15">
        <f t="shared" si="0"/>
        <v>4347.7793103448275</v>
      </c>
      <c r="G79" s="38"/>
      <c r="H79" s="38"/>
      <c r="I79" s="38"/>
      <c r="J79" s="38"/>
      <c r="K79" s="38"/>
      <c r="L79" s="29"/>
      <c r="M79" s="29"/>
      <c r="O79" s="2"/>
    </row>
    <row r="80" spans="1:15" s="1" customFormat="1" ht="22" customHeight="1">
      <c r="A80" s="34" t="s">
        <v>60</v>
      </c>
      <c r="B80" s="34"/>
      <c r="C80" s="34"/>
      <c r="D80" s="20">
        <v>18273</v>
      </c>
      <c r="E80" s="15">
        <f t="shared" si="0"/>
        <v>2520.4137931034484</v>
      </c>
      <c r="G80" s="38"/>
      <c r="H80" s="38"/>
      <c r="I80" s="38"/>
      <c r="J80" s="38"/>
      <c r="K80" s="38"/>
      <c r="L80" s="29"/>
      <c r="M80" s="29"/>
      <c r="O80" s="2"/>
    </row>
    <row r="81" spans="1:15" s="1" customFormat="1" ht="22" customHeight="1">
      <c r="A81" s="34" t="s">
        <v>61</v>
      </c>
      <c r="B81" s="34"/>
      <c r="C81" s="34"/>
      <c r="D81" s="20">
        <v>1460</v>
      </c>
      <c r="E81" s="15">
        <f t="shared" si="0"/>
        <v>201.37931034482759</v>
      </c>
      <c r="G81" s="38"/>
      <c r="H81" s="38"/>
      <c r="I81" s="38"/>
      <c r="J81" s="38"/>
      <c r="K81" s="38"/>
      <c r="L81" s="29"/>
      <c r="M81" s="29"/>
      <c r="O81" s="2"/>
    </row>
    <row r="82" spans="1:15" s="1" customFormat="1" ht="22" customHeight="1">
      <c r="A82" s="34" t="s">
        <v>62</v>
      </c>
      <c r="B82" s="34"/>
      <c r="C82" s="34"/>
      <c r="D82" s="20">
        <v>1200</v>
      </c>
      <c r="E82" s="15">
        <f t="shared" si="0"/>
        <v>165.51724137931035</v>
      </c>
      <c r="G82" s="38"/>
      <c r="H82" s="38"/>
      <c r="I82" s="38"/>
      <c r="J82" s="38"/>
      <c r="K82" s="38"/>
      <c r="L82" s="29"/>
      <c r="M82" s="29"/>
      <c r="O82" s="2"/>
    </row>
    <row r="83" spans="1:15" s="1" customFormat="1" ht="22" customHeight="1">
      <c r="A83" s="34" t="s">
        <v>63</v>
      </c>
      <c r="B83" s="34"/>
      <c r="C83" s="34"/>
      <c r="D83" s="20">
        <v>5960</v>
      </c>
      <c r="E83" s="15">
        <f t="shared" si="0"/>
        <v>822.06896551724139</v>
      </c>
      <c r="G83" s="38"/>
      <c r="H83" s="38"/>
      <c r="I83" s="38"/>
      <c r="J83" s="38"/>
      <c r="K83" s="38"/>
      <c r="L83" s="29"/>
      <c r="M83" s="29"/>
      <c r="O83" s="2"/>
    </row>
    <row r="84" spans="1:15" s="1" customFormat="1" ht="22" customHeight="1">
      <c r="A84" s="34" t="s">
        <v>64</v>
      </c>
      <c r="B84" s="34"/>
      <c r="C84" s="34"/>
      <c r="D84" s="20">
        <v>1980</v>
      </c>
      <c r="E84" s="15">
        <f t="shared" si="0"/>
        <v>273.10344827586209</v>
      </c>
      <c r="G84" s="38"/>
      <c r="H84" s="38"/>
      <c r="I84" s="38"/>
      <c r="J84" s="38"/>
      <c r="K84" s="38"/>
      <c r="L84" s="29"/>
      <c r="M84" s="29"/>
      <c r="O84" s="2"/>
    </row>
    <row r="85" spans="1:15" s="1" customFormat="1" ht="22" customHeight="1">
      <c r="A85" s="34" t="s">
        <v>65</v>
      </c>
      <c r="B85" s="34"/>
      <c r="C85" s="34"/>
      <c r="D85" s="20">
        <f>SUM(D77:D84)</f>
        <v>848481.03999999992</v>
      </c>
      <c r="E85" s="15">
        <f t="shared" si="0"/>
        <v>117031.86758620689</v>
      </c>
      <c r="G85" s="38"/>
      <c r="H85" s="38"/>
      <c r="I85" s="38"/>
      <c r="J85" s="38"/>
      <c r="K85" s="38"/>
      <c r="L85" s="29"/>
      <c r="M85" s="29"/>
      <c r="O85" s="2"/>
    </row>
    <row r="86" spans="1:15" s="1" customFormat="1" ht="22" customHeight="1">
      <c r="A86" s="1" t="s">
        <v>50</v>
      </c>
      <c r="B86" s="1" t="s">
        <v>50</v>
      </c>
      <c r="C86" s="1" t="s">
        <v>50</v>
      </c>
      <c r="D86" s="21"/>
      <c r="E86" s="22" t="s">
        <v>50</v>
      </c>
      <c r="G86" s="38"/>
      <c r="H86" s="38"/>
      <c r="I86" s="38"/>
      <c r="J86" s="38"/>
      <c r="K86" s="38"/>
      <c r="L86" s="29"/>
      <c r="M86" s="29"/>
      <c r="O86" s="2"/>
    </row>
    <row r="87" spans="1:15" s="1" customFormat="1" ht="22" customHeight="1">
      <c r="A87" s="34" t="s">
        <v>66</v>
      </c>
      <c r="B87" s="34"/>
      <c r="C87" s="34"/>
      <c r="D87" s="20">
        <f>J74*0.08</f>
        <v>146776.4</v>
      </c>
      <c r="E87" s="15">
        <f>D87/$M$8</f>
        <v>20245.020689655172</v>
      </c>
      <c r="G87" s="38"/>
      <c r="H87" s="38"/>
      <c r="I87" s="38"/>
      <c r="J87" s="38"/>
      <c r="K87" s="38"/>
      <c r="L87" s="29"/>
      <c r="M87" s="29"/>
      <c r="O87" s="2"/>
    </row>
    <row r="88" spans="1:15" s="1" customFormat="1" ht="22" customHeight="1">
      <c r="A88" s="1" t="s">
        <v>50</v>
      </c>
      <c r="B88" s="1" t="s">
        <v>50</v>
      </c>
      <c r="C88" s="1" t="s">
        <v>50</v>
      </c>
      <c r="D88" s="21"/>
      <c r="E88" s="22" t="s">
        <v>50</v>
      </c>
      <c r="G88" s="38"/>
      <c r="H88" s="38"/>
      <c r="I88" s="38"/>
      <c r="J88" s="38"/>
      <c r="K88" s="38"/>
      <c r="L88" s="29"/>
      <c r="M88" s="29"/>
      <c r="O88" s="2"/>
    </row>
    <row r="89" spans="1:15" s="1" customFormat="1" ht="22" customHeight="1">
      <c r="A89" s="35" t="s">
        <v>67</v>
      </c>
      <c r="B89" s="35"/>
      <c r="C89" s="35"/>
      <c r="D89" s="20">
        <f>D85+D87</f>
        <v>995257.44</v>
      </c>
      <c r="E89" s="15">
        <f>D89/$M$8</f>
        <v>137276.88827586206</v>
      </c>
      <c r="G89" s="38"/>
      <c r="H89" s="38"/>
      <c r="I89" s="38"/>
      <c r="J89" s="38"/>
      <c r="K89" s="38"/>
      <c r="L89" s="29"/>
      <c r="M89" s="29"/>
      <c r="O89" s="2"/>
    </row>
    <row r="90" spans="1:15" s="1" customFormat="1" ht="22" customHeight="1">
      <c r="A90" s="35" t="s">
        <v>68</v>
      </c>
      <c r="B90" s="35"/>
      <c r="C90" s="35"/>
      <c r="D90" s="20">
        <f>D89/(G74-1)</f>
        <v>177.75628505090194</v>
      </c>
      <c r="E90" s="15">
        <f>D90/$M$8</f>
        <v>24.518108282883027</v>
      </c>
      <c r="G90" s="38"/>
      <c r="H90" s="38"/>
      <c r="I90" s="38"/>
      <c r="J90" s="38"/>
      <c r="K90" s="38"/>
      <c r="L90" s="29"/>
      <c r="M90" s="29"/>
      <c r="O90" s="2"/>
    </row>
    <row r="91" spans="1:15" ht="16">
      <c r="O91" s="2"/>
    </row>
    <row r="92" spans="1:15" ht="16">
      <c r="O92" s="2"/>
    </row>
    <row r="93" spans="1:15" ht="16">
      <c r="O93" s="2"/>
    </row>
    <row r="94" spans="1:15" ht="16">
      <c r="O94" s="2"/>
    </row>
    <row r="95" spans="1:15" ht="16">
      <c r="O95" s="2"/>
    </row>
    <row r="96" spans="1:15" ht="16">
      <c r="O96" s="2"/>
    </row>
    <row r="97" spans="15:15" ht="16">
      <c r="O97" s="2"/>
    </row>
    <row r="98" spans="15:15" ht="16">
      <c r="O98" s="2"/>
    </row>
    <row r="99" spans="15:15" ht="16">
      <c r="O99" s="2"/>
    </row>
    <row r="100" spans="15:15" ht="16">
      <c r="O100" s="2"/>
    </row>
    <row r="101" spans="15:15" ht="16">
      <c r="O101" s="2"/>
    </row>
    <row r="102" spans="15:15" ht="16">
      <c r="O102" s="2"/>
    </row>
    <row r="104" spans="15:15" ht="16">
      <c r="O104" s="1"/>
    </row>
    <row r="105" spans="15:15" ht="16">
      <c r="O105" s="1"/>
    </row>
    <row r="106" spans="15:15" ht="16">
      <c r="O106" s="1"/>
    </row>
    <row r="107" spans="15:15" ht="16">
      <c r="O107" s="1"/>
    </row>
    <row r="108" spans="15:15" ht="16">
      <c r="O108" s="1"/>
    </row>
    <row r="109" spans="15:15" ht="16">
      <c r="O109" s="1"/>
    </row>
    <row r="110" spans="15:15" ht="16">
      <c r="O110" s="1"/>
    </row>
    <row r="111" spans="15:15" ht="16">
      <c r="O111" s="1"/>
    </row>
    <row r="112" spans="15:15" ht="16">
      <c r="O112" s="1"/>
    </row>
    <row r="113" spans="15:15" ht="16">
      <c r="O113" s="1"/>
    </row>
    <row r="114" spans="15:15" ht="16">
      <c r="O114" s="1"/>
    </row>
    <row r="115" spans="15:15" ht="16">
      <c r="O115" s="1"/>
    </row>
    <row r="116" spans="15:15" ht="16">
      <c r="O116" s="1"/>
    </row>
    <row r="117" spans="15:15" ht="16">
      <c r="O117" s="1"/>
    </row>
    <row r="118" spans="15:15" ht="16">
      <c r="O118" s="1"/>
    </row>
  </sheetData>
  <autoFilter ref="A12:O12" xr:uid="{00000000-0001-0000-0000-000000000000}">
    <sortState xmlns:xlrd2="http://schemas.microsoft.com/office/spreadsheetml/2017/richdata2" ref="A13:O72">
      <sortCondition ref="N12:N72"/>
    </sortState>
  </autoFilter>
  <sortState xmlns:xlrd2="http://schemas.microsoft.com/office/spreadsheetml/2017/richdata2" ref="A13:M70">
    <sortCondition ref="A13:A70"/>
    <sortCondition ref="B13:B70"/>
  </sortState>
  <mergeCells count="21">
    <mergeCell ref="A87:C87"/>
    <mergeCell ref="A89:C89"/>
    <mergeCell ref="A90:C90"/>
    <mergeCell ref="A1:M3"/>
    <mergeCell ref="A4:M6"/>
    <mergeCell ref="G76:K90"/>
    <mergeCell ref="A81:C81"/>
    <mergeCell ref="A82:C82"/>
    <mergeCell ref="A83:C83"/>
    <mergeCell ref="A84:C84"/>
    <mergeCell ref="A85:C85"/>
    <mergeCell ref="A76:C76"/>
    <mergeCell ref="A77:C77"/>
    <mergeCell ref="A78:C78"/>
    <mergeCell ref="A79:C79"/>
    <mergeCell ref="A80:C80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157-95432400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2023-11-30T19:12:00Z</dcterms:created>
  <dcterms:modified xsi:type="dcterms:W3CDTF">2024-03-21T22:47:55Z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