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1"/>
  <workbookPr/>
  <mc:AlternateContent xmlns:mc="http://schemas.openxmlformats.org/markup-compatibility/2006">
    <mc:Choice Requires="x15">
      <x15ac:absPath xmlns:x15ac="http://schemas.microsoft.com/office/spreadsheetml/2010/11/ac" url="/Users/alex/Library/Containers/com.tencent.xinWeChat/Data/Library/Application Support/com.tencent.xinWeChat/2.0b4.0.9/3c90e71168dbc9df496e70bb651af340/Message/MessageTemp/594f9c3ecfd656d4d0f6c6b2a69d1f3c/File/销售报告（零壹+鑫荣懋）/空运/8F/"/>
    </mc:Choice>
  </mc:AlternateContent>
  <xr:revisionPtr revIDLastSave="0" documentId="13_ncr:1_{5A5CA533-3B9F-1F4E-8D5E-42714D26E8F0}" xr6:coauthVersionLast="47" xr6:coauthVersionMax="47" xr10:uidLastSave="{00000000-0000-0000-0000-000000000000}"/>
  <bookViews>
    <workbookView xWindow="0" yWindow="880" windowWidth="31200" windowHeight="17120" xr2:uid="{00000000-000D-0000-FFFF-FFFF00000000}"/>
  </bookViews>
  <sheets>
    <sheet name="784-3846367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1" i="1" l="1"/>
  <c r="F30" i="1"/>
  <c r="E29" i="1"/>
  <c r="E28" i="1"/>
  <c r="F28" i="1" s="1"/>
  <c r="H24" i="1"/>
  <c r="K20" i="1"/>
  <c r="L20" i="1" s="1"/>
  <c r="K19" i="1"/>
  <c r="L19" i="1" s="1"/>
  <c r="L18" i="1"/>
  <c r="K18" i="1"/>
  <c r="K17" i="1"/>
  <c r="L16" i="1"/>
  <c r="K16" i="1"/>
  <c r="L15" i="1"/>
  <c r="K15" i="1"/>
  <c r="L14" i="1"/>
  <c r="K14" i="1"/>
  <c r="L13" i="1"/>
  <c r="K13" i="1"/>
  <c r="K24" i="1" l="1"/>
  <c r="E34" i="1"/>
  <c r="F34" i="1" s="1"/>
  <c r="E27" i="1"/>
  <c r="L17" i="1"/>
  <c r="L24" i="1" s="1"/>
  <c r="F27" i="1" l="1"/>
  <c r="E32" i="1"/>
  <c r="F32" i="1" l="1"/>
  <c r="E36" i="1"/>
  <c r="E37" i="1" l="1"/>
  <c r="F37" i="1" s="1"/>
  <c r="F36" i="1"/>
  <c r="M15" i="1" l="1"/>
  <c r="N15" i="1" s="1"/>
  <c r="M16" i="1"/>
  <c r="N16" i="1" s="1"/>
  <c r="M24" i="1"/>
  <c r="M13" i="1"/>
  <c r="N13" i="1" s="1"/>
  <c r="M18" i="1"/>
  <c r="N18" i="1" s="1"/>
  <c r="M19" i="1"/>
  <c r="N19" i="1" s="1"/>
  <c r="M20" i="1"/>
  <c r="N20" i="1" s="1"/>
  <c r="M17" i="1"/>
  <c r="N17" i="1" s="1"/>
  <c r="M14" i="1"/>
  <c r="N14" i="1" s="1"/>
  <c r="N24" i="1" l="1"/>
  <c r="N27" i="1"/>
  <c r="N28" i="1"/>
</calcChain>
</file>

<file path=xl/sharedStrings.xml><?xml version="1.0" encoding="utf-8"?>
<sst xmlns="http://schemas.openxmlformats.org/spreadsheetml/2006/main" count="194" uniqueCount="79">
  <si>
    <t>Sales Summary</t>
  </si>
  <si>
    <t>销售报告</t>
  </si>
  <si>
    <t>供应商 Supplier:</t>
  </si>
  <si>
    <t>OCHO FUEGOS SPA</t>
  </si>
  <si>
    <t>到货日期 Arrival Date:</t>
  </si>
  <si>
    <t>2023-12-04</t>
  </si>
  <si>
    <t>销售日期 Date of Sale:</t>
  </si>
  <si>
    <t>2023-12-05-2023-12-09</t>
  </si>
  <si>
    <t>汇率 FX Rate:</t>
  </si>
  <si>
    <t>航班号Flight No:</t>
  </si>
  <si>
    <t>LA602/CZ446</t>
  </si>
  <si>
    <t>提单号 AWB:</t>
  </si>
  <si>
    <t>784-38463670</t>
  </si>
  <si>
    <t>销售地点 Sales Location:</t>
  </si>
  <si>
    <t>XIAOGAN</t>
  </si>
  <si>
    <t/>
  </si>
  <si>
    <t>日期</t>
  </si>
  <si>
    <t>板号</t>
  </si>
  <si>
    <t>品种</t>
  </si>
  <si>
    <t>包装厂</t>
  </si>
  <si>
    <t>果园</t>
  </si>
  <si>
    <t>大小</t>
  </si>
  <si>
    <t>数量</t>
  </si>
  <si>
    <t>规格</t>
  </si>
  <si>
    <t>价格(人民币)</t>
  </si>
  <si>
    <t>总数(人民币)</t>
  </si>
  <si>
    <t>总数(美金)</t>
  </si>
  <si>
    <t>每箱收益 FOB</t>
  </si>
  <si>
    <t>总收益 FOB</t>
  </si>
  <si>
    <t>Date</t>
  </si>
  <si>
    <t>Pallet No.</t>
  </si>
  <si>
    <t>Variety</t>
  </si>
  <si>
    <t>CSP</t>
  </si>
  <si>
    <t>CSG</t>
  </si>
  <si>
    <t>Size</t>
  </si>
  <si>
    <t xml:space="preserve"> Quantity</t>
  </si>
  <si>
    <t>Specification</t>
  </si>
  <si>
    <t>Price RMB</t>
  </si>
  <si>
    <t>Total RMB</t>
  </si>
  <si>
    <t>Total USD</t>
  </si>
  <si>
    <t>FOB Return</t>
  </si>
  <si>
    <t>Total Return</t>
  </si>
  <si>
    <t>2023-12-09</t>
  </si>
  <si>
    <t>1511330</t>
  </si>
  <si>
    <t>SANTINA</t>
  </si>
  <si>
    <t>121064</t>
  </si>
  <si>
    <t>105448</t>
  </si>
  <si>
    <t>2JD</t>
  </si>
  <si>
    <t>2.5kg</t>
  </si>
  <si>
    <t>1511278</t>
  </si>
  <si>
    <t>114957</t>
  </si>
  <si>
    <t>1511281</t>
  </si>
  <si>
    <t>2023-12-06</t>
  </si>
  <si>
    <t>1511276</t>
  </si>
  <si>
    <t>3J</t>
  </si>
  <si>
    <t>2023-12-05</t>
  </si>
  <si>
    <t>1511299</t>
  </si>
  <si>
    <t>3JD</t>
  </si>
  <si>
    <t>1511297</t>
  </si>
  <si>
    <t>1511290</t>
  </si>
  <si>
    <t>4JD</t>
  </si>
  <si>
    <t>Damage</t>
  </si>
  <si>
    <t xml:space="preserve">总数 Total: </t>
  </si>
  <si>
    <t>其他费用 Additional Fees</t>
  </si>
  <si>
    <t>人民币 RMB</t>
  </si>
  <si>
    <t>美元 USD</t>
  </si>
  <si>
    <t>Note：</t>
  </si>
  <si>
    <t>Payment</t>
  </si>
  <si>
    <t>海关/税金 Customs/VAT</t>
  </si>
  <si>
    <t xml:space="preserve">105448 </t>
  </si>
  <si>
    <t>空运费 Airfreight</t>
  </si>
  <si>
    <t xml:space="preserve">114957 </t>
  </si>
  <si>
    <t>智利机场杂费 Chile Airport Fees</t>
  </si>
  <si>
    <r>
      <rPr>
        <sz val="12"/>
        <rFont val="宋体"/>
        <charset val="134"/>
      </rPr>
      <t>清关费</t>
    </r>
    <r>
      <rPr>
        <sz val="12"/>
        <rFont val="Times New Roman"/>
        <family val="1"/>
      </rPr>
      <t xml:space="preserve"> Clearance Charge</t>
    </r>
  </si>
  <si>
    <t>市场费用 Market Charges</t>
  </si>
  <si>
    <t>小计 Total Fees</t>
  </si>
  <si>
    <t>销售佣金 Commission (8%）</t>
  </si>
  <si>
    <t>总费用 Total Charges</t>
  </si>
  <si>
    <t>每箱平均费用 Ave/box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</si>
</sst>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\$#,##0.00_);[Red]\(\$#,##0.00\)"/>
    <numFmt numFmtId="168" formatCode="_ &quot;￥&quot;* #,##0.00_ ;_ &quot;￥&quot;* \-#,##0.00_ ;_ &quot;￥&quot;* &quot;-&quot;??_ ;_ @_ "/>
    <numFmt numFmtId="169" formatCode="&quot;￥&quot;#,##0.00_);[Red]\(&quot;￥&quot;#,##0.00\)"/>
    <numFmt numFmtId="170" formatCode="\$#,##0.00;\-\$#,##0.00"/>
  </numFmts>
  <fonts count="5">
    <font>
      <sz val="11"/>
      <color theme="1"/>
      <name val="Calibri"/>
      <charset val="134"/>
      <scheme val="minor"/>
    </font>
    <font>
      <sz val="12"/>
      <name val="Times New Roman"/>
      <family val="1"/>
    </font>
    <font>
      <sz val="18"/>
      <name val="Times New Roman"/>
      <family val="1"/>
    </font>
    <font>
      <sz val="12"/>
      <name val="宋体"/>
      <charset val="134"/>
    </font>
    <font>
      <sz val="11"/>
      <color theme="1"/>
      <name val="Calibri"/>
      <charset val="134"/>
      <scheme val="minor"/>
    </font>
  </fonts>
  <fills count="4">
    <fill>
      <patternFill patternType="none"/>
    </fill>
    <fill>
      <patternFill patternType="gray125"/>
    </fill>
    <fill>
      <patternFill patternType="mediumGray">
        <fgColor rgb="FFDDEBF7"/>
        <bgColor rgb="FFDDEBF7"/>
      </patternFill>
    </fill>
    <fill>
      <patternFill patternType="mediumGray">
        <fgColor rgb="FFE2EFDA"/>
        <bgColor rgb="FFE2EFDA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168" fontId="4" fillId="0" borderId="0" applyFont="0" applyFill="0" applyBorder="0" applyAlignment="0" applyProtection="0">
      <alignment vertical="center"/>
    </xf>
  </cellStyleXfs>
  <cellXfs count="3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3" fontId="1" fillId="3" borderId="3" xfId="0" applyNumberFormat="1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169" fontId="1" fillId="0" borderId="3" xfId="0" applyNumberFormat="1" applyFont="1" applyBorder="1" applyAlignment="1">
      <alignment horizontal="right" vertical="center"/>
    </xf>
    <xf numFmtId="170" fontId="1" fillId="0" borderId="3" xfId="0" applyNumberFormat="1" applyFont="1" applyBorder="1" applyAlignment="1">
      <alignment horizontal="right" vertical="center"/>
    </xf>
    <xf numFmtId="169" fontId="1" fillId="0" borderId="0" xfId="0" applyNumberFormat="1" applyFont="1"/>
    <xf numFmtId="170" fontId="1" fillId="0" borderId="4" xfId="0" applyNumberFormat="1" applyFont="1" applyBorder="1" applyAlignment="1">
      <alignment horizontal="right" vertical="center"/>
    </xf>
    <xf numFmtId="164" fontId="1" fillId="0" borderId="3" xfId="1" applyNumberFormat="1" applyFont="1" applyBorder="1" applyAlignment="1">
      <alignment horizontal="right" vertical="center"/>
    </xf>
    <xf numFmtId="0" fontId="1" fillId="0" borderId="3" xfId="0" applyFont="1" applyBorder="1" applyAlignment="1">
      <alignment horizontal="right" vertical="center"/>
    </xf>
    <xf numFmtId="0" fontId="1" fillId="3" borderId="3" xfId="0" applyFont="1" applyFill="1" applyBorder="1" applyAlignment="1">
      <alignment horizontal="right" vertical="center"/>
    </xf>
    <xf numFmtId="169" fontId="1" fillId="3" borderId="3" xfId="0" applyNumberFormat="1" applyFont="1" applyFill="1" applyBorder="1" applyAlignment="1">
      <alignment horizontal="right" vertical="center"/>
    </xf>
    <xf numFmtId="164" fontId="1" fillId="3" borderId="3" xfId="1" applyNumberFormat="1" applyFont="1" applyFill="1" applyBorder="1" applyAlignment="1">
      <alignment horizontal="right" vertical="center"/>
    </xf>
    <xf numFmtId="170" fontId="1" fillId="3" borderId="3" xfId="0" applyNumberFormat="1" applyFont="1" applyFill="1" applyBorder="1" applyAlignment="1">
      <alignment horizontal="right" vertical="center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170" fontId="1" fillId="0" borderId="8" xfId="0" applyNumberFormat="1" applyFont="1" applyBorder="1" applyAlignment="1">
      <alignment horizontal="center" vertical="center" wrapText="1"/>
    </xf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2" fillId="0" borderId="0" xfId="0" applyFont="1" applyAlignment="1">
      <alignment horizontal="center" vertical="center" wrapText="1"/>
    </xf>
    <xf numFmtId="0" fontId="1" fillId="0" borderId="3" xfId="0" applyFont="1" applyBorder="1"/>
    <xf numFmtId="0" fontId="3" fillId="0" borderId="3" xfId="0" applyFont="1" applyBorder="1"/>
    <xf numFmtId="0" fontId="1" fillId="3" borderId="3" xfId="0" applyFont="1" applyFill="1" applyBorder="1"/>
    <xf numFmtId="0" fontId="1" fillId="0" borderId="3" xfId="0" applyFont="1" applyBorder="1" applyAlignment="1">
      <alignment horizontal="left" vertical="top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3:N37"/>
  <sheetViews>
    <sheetView tabSelected="1" workbookViewId="0">
      <selection activeCell="J21" sqref="J21"/>
    </sheetView>
  </sheetViews>
  <sheetFormatPr baseColWidth="10" defaultColWidth="9" defaultRowHeight="15"/>
  <cols>
    <col min="2" max="2" width="17" customWidth="1"/>
    <col min="3" max="3" width="13" customWidth="1"/>
    <col min="4" max="4" width="12" customWidth="1"/>
    <col min="5" max="6" width="17" customWidth="1"/>
    <col min="7" max="8" width="12" customWidth="1"/>
    <col min="9" max="9" width="14" customWidth="1"/>
    <col min="10" max="14" width="17" customWidth="1"/>
  </cols>
  <sheetData>
    <row r="3" spans="1:14" ht="23">
      <c r="B3" s="29" t="s">
        <v>0</v>
      </c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</row>
    <row r="4" spans="1:14" ht="23">
      <c r="B4" s="29" t="s">
        <v>1</v>
      </c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</row>
    <row r="8" spans="1:14" s="1" customFormat="1" ht="16">
      <c r="B8" s="3" t="s">
        <v>2</v>
      </c>
      <c r="C8" s="4" t="s">
        <v>3</v>
      </c>
      <c r="F8" s="3" t="s">
        <v>4</v>
      </c>
      <c r="G8" s="4" t="s">
        <v>5</v>
      </c>
      <c r="J8" s="3" t="s">
        <v>6</v>
      </c>
      <c r="K8" s="4" t="s">
        <v>7</v>
      </c>
      <c r="M8" s="3" t="s">
        <v>8</v>
      </c>
      <c r="N8" s="3">
        <v>7.25</v>
      </c>
    </row>
    <row r="9" spans="1:14" s="1" customFormat="1" ht="16">
      <c r="B9" s="3" t="s">
        <v>9</v>
      </c>
      <c r="C9" s="4" t="s">
        <v>10</v>
      </c>
      <c r="F9" s="3" t="s">
        <v>11</v>
      </c>
      <c r="G9" s="4" t="s">
        <v>12</v>
      </c>
      <c r="J9" s="3" t="s">
        <v>13</v>
      </c>
      <c r="K9" s="4" t="s">
        <v>14</v>
      </c>
    </row>
    <row r="11" spans="1:14" s="2" customFormat="1" ht="17">
      <c r="A11" s="2" t="s">
        <v>15</v>
      </c>
      <c r="B11" s="5" t="s">
        <v>16</v>
      </c>
      <c r="C11" s="5" t="s">
        <v>17</v>
      </c>
      <c r="D11" s="5" t="s">
        <v>18</v>
      </c>
      <c r="E11" s="5" t="s">
        <v>19</v>
      </c>
      <c r="F11" s="5" t="s">
        <v>20</v>
      </c>
      <c r="G11" s="5" t="s">
        <v>21</v>
      </c>
      <c r="H11" s="5" t="s">
        <v>22</v>
      </c>
      <c r="I11" s="5" t="s">
        <v>23</v>
      </c>
      <c r="J11" s="5" t="s">
        <v>24</v>
      </c>
      <c r="K11" s="5" t="s">
        <v>25</v>
      </c>
      <c r="L11" s="5" t="s">
        <v>26</v>
      </c>
      <c r="M11" s="5" t="s">
        <v>27</v>
      </c>
      <c r="N11" s="5" t="s">
        <v>28</v>
      </c>
    </row>
    <row r="12" spans="1:14" s="2" customFormat="1" ht="17">
      <c r="A12" s="2" t="s">
        <v>15</v>
      </c>
      <c r="B12" s="6" t="s">
        <v>29</v>
      </c>
      <c r="C12" s="6" t="s">
        <v>30</v>
      </c>
      <c r="D12" s="6" t="s">
        <v>31</v>
      </c>
      <c r="E12" s="6" t="s">
        <v>32</v>
      </c>
      <c r="F12" s="6" t="s">
        <v>33</v>
      </c>
      <c r="G12" s="6" t="s">
        <v>34</v>
      </c>
      <c r="H12" s="6" t="s">
        <v>35</v>
      </c>
      <c r="I12" s="6" t="s">
        <v>36</v>
      </c>
      <c r="J12" s="6" t="s">
        <v>37</v>
      </c>
      <c r="K12" s="6" t="s">
        <v>38</v>
      </c>
      <c r="L12" s="6" t="s">
        <v>39</v>
      </c>
      <c r="M12" s="6" t="s">
        <v>40</v>
      </c>
      <c r="N12" s="6" t="s">
        <v>41</v>
      </c>
    </row>
    <row r="13" spans="1:14" s="2" customFormat="1" ht="17">
      <c r="A13" s="2" t="s">
        <v>15</v>
      </c>
      <c r="B13" s="7" t="s">
        <v>42</v>
      </c>
      <c r="C13" s="7" t="s">
        <v>43</v>
      </c>
      <c r="D13" s="7" t="s">
        <v>44</v>
      </c>
      <c r="E13" s="7" t="s">
        <v>45</v>
      </c>
      <c r="F13" s="7" t="s">
        <v>46</v>
      </c>
      <c r="G13" s="7" t="s">
        <v>47</v>
      </c>
      <c r="H13" s="7">
        <v>278</v>
      </c>
      <c r="I13" s="7" t="s">
        <v>48</v>
      </c>
      <c r="J13" s="11">
        <v>340</v>
      </c>
      <c r="K13" s="11">
        <f>J13*H13</f>
        <v>94520</v>
      </c>
      <c r="L13" s="15">
        <f>K13/N$8</f>
        <v>13037.241379310344</v>
      </c>
      <c r="M13" s="12">
        <f>L13/H13-F$37</f>
        <v>20.530654961079215</v>
      </c>
      <c r="N13" s="12">
        <f>M13*H13</f>
        <v>5707.522079180022</v>
      </c>
    </row>
    <row r="14" spans="1:14" s="2" customFormat="1" ht="17">
      <c r="A14" s="2" t="s">
        <v>15</v>
      </c>
      <c r="B14" s="7" t="s">
        <v>42</v>
      </c>
      <c r="C14" s="7" t="s">
        <v>49</v>
      </c>
      <c r="D14" s="7" t="s">
        <v>44</v>
      </c>
      <c r="E14" s="7" t="s">
        <v>45</v>
      </c>
      <c r="F14" s="7" t="s">
        <v>50</v>
      </c>
      <c r="G14" s="7" t="s">
        <v>47</v>
      </c>
      <c r="H14" s="7">
        <v>280</v>
      </c>
      <c r="I14" s="7" t="s">
        <v>48</v>
      </c>
      <c r="J14" s="11">
        <v>340</v>
      </c>
      <c r="K14" s="11">
        <f t="shared" ref="K14:K20" si="0">J14*H14</f>
        <v>95200</v>
      </c>
      <c r="L14" s="15">
        <f t="shared" ref="L14:L20" si="1">K14/N$8</f>
        <v>13131.034482758621</v>
      </c>
      <c r="M14" s="12">
        <f t="shared" ref="M14:M20" si="2">L14/H14-F$37</f>
        <v>20.530654961079222</v>
      </c>
      <c r="N14" s="12">
        <f t="shared" ref="N14:N20" si="3">M14*H14</f>
        <v>5748.5833891021821</v>
      </c>
    </row>
    <row r="15" spans="1:14" s="2" customFormat="1" ht="17">
      <c r="A15" s="2" t="s">
        <v>15</v>
      </c>
      <c r="B15" s="7" t="s">
        <v>42</v>
      </c>
      <c r="C15" s="7" t="s">
        <v>51</v>
      </c>
      <c r="D15" s="7" t="s">
        <v>44</v>
      </c>
      <c r="E15" s="7" t="s">
        <v>45</v>
      </c>
      <c r="F15" s="7" t="s">
        <v>50</v>
      </c>
      <c r="G15" s="7" t="s">
        <v>47</v>
      </c>
      <c r="H15" s="7">
        <v>280</v>
      </c>
      <c r="I15" s="7" t="s">
        <v>48</v>
      </c>
      <c r="J15" s="11">
        <v>340</v>
      </c>
      <c r="K15" s="11">
        <f t="shared" si="0"/>
        <v>95200</v>
      </c>
      <c r="L15" s="15">
        <f t="shared" si="1"/>
        <v>13131.034482758621</v>
      </c>
      <c r="M15" s="12">
        <f t="shared" si="2"/>
        <v>20.530654961079222</v>
      </c>
      <c r="N15" s="12">
        <f t="shared" si="3"/>
        <v>5748.5833891021821</v>
      </c>
    </row>
    <row r="16" spans="1:14" s="2" customFormat="1" ht="17">
      <c r="A16" s="2" t="s">
        <v>15</v>
      </c>
      <c r="B16" s="7" t="s">
        <v>52</v>
      </c>
      <c r="C16" s="7" t="s">
        <v>53</v>
      </c>
      <c r="D16" s="7" t="s">
        <v>44</v>
      </c>
      <c r="E16" s="7" t="s">
        <v>45</v>
      </c>
      <c r="F16" s="7" t="s">
        <v>50</v>
      </c>
      <c r="G16" s="7" t="s">
        <v>54</v>
      </c>
      <c r="H16" s="7">
        <v>280</v>
      </c>
      <c r="I16" s="7" t="s">
        <v>48</v>
      </c>
      <c r="J16" s="11">
        <v>360</v>
      </c>
      <c r="K16" s="11">
        <f t="shared" si="0"/>
        <v>100800</v>
      </c>
      <c r="L16" s="15">
        <f t="shared" si="1"/>
        <v>13903.448275862069</v>
      </c>
      <c r="M16" s="12">
        <f t="shared" si="2"/>
        <v>23.289275650734389</v>
      </c>
      <c r="N16" s="12">
        <f t="shared" si="3"/>
        <v>6520.9971822056286</v>
      </c>
    </row>
    <row r="17" spans="1:14" s="2" customFormat="1" ht="17">
      <c r="A17" s="2" t="s">
        <v>15</v>
      </c>
      <c r="B17" s="7" t="s">
        <v>55</v>
      </c>
      <c r="C17" s="7" t="s">
        <v>56</v>
      </c>
      <c r="D17" s="7" t="s">
        <v>44</v>
      </c>
      <c r="E17" s="7" t="s">
        <v>45</v>
      </c>
      <c r="F17" s="7" t="s">
        <v>50</v>
      </c>
      <c r="G17" s="7" t="s">
        <v>57</v>
      </c>
      <c r="H17" s="7">
        <v>280</v>
      </c>
      <c r="I17" s="7" t="s">
        <v>48</v>
      </c>
      <c r="J17" s="11">
        <v>370</v>
      </c>
      <c r="K17" s="11">
        <f t="shared" si="0"/>
        <v>103600</v>
      </c>
      <c r="L17" s="15">
        <f t="shared" si="1"/>
        <v>14289.655172413793</v>
      </c>
      <c r="M17" s="12">
        <f t="shared" si="2"/>
        <v>24.668585995561976</v>
      </c>
      <c r="N17" s="12">
        <f t="shared" si="3"/>
        <v>6907.2040787573533</v>
      </c>
    </row>
    <row r="18" spans="1:14" s="2" customFormat="1" ht="17">
      <c r="A18" s="2" t="s">
        <v>15</v>
      </c>
      <c r="B18" s="7" t="s">
        <v>55</v>
      </c>
      <c r="C18" s="7" t="s">
        <v>58</v>
      </c>
      <c r="D18" s="7" t="s">
        <v>44</v>
      </c>
      <c r="E18" s="7" t="s">
        <v>45</v>
      </c>
      <c r="F18" s="7" t="s">
        <v>50</v>
      </c>
      <c r="G18" s="7" t="s">
        <v>57</v>
      </c>
      <c r="H18" s="7">
        <v>280</v>
      </c>
      <c r="I18" s="7" t="s">
        <v>48</v>
      </c>
      <c r="J18" s="11">
        <v>370</v>
      </c>
      <c r="K18" s="11">
        <f t="shared" si="0"/>
        <v>103600</v>
      </c>
      <c r="L18" s="15">
        <f t="shared" si="1"/>
        <v>14289.655172413793</v>
      </c>
      <c r="M18" s="12">
        <f t="shared" si="2"/>
        <v>24.668585995561976</v>
      </c>
      <c r="N18" s="12">
        <f t="shared" si="3"/>
        <v>6907.2040787573533</v>
      </c>
    </row>
    <row r="19" spans="1:14" s="2" customFormat="1" ht="17">
      <c r="A19" s="2" t="s">
        <v>15</v>
      </c>
      <c r="B19" s="7" t="s">
        <v>55</v>
      </c>
      <c r="C19" s="7" t="s">
        <v>59</v>
      </c>
      <c r="D19" s="7" t="s">
        <v>44</v>
      </c>
      <c r="E19" s="7" t="s">
        <v>45</v>
      </c>
      <c r="F19" s="7" t="s">
        <v>50</v>
      </c>
      <c r="G19" s="7" t="s">
        <v>60</v>
      </c>
      <c r="H19" s="7">
        <v>119</v>
      </c>
      <c r="I19" s="7" t="s">
        <v>48</v>
      </c>
      <c r="J19" s="11">
        <v>380</v>
      </c>
      <c r="K19" s="11">
        <f t="shared" si="0"/>
        <v>45220</v>
      </c>
      <c r="L19" s="15">
        <f t="shared" si="1"/>
        <v>6237.2413793103451</v>
      </c>
      <c r="M19" s="12">
        <f t="shared" si="2"/>
        <v>26.047896340389563</v>
      </c>
      <c r="N19" s="12">
        <f t="shared" si="3"/>
        <v>3099.6996645063582</v>
      </c>
    </row>
    <row r="20" spans="1:14" s="2" customFormat="1" ht="17">
      <c r="A20" s="2" t="s">
        <v>15</v>
      </c>
      <c r="B20" s="7" t="s">
        <v>55</v>
      </c>
      <c r="C20" s="7" t="s">
        <v>59</v>
      </c>
      <c r="D20" s="7" t="s">
        <v>44</v>
      </c>
      <c r="E20" s="7" t="s">
        <v>45</v>
      </c>
      <c r="F20" s="7" t="s">
        <v>50</v>
      </c>
      <c r="G20" s="7" t="s">
        <v>60</v>
      </c>
      <c r="H20" s="7">
        <v>161</v>
      </c>
      <c r="I20" s="7" t="s">
        <v>48</v>
      </c>
      <c r="J20" s="11">
        <v>380</v>
      </c>
      <c r="K20" s="11">
        <f t="shared" si="0"/>
        <v>61180</v>
      </c>
      <c r="L20" s="15">
        <f t="shared" si="1"/>
        <v>8438.6206896551721</v>
      </c>
      <c r="M20" s="12">
        <f t="shared" si="2"/>
        <v>26.047896340389556</v>
      </c>
      <c r="N20" s="12">
        <f t="shared" si="3"/>
        <v>4193.7113108027188</v>
      </c>
    </row>
    <row r="21" spans="1:14" s="2" customFormat="1" ht="17">
      <c r="A21" s="2" t="s">
        <v>15</v>
      </c>
      <c r="B21" s="7" t="s">
        <v>15</v>
      </c>
      <c r="C21" s="7" t="s">
        <v>15</v>
      </c>
      <c r="D21" s="7" t="s">
        <v>15</v>
      </c>
      <c r="E21" s="7" t="s">
        <v>15</v>
      </c>
      <c r="F21" s="7" t="s">
        <v>15</v>
      </c>
      <c r="G21" s="7" t="s">
        <v>15</v>
      </c>
      <c r="H21" s="7" t="s">
        <v>15</v>
      </c>
      <c r="I21" s="7" t="s">
        <v>15</v>
      </c>
      <c r="J21" s="16" t="s">
        <v>15</v>
      </c>
      <c r="K21" s="11" t="s">
        <v>15</v>
      </c>
      <c r="L21" s="15" t="s">
        <v>15</v>
      </c>
      <c r="M21" s="12" t="s">
        <v>15</v>
      </c>
      <c r="N21" s="12" t="s">
        <v>15</v>
      </c>
    </row>
    <row r="22" spans="1:14" s="2" customFormat="1" ht="17">
      <c r="A22" s="2" t="s">
        <v>15</v>
      </c>
      <c r="B22" s="7" t="s">
        <v>61</v>
      </c>
      <c r="C22" s="7" t="s">
        <v>43</v>
      </c>
      <c r="D22" s="7" t="s">
        <v>44</v>
      </c>
      <c r="E22" s="7" t="s">
        <v>45</v>
      </c>
      <c r="F22" s="7" t="s">
        <v>46</v>
      </c>
      <c r="G22" s="7" t="s">
        <v>47</v>
      </c>
      <c r="H22" s="7">
        <v>2</v>
      </c>
      <c r="I22" s="7" t="s">
        <v>48</v>
      </c>
      <c r="J22" s="16" t="s">
        <v>15</v>
      </c>
      <c r="K22" s="11" t="s">
        <v>15</v>
      </c>
      <c r="L22" s="15" t="s">
        <v>15</v>
      </c>
      <c r="M22" s="12" t="s">
        <v>15</v>
      </c>
      <c r="N22" s="12" t="s">
        <v>15</v>
      </c>
    </row>
    <row r="23" spans="1:14" s="2" customFormat="1" ht="17">
      <c r="A23" s="2" t="s">
        <v>15</v>
      </c>
      <c r="B23" s="7" t="s">
        <v>15</v>
      </c>
      <c r="C23" s="7" t="s">
        <v>15</v>
      </c>
      <c r="D23" s="7" t="s">
        <v>15</v>
      </c>
      <c r="E23" s="7" t="s">
        <v>15</v>
      </c>
      <c r="F23" s="7" t="s">
        <v>15</v>
      </c>
      <c r="G23" s="7" t="s">
        <v>15</v>
      </c>
      <c r="H23" s="7" t="s">
        <v>15</v>
      </c>
      <c r="I23" s="7" t="s">
        <v>15</v>
      </c>
      <c r="J23" s="16" t="s">
        <v>15</v>
      </c>
      <c r="K23" s="11" t="s">
        <v>15</v>
      </c>
      <c r="L23" s="15" t="s">
        <v>15</v>
      </c>
      <c r="M23" s="12" t="s">
        <v>15</v>
      </c>
      <c r="N23" s="12" t="s">
        <v>15</v>
      </c>
    </row>
    <row r="24" spans="1:14" s="2" customFormat="1" ht="17">
      <c r="A24" s="2" t="s">
        <v>15</v>
      </c>
      <c r="B24" s="8" t="s">
        <v>15</v>
      </c>
      <c r="C24" s="8" t="s">
        <v>15</v>
      </c>
      <c r="D24" s="8" t="s">
        <v>62</v>
      </c>
      <c r="E24" s="8" t="s">
        <v>15</v>
      </c>
      <c r="F24" s="8" t="s">
        <v>15</v>
      </c>
      <c r="G24" s="8" t="s">
        <v>15</v>
      </c>
      <c r="H24" s="9">
        <f>SUM(H13:H22)</f>
        <v>1960</v>
      </c>
      <c r="I24" s="8" t="s">
        <v>15</v>
      </c>
      <c r="J24" s="17" t="s">
        <v>15</v>
      </c>
      <c r="K24" s="18">
        <f>SUM(K13:K20)</f>
        <v>699320</v>
      </c>
      <c r="L24" s="19">
        <f>SUM(L13:L20)</f>
        <v>96457.931034482768</v>
      </c>
      <c r="M24" s="20">
        <f>L24/H24-F37</f>
        <v>22.847333356575348</v>
      </c>
      <c r="N24" s="20">
        <f>SUM(N13:N20)</f>
        <v>44833.505172413796</v>
      </c>
    </row>
    <row r="26" spans="1:14" s="1" customFormat="1" ht="17">
      <c r="A26" s="1" t="s">
        <v>15</v>
      </c>
      <c r="B26" s="30" t="s">
        <v>63</v>
      </c>
      <c r="C26" s="30"/>
      <c r="D26" s="30"/>
      <c r="E26" s="10" t="s">
        <v>64</v>
      </c>
      <c r="F26" s="10" t="s">
        <v>65</v>
      </c>
      <c r="H26" s="33" t="s">
        <v>66</v>
      </c>
      <c r="I26" s="33"/>
      <c r="J26" s="33"/>
      <c r="K26" s="33"/>
      <c r="L26" s="33"/>
      <c r="M26" s="21" t="s">
        <v>33</v>
      </c>
      <c r="N26" s="22" t="s">
        <v>67</v>
      </c>
    </row>
    <row r="27" spans="1:14" s="1" customFormat="1" ht="17">
      <c r="A27" s="1" t="s">
        <v>15</v>
      </c>
      <c r="B27" s="30" t="s">
        <v>68</v>
      </c>
      <c r="C27" s="30"/>
      <c r="D27" s="30"/>
      <c r="E27" s="11">
        <f>K24*0.09</f>
        <v>62938.799999999996</v>
      </c>
      <c r="F27" s="12">
        <f>E27/N$8</f>
        <v>8681.2137931034486</v>
      </c>
      <c r="H27" s="33"/>
      <c r="I27" s="33"/>
      <c r="J27" s="33"/>
      <c r="K27" s="33"/>
      <c r="L27" s="33"/>
      <c r="M27" s="23" t="s">
        <v>69</v>
      </c>
      <c r="N27" s="24">
        <f>N13</f>
        <v>5707.522079180022</v>
      </c>
    </row>
    <row r="28" spans="1:14" s="1" customFormat="1" ht="17">
      <c r="A28" s="1" t="s">
        <v>15</v>
      </c>
      <c r="B28" s="30" t="s">
        <v>70</v>
      </c>
      <c r="C28" s="30"/>
      <c r="D28" s="30"/>
      <c r="E28" s="11">
        <f>5631*4.8*N8</f>
        <v>195958.8</v>
      </c>
      <c r="F28" s="12">
        <f>E28/N$8</f>
        <v>27028.799999999999</v>
      </c>
      <c r="H28" s="33"/>
      <c r="I28" s="33"/>
      <c r="J28" s="33"/>
      <c r="K28" s="33"/>
      <c r="L28" s="33"/>
      <c r="M28" s="23" t="s">
        <v>71</v>
      </c>
      <c r="N28" s="24">
        <f>SUM(N14:N20)</f>
        <v>39125.983093233772</v>
      </c>
    </row>
    <row r="29" spans="1:14" s="1" customFormat="1" ht="16">
      <c r="A29" s="1" t="s">
        <v>15</v>
      </c>
      <c r="B29" s="30" t="s">
        <v>72</v>
      </c>
      <c r="C29" s="30"/>
      <c r="D29" s="30"/>
      <c r="E29" s="11">
        <f>F29*N$8</f>
        <v>38179.587499999994</v>
      </c>
      <c r="F29" s="12">
        <v>5266.15</v>
      </c>
      <c r="H29" s="33"/>
      <c r="I29" s="33"/>
      <c r="J29" s="33"/>
      <c r="K29" s="33"/>
      <c r="L29" s="33"/>
      <c r="M29" s="25"/>
      <c r="N29" s="26"/>
    </row>
    <row r="30" spans="1:14" s="1" customFormat="1" ht="16">
      <c r="A30" s="1" t="s">
        <v>15</v>
      </c>
      <c r="B30" s="31" t="s">
        <v>73</v>
      </c>
      <c r="C30" s="30"/>
      <c r="D30" s="30"/>
      <c r="E30" s="11">
        <v>11559.6</v>
      </c>
      <c r="F30" s="12">
        <f t="shared" ref="F30:F34" si="4">E30/N$8</f>
        <v>1594.4275862068966</v>
      </c>
      <c r="H30" s="33"/>
      <c r="I30" s="33"/>
      <c r="J30" s="33"/>
      <c r="K30" s="33"/>
      <c r="L30" s="33"/>
      <c r="M30" s="25"/>
      <c r="N30" s="26"/>
    </row>
    <row r="31" spans="1:14" s="1" customFormat="1" ht="16">
      <c r="A31" s="1" t="s">
        <v>15</v>
      </c>
      <c r="B31" s="30" t="s">
        <v>74</v>
      </c>
      <c r="C31" s="30"/>
      <c r="D31" s="30"/>
      <c r="E31" s="11">
        <v>9694.7000000000007</v>
      </c>
      <c r="F31" s="12">
        <f t="shared" si="4"/>
        <v>1337.2</v>
      </c>
      <c r="H31" s="33"/>
      <c r="I31" s="33"/>
      <c r="J31" s="33"/>
      <c r="K31" s="33"/>
      <c r="L31" s="33"/>
      <c r="M31" s="25"/>
      <c r="N31" s="26"/>
    </row>
    <row r="32" spans="1:14" s="1" customFormat="1" ht="16">
      <c r="A32" s="1" t="s">
        <v>15</v>
      </c>
      <c r="B32" s="30" t="s">
        <v>75</v>
      </c>
      <c r="C32" s="30"/>
      <c r="D32" s="30"/>
      <c r="E32" s="11">
        <f>SUM(E27:E31)</f>
        <v>318331.48749999999</v>
      </c>
      <c r="F32" s="12">
        <f t="shared" si="4"/>
        <v>43907.791379310343</v>
      </c>
      <c r="H32" s="33"/>
      <c r="I32" s="33"/>
      <c r="J32" s="33"/>
      <c r="K32" s="33"/>
      <c r="L32" s="33"/>
      <c r="M32" s="25"/>
      <c r="N32" s="26"/>
    </row>
    <row r="33" spans="1:14" s="1" customFormat="1" ht="16">
      <c r="A33" s="1" t="s">
        <v>15</v>
      </c>
      <c r="B33" s="1" t="s">
        <v>15</v>
      </c>
      <c r="C33" s="1" t="s">
        <v>15</v>
      </c>
      <c r="D33" s="1" t="s">
        <v>15</v>
      </c>
      <c r="E33" s="13" t="s">
        <v>15</v>
      </c>
      <c r="F33" s="14"/>
      <c r="H33" s="33"/>
      <c r="I33" s="33"/>
      <c r="J33" s="33"/>
      <c r="K33" s="33"/>
      <c r="L33" s="33"/>
      <c r="M33" s="25"/>
      <c r="N33" s="26"/>
    </row>
    <row r="34" spans="1:14" s="1" customFormat="1" ht="16">
      <c r="A34" s="1" t="s">
        <v>15</v>
      </c>
      <c r="B34" s="30" t="s">
        <v>76</v>
      </c>
      <c r="C34" s="30"/>
      <c r="D34" s="30"/>
      <c r="E34" s="11">
        <f>K24*0.08</f>
        <v>55945.599999999999</v>
      </c>
      <c r="F34" s="12">
        <f t="shared" si="4"/>
        <v>7716.6344827586208</v>
      </c>
      <c r="H34" s="33"/>
      <c r="I34" s="33"/>
      <c r="J34" s="33"/>
      <c r="K34" s="33"/>
      <c r="L34" s="33"/>
      <c r="M34" s="25"/>
      <c r="N34" s="26"/>
    </row>
    <row r="35" spans="1:14" s="1" customFormat="1" ht="16">
      <c r="A35" s="1" t="s">
        <v>15</v>
      </c>
      <c r="B35" s="1" t="s">
        <v>15</v>
      </c>
      <c r="C35" s="1" t="s">
        <v>15</v>
      </c>
      <c r="D35" s="1" t="s">
        <v>15</v>
      </c>
      <c r="E35" s="13" t="s">
        <v>15</v>
      </c>
      <c r="F35" s="12"/>
      <c r="H35" s="33"/>
      <c r="I35" s="33"/>
      <c r="J35" s="33"/>
      <c r="K35" s="33"/>
      <c r="L35" s="33"/>
      <c r="M35" s="25"/>
      <c r="N35" s="26"/>
    </row>
    <row r="36" spans="1:14" s="1" customFormat="1" ht="16">
      <c r="A36" s="1" t="s">
        <v>15</v>
      </c>
      <c r="B36" s="32" t="s">
        <v>77</v>
      </c>
      <c r="C36" s="32"/>
      <c r="D36" s="32"/>
      <c r="E36" s="11">
        <f>E32+E34</f>
        <v>374277.08749999997</v>
      </c>
      <c r="F36" s="12">
        <f>E36/N$8</f>
        <v>51624.425862068958</v>
      </c>
      <c r="H36" s="33"/>
      <c r="I36" s="33"/>
      <c r="J36" s="33"/>
      <c r="K36" s="33"/>
      <c r="L36" s="33"/>
      <c r="M36" s="25"/>
      <c r="N36" s="26"/>
    </row>
    <row r="37" spans="1:14" s="1" customFormat="1" ht="16">
      <c r="A37" s="1" t="s">
        <v>15</v>
      </c>
      <c r="B37" s="32" t="s">
        <v>78</v>
      </c>
      <c r="C37" s="32"/>
      <c r="D37" s="32"/>
      <c r="E37" s="11">
        <f>E36/(H24-H22)</f>
        <v>191.15275153217567</v>
      </c>
      <c r="F37" s="12">
        <f>E37/N$8</f>
        <v>26.365896763058714</v>
      </c>
      <c r="H37" s="33"/>
      <c r="I37" s="33"/>
      <c r="J37" s="33"/>
      <c r="K37" s="33"/>
      <c r="L37" s="33"/>
      <c r="M37" s="27"/>
      <c r="N37" s="28"/>
    </row>
  </sheetData>
  <mergeCells count="13">
    <mergeCell ref="B36:D36"/>
    <mergeCell ref="B37:D37"/>
    <mergeCell ref="H26:L37"/>
    <mergeCell ref="B29:D29"/>
    <mergeCell ref="B30:D30"/>
    <mergeCell ref="B31:D31"/>
    <mergeCell ref="B32:D32"/>
    <mergeCell ref="B34:D34"/>
    <mergeCell ref="B3:N3"/>
    <mergeCell ref="B4:N4"/>
    <mergeCell ref="B26:D26"/>
    <mergeCell ref="B27:D27"/>
    <mergeCell ref="B28:D28"/>
  </mergeCells>
  <pageMargins left="0.7" right="0.7" top="0.75" bottom="0.75" header="0.3" footer="0.3"/>
  <pageSetup paperSize="9" orientation="landscape" horizontalDpi="96" verticalDpi="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784-38463670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 </cp:lastModifiedBy>
  <dcterms:created xsi:type="dcterms:W3CDTF">2023-12-21T07:25:00Z</dcterms:created>
  <dcterms:modified xsi:type="dcterms:W3CDTF">2024-03-22T13:09:05Z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0542A5592A8D4CF29A35DABE956D3157_12</vt:lpwstr>
  </property>
  <property fmtid="{D5CDD505-2E9C-101B-9397-08002B2CF9AE}" pid="3" name="KSOProductBuildVer">
    <vt:lpwstr>2052-12.1.0.16388</vt:lpwstr>
  </property>
</Properties>
</file>