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76177346-63E2-8A43-BA46-5E69D52A1356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4230" sheetId="2" r:id="rId1"/>
  </sheets>
  <definedNames>
    <definedName name="_xlnm._FilterDatabase" localSheetId="0" hidden="1">'784-38464230'!$A$12:$M$37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E48" i="2"/>
  <c r="E47" i="2"/>
  <c r="E46" i="2"/>
  <c r="E45" i="2"/>
  <c r="E44" i="2"/>
  <c r="D43" i="2"/>
  <c r="E43" i="2" s="1"/>
  <c r="G39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39" i="2" l="1"/>
  <c r="D42" i="2" s="1"/>
  <c r="K13" i="2"/>
  <c r="D52" i="2" l="1"/>
  <c r="E52" i="2" s="1"/>
  <c r="K39" i="2"/>
  <c r="D50" i="2"/>
  <c r="E42" i="2"/>
  <c r="D54" i="2" l="1"/>
  <c r="E50" i="2"/>
  <c r="D55" i="2" l="1"/>
  <c r="E55" i="2" s="1"/>
  <c r="E54" i="2"/>
  <c r="L35" i="2" l="1"/>
  <c r="M35" i="2" s="1"/>
  <c r="L18" i="2"/>
  <c r="M18" i="2" s="1"/>
  <c r="L14" i="2"/>
  <c r="M14" i="2" s="1"/>
  <c r="L28" i="2"/>
  <c r="M28" i="2" s="1"/>
  <c r="L24" i="2"/>
  <c r="M24" i="2" s="1"/>
  <c r="L19" i="2"/>
  <c r="M19" i="2" s="1"/>
  <c r="L23" i="2"/>
  <c r="M23" i="2" s="1"/>
  <c r="L34" i="2"/>
  <c r="M34" i="2" s="1"/>
  <c r="L29" i="2"/>
  <c r="M29" i="2" s="1"/>
  <c r="L33" i="2"/>
  <c r="M33" i="2" s="1"/>
  <c r="L15" i="2"/>
  <c r="M15" i="2" s="1"/>
  <c r="L20" i="2"/>
  <c r="M20" i="2" s="1"/>
  <c r="L25" i="2"/>
  <c r="M25" i="2" s="1"/>
  <c r="L30" i="2"/>
  <c r="M30" i="2" s="1"/>
  <c r="L16" i="2"/>
  <c r="M16" i="2" s="1"/>
  <c r="L21" i="2"/>
  <c r="M21" i="2" s="1"/>
  <c r="L26" i="2"/>
  <c r="M26" i="2" s="1"/>
  <c r="L31" i="2"/>
  <c r="M31" i="2" s="1"/>
  <c r="L17" i="2"/>
  <c r="M17" i="2" s="1"/>
  <c r="M44" i="2" s="1"/>
  <c r="L22" i="2"/>
  <c r="M22" i="2" s="1"/>
  <c r="L27" i="2"/>
  <c r="M27" i="2" s="1"/>
  <c r="L32" i="2"/>
  <c r="M32" i="2" s="1"/>
  <c r="L13" i="2"/>
  <c r="M13" i="2" s="1"/>
  <c r="L39" i="2"/>
  <c r="M42" i="2" l="1"/>
  <c r="M39" i="2"/>
  <c r="M43" i="2"/>
</calcChain>
</file>

<file path=xl/sharedStrings.xml><?xml version="1.0" encoding="utf-8"?>
<sst xmlns="http://schemas.openxmlformats.org/spreadsheetml/2006/main" count="156" uniqueCount="70">
  <si>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</si>
  <si>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</si>
  <si>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</si>
  <si>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</si>
  <si>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</si>
  <si>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</si>
  <si>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2023/12/4-2023/12/6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</si>
  <si>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</si>
  <si>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</si>
  <si>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</si>
  <si>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LA0602/CZ2540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</si>
  <si>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</si>
  <si>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784-38464230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</si>
  <si>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</si>
  <si>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</si>
  <si>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</si>
  <si>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</si>
  <si>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</si>
  <si>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</si>
  <si>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</si>
  <si>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</si>
  <si>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</si>
  <si>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</si>
  <si>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</si>
  <si>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</si>
  <si>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</si>
  <si>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</si>
  <si>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</si>
  <si>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</si>
  <si>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</si>
  <si>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</si>
  <si>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</si>
  <si>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</si>
  <si>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</si>
  <si>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</si>
  <si>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</si>
  <si>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</si>
  <si>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</si>
  <si>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</si>
  <si>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</si>
  <si>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</si>
  <si>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</si>
  <si>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4JD</t>
  </si>
  <si>
    <t>2.5kg</t>
  </si>
  <si>
    <t>2JDD</t>
  </si>
  <si>
    <t>3JD</t>
  </si>
  <si>
    <t>2JD</t>
  </si>
  <si>
    <t>2J</t>
  </si>
  <si>
    <t>3J</t>
  </si>
  <si>
    <t>3JDD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</si>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</sst>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topLeftCell="A9" zoomScale="106" workbookViewId="0">
      <selection activeCell="I35" sqref="I3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0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7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1" customFormat="1" ht="24" customHeight="1">
      <c r="A8" s="4" t="s">
        <v>2</v>
      </c>
      <c r="B8" s="32" t="s">
        <v>3</v>
      </c>
      <c r="C8" s="32"/>
      <c r="E8" s="15" t="s">
        <v>4</v>
      </c>
      <c r="F8" s="16">
        <v>45263</v>
      </c>
      <c r="G8" s="17"/>
      <c r="H8" s="33" t="s">
        <v>5</v>
      </c>
      <c r="I8" s="33"/>
      <c r="J8" s="16" t="s">
        <v>6</v>
      </c>
      <c r="L8" s="15" t="s">
        <v>7</v>
      </c>
      <c r="M8" s="5" t="s">
        <v>8</v>
      </c>
    </row>
    <row r="9" spans="1:13" s="1" customFormat="1" ht="24" customHeight="1">
      <c r="A9" s="4" t="s">
        <v>9</v>
      </c>
      <c r="B9" s="32" t="s">
        <v>10</v>
      </c>
      <c r="C9" s="32"/>
      <c r="E9" s="15" t="s">
        <v>11</v>
      </c>
      <c r="F9" s="5" t="s">
        <v>12</v>
      </c>
      <c r="G9" s="18"/>
      <c r="H9" s="33" t="s">
        <v>13</v>
      </c>
      <c r="I9" s="33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29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45264</v>
      </c>
      <c r="B13" s="9">
        <v>1511267</v>
      </c>
      <c r="C13" s="9" t="s">
        <v>41</v>
      </c>
      <c r="D13" s="9">
        <v>121064</v>
      </c>
      <c r="E13" s="9">
        <v>114957</v>
      </c>
      <c r="F13" s="9" t="s">
        <v>42</v>
      </c>
      <c r="G13" s="9">
        <v>250</v>
      </c>
      <c r="H13" s="9" t="s">
        <v>43</v>
      </c>
      <c r="I13" s="21">
        <v>370</v>
      </c>
      <c r="J13" s="21">
        <f t="shared" ref="J13:J25" si="0">G13*I13</f>
        <v>92500</v>
      </c>
      <c r="K13" s="19">
        <f t="shared" ref="K13:K25" si="1">J13/$M$8</f>
        <v>12671.232876712329</v>
      </c>
      <c r="L13" s="19">
        <f t="shared" ref="L13:L25" si="2">K13/G13-$E$55</f>
        <v>25.567159996818539</v>
      </c>
      <c r="M13" s="19">
        <f t="shared" ref="M13:M25" si="3">L13*G13</f>
        <v>6391.789999204635</v>
      </c>
    </row>
    <row r="14" spans="1:13" s="2" customFormat="1" ht="24" customHeight="1">
      <c r="A14" s="8">
        <v>45264</v>
      </c>
      <c r="B14" s="9">
        <v>1511267</v>
      </c>
      <c r="C14" s="9" t="s">
        <v>41</v>
      </c>
      <c r="D14" s="9">
        <v>121064</v>
      </c>
      <c r="E14" s="9">
        <v>114957</v>
      </c>
      <c r="F14" s="9" t="s">
        <v>42</v>
      </c>
      <c r="G14" s="9">
        <v>29</v>
      </c>
      <c r="H14" s="9" t="s">
        <v>43</v>
      </c>
      <c r="I14" s="21">
        <v>370</v>
      </c>
      <c r="J14" s="21">
        <f t="shared" si="0"/>
        <v>10730</v>
      </c>
      <c r="K14" s="19">
        <f t="shared" si="1"/>
        <v>1469.8630136986301</v>
      </c>
      <c r="L14" s="19">
        <f t="shared" si="2"/>
        <v>25.567159996818532</v>
      </c>
      <c r="M14" s="19">
        <f t="shared" si="3"/>
        <v>741.44763990773743</v>
      </c>
    </row>
    <row r="15" spans="1:13" s="2" customFormat="1" ht="24" customHeight="1">
      <c r="A15" s="8">
        <v>45264</v>
      </c>
      <c r="B15" s="9">
        <v>1511259</v>
      </c>
      <c r="C15" s="9" t="s">
        <v>41</v>
      </c>
      <c r="D15" s="9">
        <v>121064</v>
      </c>
      <c r="E15" s="9">
        <v>114957</v>
      </c>
      <c r="F15" s="9" t="s">
        <v>42</v>
      </c>
      <c r="G15" s="9">
        <v>1</v>
      </c>
      <c r="H15" s="9" t="s">
        <v>43</v>
      </c>
      <c r="I15" s="21">
        <v>370</v>
      </c>
      <c r="J15" s="21">
        <f t="shared" si="0"/>
        <v>370</v>
      </c>
      <c r="K15" s="19">
        <f t="shared" si="1"/>
        <v>50.684931506849317</v>
      </c>
      <c r="L15" s="19">
        <f t="shared" si="2"/>
        <v>25.567159996818539</v>
      </c>
      <c r="M15" s="19">
        <f t="shared" si="3"/>
        <v>25.567159996818539</v>
      </c>
    </row>
    <row r="16" spans="1:13" s="2" customFormat="1" ht="24" customHeight="1">
      <c r="A16" s="8">
        <v>45264</v>
      </c>
      <c r="B16" s="9">
        <v>1511338</v>
      </c>
      <c r="C16" s="9" t="s">
        <v>41</v>
      </c>
      <c r="D16" s="9">
        <v>121064</v>
      </c>
      <c r="E16" s="9">
        <v>105448</v>
      </c>
      <c r="F16" s="9" t="s">
        <v>44</v>
      </c>
      <c r="G16" s="9">
        <v>88</v>
      </c>
      <c r="H16" s="9" t="s">
        <v>43</v>
      </c>
      <c r="I16" s="21">
        <v>320</v>
      </c>
      <c r="J16" s="21">
        <f t="shared" si="0"/>
        <v>28160</v>
      </c>
      <c r="K16" s="19">
        <f t="shared" si="1"/>
        <v>3857.5342465753424</v>
      </c>
      <c r="L16" s="19">
        <f t="shared" si="2"/>
        <v>18.717844928325384</v>
      </c>
      <c r="M16" s="19">
        <f t="shared" si="3"/>
        <v>1647.1703536926339</v>
      </c>
    </row>
    <row r="17" spans="1:13" s="2" customFormat="1" ht="24" customHeight="1">
      <c r="A17" s="8">
        <v>45264</v>
      </c>
      <c r="B17" s="9">
        <v>1515991</v>
      </c>
      <c r="C17" s="9" t="s">
        <v>41</v>
      </c>
      <c r="D17" s="9">
        <v>121064</v>
      </c>
      <c r="E17" s="9">
        <v>121944</v>
      </c>
      <c r="F17" s="9" t="s">
        <v>44</v>
      </c>
      <c r="G17" s="9">
        <v>26</v>
      </c>
      <c r="H17" s="9" t="s">
        <v>43</v>
      </c>
      <c r="I17" s="21">
        <v>320</v>
      </c>
      <c r="J17" s="21">
        <f t="shared" si="0"/>
        <v>8320</v>
      </c>
      <c r="K17" s="19">
        <f t="shared" si="1"/>
        <v>1139.7260273972604</v>
      </c>
      <c r="L17" s="19">
        <f t="shared" si="2"/>
        <v>18.717844928325391</v>
      </c>
      <c r="M17" s="19">
        <f t="shared" si="3"/>
        <v>486.6639681364602</v>
      </c>
    </row>
    <row r="18" spans="1:13" s="2" customFormat="1" ht="24" customHeight="1">
      <c r="A18" s="8">
        <v>45264</v>
      </c>
      <c r="B18" s="9">
        <v>1511338</v>
      </c>
      <c r="C18" s="9" t="s">
        <v>41</v>
      </c>
      <c r="D18" s="9">
        <v>121064</v>
      </c>
      <c r="E18" s="9">
        <v>105448</v>
      </c>
      <c r="F18" s="9" t="s">
        <v>45</v>
      </c>
      <c r="G18" s="9">
        <v>30</v>
      </c>
      <c r="H18" s="9" t="s">
        <v>43</v>
      </c>
      <c r="I18" s="21">
        <v>350</v>
      </c>
      <c r="J18" s="21">
        <f t="shared" si="0"/>
        <v>10500</v>
      </c>
      <c r="K18" s="19">
        <f t="shared" si="1"/>
        <v>1438.3561643835617</v>
      </c>
      <c r="L18" s="19">
        <f t="shared" si="2"/>
        <v>22.827433969421278</v>
      </c>
      <c r="M18" s="19">
        <f t="shared" si="3"/>
        <v>684.82301908263833</v>
      </c>
    </row>
    <row r="19" spans="1:13" s="2" customFormat="1" ht="24" customHeight="1">
      <c r="A19" s="8">
        <v>45264</v>
      </c>
      <c r="B19" s="9">
        <v>1515989</v>
      </c>
      <c r="C19" s="9" t="s">
        <v>41</v>
      </c>
      <c r="D19" s="9">
        <v>121064</v>
      </c>
      <c r="E19" s="9">
        <v>121944</v>
      </c>
      <c r="F19" s="9" t="s">
        <v>45</v>
      </c>
      <c r="G19" s="9">
        <v>5</v>
      </c>
      <c r="H19" s="9" t="s">
        <v>43</v>
      </c>
      <c r="I19" s="21">
        <v>350</v>
      </c>
      <c r="J19" s="21">
        <f t="shared" si="0"/>
        <v>1750</v>
      </c>
      <c r="K19" s="19">
        <f t="shared" si="1"/>
        <v>239.72602739726028</v>
      </c>
      <c r="L19" s="19">
        <f t="shared" si="2"/>
        <v>22.827433969421278</v>
      </c>
      <c r="M19" s="19">
        <f t="shared" si="3"/>
        <v>114.13716984710639</v>
      </c>
    </row>
    <row r="20" spans="1:13" s="2" customFormat="1" ht="24" customHeight="1">
      <c r="A20" s="8">
        <v>45264</v>
      </c>
      <c r="B20" s="9">
        <v>1511338</v>
      </c>
      <c r="C20" s="9" t="s">
        <v>41</v>
      </c>
      <c r="D20" s="9">
        <v>121064</v>
      </c>
      <c r="E20" s="9">
        <v>105448</v>
      </c>
      <c r="F20" s="9" t="s">
        <v>45</v>
      </c>
      <c r="G20" s="9">
        <v>5</v>
      </c>
      <c r="H20" s="9" t="s">
        <v>43</v>
      </c>
      <c r="I20" s="21">
        <v>350</v>
      </c>
      <c r="J20" s="21">
        <f t="shared" si="0"/>
        <v>1750</v>
      </c>
      <c r="K20" s="19">
        <f t="shared" si="1"/>
        <v>239.72602739726028</v>
      </c>
      <c r="L20" s="19">
        <f t="shared" si="2"/>
        <v>22.827433969421278</v>
      </c>
      <c r="M20" s="19">
        <f t="shared" si="3"/>
        <v>114.13716984710639</v>
      </c>
    </row>
    <row r="21" spans="1:13" s="2" customFormat="1" ht="24" customHeight="1">
      <c r="A21" s="8">
        <v>45264</v>
      </c>
      <c r="B21" s="9">
        <v>1515990</v>
      </c>
      <c r="C21" s="9" t="s">
        <v>41</v>
      </c>
      <c r="D21" s="9">
        <v>121064</v>
      </c>
      <c r="E21" s="9">
        <v>121944</v>
      </c>
      <c r="F21" s="9" t="s">
        <v>46</v>
      </c>
      <c r="G21" s="9">
        <v>230</v>
      </c>
      <c r="H21" s="9" t="s">
        <v>43</v>
      </c>
      <c r="I21" s="21">
        <v>320</v>
      </c>
      <c r="J21" s="21">
        <f t="shared" si="0"/>
        <v>73600</v>
      </c>
      <c r="K21" s="19">
        <f t="shared" si="1"/>
        <v>10082.191780821919</v>
      </c>
      <c r="L21" s="19">
        <f t="shared" si="2"/>
        <v>18.717844928325391</v>
      </c>
      <c r="M21" s="19">
        <f t="shared" si="3"/>
        <v>4305.1043335148397</v>
      </c>
    </row>
    <row r="22" spans="1:13" s="2" customFormat="1" ht="24" customHeight="1">
      <c r="A22" s="8">
        <v>45264</v>
      </c>
      <c r="B22" s="9">
        <v>1515990</v>
      </c>
      <c r="C22" s="9" t="s">
        <v>41</v>
      </c>
      <c r="D22" s="9">
        <v>121064</v>
      </c>
      <c r="E22" s="9">
        <v>114957</v>
      </c>
      <c r="F22" s="9" t="s">
        <v>46</v>
      </c>
      <c r="G22" s="9">
        <v>50</v>
      </c>
      <c r="H22" s="9" t="s">
        <v>43</v>
      </c>
      <c r="I22" s="21">
        <v>320</v>
      </c>
      <c r="J22" s="21">
        <f t="shared" si="0"/>
        <v>16000</v>
      </c>
      <c r="K22" s="19">
        <f t="shared" si="1"/>
        <v>2191.7808219178082</v>
      </c>
      <c r="L22" s="19">
        <f t="shared" si="2"/>
        <v>18.717844928325384</v>
      </c>
      <c r="M22" s="19">
        <f t="shared" si="3"/>
        <v>935.89224641626924</v>
      </c>
    </row>
    <row r="23" spans="1:13" s="2" customFormat="1" ht="24" customHeight="1">
      <c r="A23" s="8">
        <v>45264</v>
      </c>
      <c r="B23" s="9">
        <v>1515985</v>
      </c>
      <c r="C23" s="9" t="s">
        <v>41</v>
      </c>
      <c r="D23" s="9">
        <v>121064</v>
      </c>
      <c r="E23" s="9">
        <v>121944</v>
      </c>
      <c r="F23" s="9" t="s">
        <v>47</v>
      </c>
      <c r="G23" s="9">
        <v>133</v>
      </c>
      <c r="H23" s="9" t="s">
        <v>43</v>
      </c>
      <c r="I23" s="21">
        <v>330</v>
      </c>
      <c r="J23" s="21">
        <f t="shared" si="0"/>
        <v>43890</v>
      </c>
      <c r="K23" s="19">
        <f t="shared" si="1"/>
        <v>6012.3287671232874</v>
      </c>
      <c r="L23" s="19">
        <f t="shared" si="2"/>
        <v>20.087707942024018</v>
      </c>
      <c r="M23" s="19">
        <f t="shared" si="3"/>
        <v>2671.6651562891943</v>
      </c>
    </row>
    <row r="24" spans="1:13" s="2" customFormat="1" ht="24" customHeight="1">
      <c r="A24" s="8">
        <v>45264</v>
      </c>
      <c r="B24" s="9">
        <v>1515985</v>
      </c>
      <c r="C24" s="9" t="s">
        <v>41</v>
      </c>
      <c r="D24" s="9">
        <v>121064</v>
      </c>
      <c r="E24" s="9">
        <v>114957</v>
      </c>
      <c r="F24" s="9" t="s">
        <v>47</v>
      </c>
      <c r="G24" s="9">
        <v>147</v>
      </c>
      <c r="H24" s="9" t="s">
        <v>43</v>
      </c>
      <c r="I24" s="21">
        <v>330</v>
      </c>
      <c r="J24" s="21">
        <f t="shared" si="0"/>
        <v>48510</v>
      </c>
      <c r="K24" s="19">
        <f t="shared" si="1"/>
        <v>6645.2054794520545</v>
      </c>
      <c r="L24" s="19">
        <f t="shared" si="2"/>
        <v>20.087707942024018</v>
      </c>
      <c r="M24" s="19">
        <f t="shared" si="3"/>
        <v>2952.8930674775306</v>
      </c>
    </row>
    <row r="25" spans="1:13" s="2" customFormat="1" ht="24" customHeight="1">
      <c r="A25" s="8">
        <v>45264</v>
      </c>
      <c r="B25" s="9">
        <v>1515989</v>
      </c>
      <c r="C25" s="9" t="s">
        <v>41</v>
      </c>
      <c r="D25" s="9">
        <v>121064</v>
      </c>
      <c r="E25" s="9">
        <v>121944</v>
      </c>
      <c r="F25" s="9" t="s">
        <v>48</v>
      </c>
      <c r="G25" s="9">
        <v>102</v>
      </c>
      <c r="H25" s="9" t="s">
        <v>43</v>
      </c>
      <c r="I25" s="21">
        <v>350</v>
      </c>
      <c r="J25" s="21">
        <f t="shared" si="0"/>
        <v>35700</v>
      </c>
      <c r="K25" s="19">
        <f t="shared" si="1"/>
        <v>4890.41095890411</v>
      </c>
      <c r="L25" s="19">
        <f t="shared" si="2"/>
        <v>22.827433969421278</v>
      </c>
      <c r="M25" s="19">
        <f t="shared" si="3"/>
        <v>2328.3982648809706</v>
      </c>
    </row>
    <row r="26" spans="1:13" s="2" customFormat="1" ht="24" customHeight="1">
      <c r="A26" s="8">
        <v>45264</v>
      </c>
      <c r="B26" s="9">
        <v>1515986</v>
      </c>
      <c r="C26" s="9" t="s">
        <v>41</v>
      </c>
      <c r="D26" s="9">
        <v>121064</v>
      </c>
      <c r="E26" s="9">
        <v>121944</v>
      </c>
      <c r="F26" s="9" t="s">
        <v>47</v>
      </c>
      <c r="G26" s="9">
        <v>280</v>
      </c>
      <c r="H26" s="9" t="s">
        <v>43</v>
      </c>
      <c r="I26" s="21">
        <v>330</v>
      </c>
      <c r="J26" s="21">
        <f t="shared" ref="J26:J35" si="4">G26*I26</f>
        <v>92400</v>
      </c>
      <c r="K26" s="19">
        <f t="shared" ref="K26:K35" si="5">J26/$M$8</f>
        <v>12657.534246575342</v>
      </c>
      <c r="L26" s="19">
        <f t="shared" ref="L26:L35" si="6">K26/G26-$E$55</f>
        <v>20.087707942024018</v>
      </c>
      <c r="M26" s="19">
        <f t="shared" ref="M26:M35" si="7">L26*G26</f>
        <v>5624.558223766725</v>
      </c>
    </row>
    <row r="27" spans="1:13" s="2" customFormat="1" ht="24" customHeight="1">
      <c r="A27" s="8">
        <v>45264</v>
      </c>
      <c r="B27" s="9">
        <v>1515991</v>
      </c>
      <c r="C27" s="9" t="s">
        <v>41</v>
      </c>
      <c r="D27" s="9">
        <v>121064</v>
      </c>
      <c r="E27" s="9">
        <v>114957</v>
      </c>
      <c r="F27" s="9" t="s">
        <v>47</v>
      </c>
      <c r="G27" s="9">
        <v>12</v>
      </c>
      <c r="H27" s="9" t="s">
        <v>43</v>
      </c>
      <c r="I27" s="21">
        <v>330</v>
      </c>
      <c r="J27" s="21">
        <f t="shared" si="4"/>
        <v>3960</v>
      </c>
      <c r="K27" s="19">
        <f t="shared" si="5"/>
        <v>542.46575342465758</v>
      </c>
      <c r="L27" s="19">
        <f t="shared" si="6"/>
        <v>20.087707942024018</v>
      </c>
      <c r="M27" s="19">
        <f t="shared" si="7"/>
        <v>241.05249530428821</v>
      </c>
    </row>
    <row r="28" spans="1:13" s="2" customFormat="1" ht="24" customHeight="1">
      <c r="A28" s="8">
        <v>45264</v>
      </c>
      <c r="B28" s="9">
        <v>1515991</v>
      </c>
      <c r="C28" s="9" t="s">
        <v>41</v>
      </c>
      <c r="D28" s="9">
        <v>121064</v>
      </c>
      <c r="E28" s="9">
        <v>121944</v>
      </c>
      <c r="F28" s="9" t="s">
        <v>47</v>
      </c>
      <c r="G28" s="9">
        <v>238</v>
      </c>
      <c r="H28" s="9" t="s">
        <v>43</v>
      </c>
      <c r="I28" s="21">
        <v>330</v>
      </c>
      <c r="J28" s="21">
        <f t="shared" si="4"/>
        <v>78540</v>
      </c>
      <c r="K28" s="19">
        <f t="shared" si="5"/>
        <v>10758.904109589041</v>
      </c>
      <c r="L28" s="19">
        <f t="shared" si="6"/>
        <v>20.087707942024018</v>
      </c>
      <c r="M28" s="19">
        <f t="shared" si="7"/>
        <v>4780.8744902017161</v>
      </c>
    </row>
    <row r="29" spans="1:13" s="2" customFormat="1" ht="24" customHeight="1">
      <c r="A29" s="8">
        <v>45265</v>
      </c>
      <c r="B29" s="9">
        <v>1511338</v>
      </c>
      <c r="C29" s="9" t="s">
        <v>41</v>
      </c>
      <c r="D29" s="9">
        <v>121064</v>
      </c>
      <c r="E29" s="9">
        <v>105448</v>
      </c>
      <c r="F29" s="9" t="s">
        <v>45</v>
      </c>
      <c r="G29" s="9">
        <v>147</v>
      </c>
      <c r="H29" s="9" t="s">
        <v>43</v>
      </c>
      <c r="I29" s="21">
        <v>340</v>
      </c>
      <c r="J29" s="21">
        <f t="shared" si="4"/>
        <v>49980</v>
      </c>
      <c r="K29" s="19">
        <f t="shared" si="5"/>
        <v>6846.5753424657532</v>
      </c>
      <c r="L29" s="19">
        <f t="shared" si="6"/>
        <v>21.457570955722645</v>
      </c>
      <c r="M29" s="19">
        <f t="shared" si="7"/>
        <v>3154.2629304912289</v>
      </c>
    </row>
    <row r="30" spans="1:13" s="2" customFormat="1" ht="24" customHeight="1">
      <c r="A30" s="8">
        <v>45265</v>
      </c>
      <c r="B30" s="9">
        <v>1515989</v>
      </c>
      <c r="C30" s="9" t="s">
        <v>41</v>
      </c>
      <c r="D30" s="9">
        <v>121064</v>
      </c>
      <c r="E30" s="9">
        <v>121944</v>
      </c>
      <c r="F30" s="9" t="s">
        <v>45</v>
      </c>
      <c r="G30" s="9">
        <v>173</v>
      </c>
      <c r="H30" s="9" t="s">
        <v>43</v>
      </c>
      <c r="I30" s="21">
        <v>340</v>
      </c>
      <c r="J30" s="21">
        <f t="shared" si="4"/>
        <v>58820</v>
      </c>
      <c r="K30" s="19">
        <f t="shared" si="5"/>
        <v>8057.5342465753429</v>
      </c>
      <c r="L30" s="19">
        <f t="shared" si="6"/>
        <v>21.457570955722652</v>
      </c>
      <c r="M30" s="19">
        <f t="shared" si="7"/>
        <v>3712.1597753400188</v>
      </c>
    </row>
    <row r="31" spans="1:13" s="2" customFormat="1" ht="24" customHeight="1">
      <c r="A31" s="8">
        <v>45265</v>
      </c>
      <c r="B31" s="9">
        <v>1515991</v>
      </c>
      <c r="C31" s="9" t="s">
        <v>41</v>
      </c>
      <c r="D31" s="9">
        <v>121064</v>
      </c>
      <c r="E31" s="9">
        <v>121944</v>
      </c>
      <c r="F31" s="9" t="s">
        <v>44</v>
      </c>
      <c r="G31" s="9">
        <v>4</v>
      </c>
      <c r="H31" s="9" t="s">
        <v>43</v>
      </c>
      <c r="I31" s="21">
        <v>320</v>
      </c>
      <c r="J31" s="21">
        <f t="shared" si="4"/>
        <v>1280</v>
      </c>
      <c r="K31" s="19">
        <f t="shared" si="5"/>
        <v>175.34246575342465</v>
      </c>
      <c r="L31" s="19">
        <f t="shared" si="6"/>
        <v>18.717844928325384</v>
      </c>
      <c r="M31" s="19">
        <f t="shared" si="7"/>
        <v>74.871379713301536</v>
      </c>
    </row>
    <row r="32" spans="1:13" s="2" customFormat="1" ht="24" customHeight="1">
      <c r="A32" s="8">
        <v>45265</v>
      </c>
      <c r="B32" s="9">
        <v>1511338</v>
      </c>
      <c r="C32" s="9" t="s">
        <v>41</v>
      </c>
      <c r="D32" s="9">
        <v>121064</v>
      </c>
      <c r="E32" s="9">
        <v>105448</v>
      </c>
      <c r="F32" s="9" t="s">
        <v>45</v>
      </c>
      <c r="G32" s="9">
        <v>1</v>
      </c>
      <c r="H32" s="9" t="s">
        <v>43</v>
      </c>
      <c r="I32" s="21">
        <v>320</v>
      </c>
      <c r="J32" s="21">
        <f t="shared" si="4"/>
        <v>320</v>
      </c>
      <c r="K32" s="19">
        <f t="shared" si="5"/>
        <v>43.835616438356162</v>
      </c>
      <c r="L32" s="19">
        <f t="shared" si="6"/>
        <v>18.717844928325384</v>
      </c>
      <c r="M32" s="19">
        <f t="shared" si="7"/>
        <v>18.717844928325384</v>
      </c>
    </row>
    <row r="33" spans="1:15" s="2" customFormat="1" ht="24" customHeight="1">
      <c r="A33" s="8">
        <v>45265</v>
      </c>
      <c r="B33" s="9">
        <v>1511338</v>
      </c>
      <c r="C33" s="9" t="s">
        <v>41</v>
      </c>
      <c r="D33" s="9">
        <v>121064</v>
      </c>
      <c r="E33" s="9">
        <v>105448</v>
      </c>
      <c r="F33" s="9" t="s">
        <v>49</v>
      </c>
      <c r="G33" s="9">
        <v>5</v>
      </c>
      <c r="H33" s="9" t="s">
        <v>43</v>
      </c>
      <c r="I33" s="21">
        <v>340</v>
      </c>
      <c r="J33" s="21">
        <f t="shared" si="4"/>
        <v>1700</v>
      </c>
      <c r="K33" s="19">
        <f t="shared" si="5"/>
        <v>232.87671232876713</v>
      </c>
      <c r="L33" s="19">
        <f t="shared" si="6"/>
        <v>21.457570955722645</v>
      </c>
      <c r="M33" s="19">
        <f t="shared" si="7"/>
        <v>107.28785477861322</v>
      </c>
    </row>
    <row r="34" spans="1:15" s="2" customFormat="1" ht="24" customHeight="1">
      <c r="A34" s="8">
        <v>45265</v>
      </c>
      <c r="B34" s="9">
        <v>1511338</v>
      </c>
      <c r="C34" s="9" t="s">
        <v>41</v>
      </c>
      <c r="D34" s="9">
        <v>121064</v>
      </c>
      <c r="E34" s="9">
        <v>105448</v>
      </c>
      <c r="F34" s="9" t="s">
        <v>45</v>
      </c>
      <c r="G34" s="9">
        <v>4</v>
      </c>
      <c r="H34" s="9" t="s">
        <v>43</v>
      </c>
      <c r="I34" s="21">
        <v>340</v>
      </c>
      <c r="J34" s="21">
        <f t="shared" si="4"/>
        <v>1360</v>
      </c>
      <c r="K34" s="19">
        <f t="shared" si="5"/>
        <v>186.30136986301369</v>
      </c>
      <c r="L34" s="19">
        <f t="shared" si="6"/>
        <v>21.457570955722645</v>
      </c>
      <c r="M34" s="19">
        <f t="shared" si="7"/>
        <v>85.830283822890578</v>
      </c>
    </row>
    <row r="35" spans="1:15" s="2" customFormat="1" ht="24" customHeight="1">
      <c r="A35" s="8">
        <v>45266</v>
      </c>
      <c r="B35" s="9">
        <v>1511259</v>
      </c>
      <c r="C35" s="9" t="s">
        <v>41</v>
      </c>
      <c r="D35" s="9">
        <v>121064</v>
      </c>
      <c r="E35" s="9">
        <v>114957</v>
      </c>
      <c r="F35" s="9" t="s">
        <v>42</v>
      </c>
      <c r="G35" s="9">
        <v>279</v>
      </c>
      <c r="H35" s="9" t="s">
        <v>43</v>
      </c>
      <c r="I35" s="21">
        <v>355</v>
      </c>
      <c r="J35" s="21">
        <f t="shared" si="4"/>
        <v>99045</v>
      </c>
      <c r="K35" s="19">
        <f t="shared" si="5"/>
        <v>13567.808219178083</v>
      </c>
      <c r="L35" s="19">
        <f t="shared" si="6"/>
        <v>23.512365476270595</v>
      </c>
      <c r="M35" s="19">
        <f t="shared" si="7"/>
        <v>6559.9499678794964</v>
      </c>
    </row>
    <row r="36" spans="1:15" s="2" customFormat="1" ht="24" customHeight="1">
      <c r="A36" s="9" t="s">
        <v>50</v>
      </c>
      <c r="B36" s="9" t="s">
        <v>50</v>
      </c>
      <c r="C36" s="9" t="s">
        <v>50</v>
      </c>
      <c r="D36" s="9" t="s">
        <v>50</v>
      </c>
      <c r="E36" s="9" t="s">
        <v>50</v>
      </c>
      <c r="F36" s="9" t="s">
        <v>50</v>
      </c>
      <c r="G36" s="9" t="s">
        <v>50</v>
      </c>
      <c r="H36" s="9" t="s">
        <v>50</v>
      </c>
      <c r="I36" s="22" t="s">
        <v>50</v>
      </c>
      <c r="J36" s="21"/>
      <c r="K36" s="19"/>
      <c r="L36" s="19"/>
      <c r="M36" s="19"/>
    </row>
    <row r="37" spans="1:15" s="2" customFormat="1" ht="24" customHeight="1">
      <c r="A37" s="9" t="s">
        <v>51</v>
      </c>
      <c r="B37" s="9">
        <v>1511267</v>
      </c>
      <c r="C37" s="9" t="s">
        <v>41</v>
      </c>
      <c r="D37" s="9">
        <v>121064</v>
      </c>
      <c r="E37" s="9">
        <v>114957</v>
      </c>
      <c r="F37" s="9" t="s">
        <v>42</v>
      </c>
      <c r="G37" s="9">
        <v>1</v>
      </c>
      <c r="H37" s="9" t="s">
        <v>43</v>
      </c>
      <c r="I37" s="22" t="s">
        <v>50</v>
      </c>
      <c r="J37" s="21"/>
      <c r="K37" s="19"/>
      <c r="L37" s="19"/>
      <c r="M37" s="19"/>
    </row>
    <row r="38" spans="1:15" s="2" customFormat="1" ht="24" customHeight="1">
      <c r="A38" s="10"/>
      <c r="B38" s="10"/>
      <c r="C38" s="10"/>
      <c r="D38" s="10"/>
      <c r="E38" s="10"/>
      <c r="F38" s="10"/>
      <c r="G38" s="10"/>
      <c r="H38" s="10"/>
      <c r="I38" s="21"/>
      <c r="J38" s="21"/>
      <c r="K38" s="23"/>
      <c r="L38" s="23"/>
      <c r="M38" s="23"/>
    </row>
    <row r="39" spans="1:15" s="2" customFormat="1" ht="24" customHeight="1">
      <c r="A39" s="11" t="s">
        <v>50</v>
      </c>
      <c r="B39" s="11" t="s">
        <v>50</v>
      </c>
      <c r="C39" s="11" t="s">
        <v>52</v>
      </c>
      <c r="D39" s="11" t="s">
        <v>50</v>
      </c>
      <c r="E39" s="11" t="s">
        <v>50</v>
      </c>
      <c r="F39" s="11" t="s">
        <v>50</v>
      </c>
      <c r="G39" s="11">
        <f>SUM(G13:G38)</f>
        <v>2240</v>
      </c>
      <c r="H39" s="11"/>
      <c r="I39" s="24"/>
      <c r="J39" s="25">
        <f>SUM(J13:J38)</f>
        <v>759185</v>
      </c>
      <c r="K39" s="26">
        <f>SUM(K13:K38)</f>
        <v>103997.94520547947</v>
      </c>
      <c r="L39" s="26">
        <f>K39/G39-E55</f>
        <v>21.309882599558271</v>
      </c>
      <c r="M39" s="26">
        <f>SUM(M13:M38)</f>
        <v>47759.254794520544</v>
      </c>
    </row>
    <row r="40" spans="1:15" ht="16">
      <c r="J40" s="27"/>
      <c r="K40" s="27"/>
      <c r="L40" s="27"/>
      <c r="M40" s="27"/>
      <c r="O40" s="2"/>
    </row>
    <row r="41" spans="1:15" s="1" customFormat="1" ht="22" customHeight="1">
      <c r="A41" s="34" t="s">
        <v>53</v>
      </c>
      <c r="B41" s="34"/>
      <c r="C41" s="34"/>
      <c r="D41" s="12" t="s">
        <v>54</v>
      </c>
      <c r="E41" s="12" t="s">
        <v>55</v>
      </c>
      <c r="G41" s="38" t="s">
        <v>56</v>
      </c>
      <c r="H41" s="38"/>
      <c r="I41" s="38"/>
      <c r="J41" s="38"/>
      <c r="K41" s="38"/>
      <c r="L41" s="28" t="s">
        <v>32</v>
      </c>
      <c r="M41" s="30" t="s">
        <v>57</v>
      </c>
      <c r="O41" s="2"/>
    </row>
    <row r="42" spans="1:15" s="1" customFormat="1" ht="22" customHeight="1">
      <c r="A42" s="34" t="s">
        <v>58</v>
      </c>
      <c r="B42" s="34"/>
      <c r="C42" s="34"/>
      <c r="D42" s="13">
        <f>J39*0.09</f>
        <v>68326.649999999994</v>
      </c>
      <c r="E42" s="19">
        <f>D42/$M$8</f>
        <v>9359.8150684931497</v>
      </c>
      <c r="G42" s="38"/>
      <c r="H42" s="38"/>
      <c r="I42" s="38"/>
      <c r="J42" s="38"/>
      <c r="K42" s="38"/>
      <c r="L42" s="28">
        <v>105448</v>
      </c>
      <c r="M42" s="19">
        <f>SUMIF($E$13:$E$35,105448,$M$13:$M$35)</f>
        <v>5812.2294566434357</v>
      </c>
      <c r="O42" s="2"/>
    </row>
    <row r="43" spans="1:15" s="1" customFormat="1" ht="22" customHeight="1">
      <c r="A43" s="34" t="s">
        <v>59</v>
      </c>
      <c r="B43" s="34"/>
      <c r="C43" s="34"/>
      <c r="D43" s="13">
        <f>6434*4.8*7.3</f>
        <v>225447.36</v>
      </c>
      <c r="E43" s="19">
        <f t="shared" ref="E43:E50" si="8">D43/$M$8</f>
        <v>30883.199999999997</v>
      </c>
      <c r="G43" s="38"/>
      <c r="H43" s="38"/>
      <c r="I43" s="38"/>
      <c r="J43" s="38"/>
      <c r="K43" s="38"/>
      <c r="L43" s="28">
        <v>114957</v>
      </c>
      <c r="M43" s="19">
        <f>SUMIF($E$13:$E$35,114957,$M$13:$M$35)</f>
        <v>17848.592576186777</v>
      </c>
      <c r="O43" s="2"/>
    </row>
    <row r="44" spans="1:15" s="1" customFormat="1" ht="22" customHeight="1">
      <c r="A44" s="34" t="s">
        <v>60</v>
      </c>
      <c r="B44" s="34"/>
      <c r="C44" s="34"/>
      <c r="D44" s="13">
        <v>43749.63</v>
      </c>
      <c r="E44" s="19">
        <f t="shared" si="8"/>
        <v>5993.0999999999995</v>
      </c>
      <c r="G44" s="38"/>
      <c r="H44" s="38"/>
      <c r="I44" s="38"/>
      <c r="J44" s="38"/>
      <c r="K44" s="38"/>
      <c r="L44" s="28">
        <v>121944</v>
      </c>
      <c r="M44" s="19">
        <f>SUMIF($E$13:$E$35,121944,$M$13:$M$35)</f>
        <v>24098.432761690336</v>
      </c>
      <c r="O44" s="2"/>
    </row>
    <row r="45" spans="1:15" s="1" customFormat="1" ht="22" customHeight="1">
      <c r="A45" s="34" t="s">
        <v>61</v>
      </c>
      <c r="B45" s="34"/>
      <c r="C45" s="34"/>
      <c r="D45" s="13">
        <v>7494</v>
      </c>
      <c r="E45" s="19">
        <f t="shared" si="8"/>
        <v>1026.5753424657535</v>
      </c>
      <c r="G45" s="38"/>
      <c r="H45" s="38"/>
      <c r="I45" s="38"/>
      <c r="J45" s="38"/>
      <c r="K45" s="38"/>
      <c r="L45" s="28"/>
      <c r="M45" s="28"/>
      <c r="O45" s="2"/>
    </row>
    <row r="46" spans="1:15" s="1" customFormat="1" ht="22" customHeight="1">
      <c r="A46" s="34" t="s">
        <v>62</v>
      </c>
      <c r="B46" s="34"/>
      <c r="C46" s="34"/>
      <c r="D46" s="13">
        <v>750</v>
      </c>
      <c r="E46" s="19">
        <f t="shared" si="8"/>
        <v>102.73972602739727</v>
      </c>
      <c r="G46" s="38"/>
      <c r="H46" s="38"/>
      <c r="I46" s="38"/>
      <c r="J46" s="38"/>
      <c r="K46" s="38"/>
      <c r="L46" s="28"/>
      <c r="M46" s="28"/>
      <c r="O46" s="2"/>
    </row>
    <row r="47" spans="1:15" s="1" customFormat="1" ht="22" customHeight="1">
      <c r="A47" s="34" t="s">
        <v>63</v>
      </c>
      <c r="B47" s="34"/>
      <c r="C47" s="34"/>
      <c r="D47" s="13">
        <v>1200</v>
      </c>
      <c r="E47" s="19">
        <f t="shared" si="8"/>
        <v>164.38356164383563</v>
      </c>
      <c r="G47" s="38"/>
      <c r="H47" s="38"/>
      <c r="I47" s="38"/>
      <c r="J47" s="38"/>
      <c r="K47" s="38"/>
      <c r="L47" s="28"/>
      <c r="M47" s="28"/>
      <c r="O47" s="2"/>
    </row>
    <row r="48" spans="1:15" s="1" customFormat="1" ht="22" customHeight="1">
      <c r="A48" s="34" t="s">
        <v>64</v>
      </c>
      <c r="B48" s="34"/>
      <c r="C48" s="34"/>
      <c r="D48" s="13">
        <v>2320</v>
      </c>
      <c r="E48" s="19">
        <f t="shared" si="8"/>
        <v>317.8082191780822</v>
      </c>
      <c r="G48" s="38"/>
      <c r="H48" s="38"/>
      <c r="I48" s="38"/>
      <c r="J48" s="38"/>
      <c r="K48" s="38"/>
      <c r="L48" s="28"/>
      <c r="M48" s="28"/>
      <c r="O48" s="2"/>
    </row>
    <row r="49" spans="1:15" s="1" customFormat="1" ht="22" customHeight="1">
      <c r="A49" s="34" t="s">
        <v>65</v>
      </c>
      <c r="B49" s="34"/>
      <c r="C49" s="34"/>
      <c r="D49" s="13">
        <v>520</v>
      </c>
      <c r="E49" s="19">
        <f t="shared" si="8"/>
        <v>71.232876712328775</v>
      </c>
      <c r="G49" s="38"/>
      <c r="H49" s="38"/>
      <c r="I49" s="38"/>
      <c r="J49" s="38"/>
      <c r="K49" s="38"/>
      <c r="L49" s="28"/>
      <c r="M49" s="28"/>
      <c r="O49" s="2"/>
    </row>
    <row r="50" spans="1:15" s="1" customFormat="1" ht="22" customHeight="1">
      <c r="A50" s="34" t="s">
        <v>66</v>
      </c>
      <c r="B50" s="34"/>
      <c r="C50" s="34"/>
      <c r="D50" s="13">
        <f>SUM(D42:D49)</f>
        <v>349807.64</v>
      </c>
      <c r="E50" s="19">
        <f t="shared" si="8"/>
        <v>47918.85479452055</v>
      </c>
      <c r="G50" s="38"/>
      <c r="H50" s="38"/>
      <c r="I50" s="38"/>
      <c r="J50" s="38"/>
      <c r="K50" s="38"/>
      <c r="L50" s="28"/>
      <c r="M50" s="28"/>
      <c r="O50" s="2"/>
    </row>
    <row r="51" spans="1:15" s="1" customFormat="1" ht="22" customHeight="1">
      <c r="A51" s="1" t="s">
        <v>50</v>
      </c>
      <c r="B51" s="1" t="s">
        <v>50</v>
      </c>
      <c r="C51" s="1" t="s">
        <v>50</v>
      </c>
      <c r="D51" s="14"/>
      <c r="E51" s="20" t="s">
        <v>50</v>
      </c>
      <c r="G51" s="38"/>
      <c r="H51" s="38"/>
      <c r="I51" s="38"/>
      <c r="J51" s="38"/>
      <c r="K51" s="38"/>
      <c r="L51" s="28"/>
      <c r="M51" s="28"/>
      <c r="O51" s="2"/>
    </row>
    <row r="52" spans="1:15" s="1" customFormat="1" ht="22" customHeight="1">
      <c r="A52" s="34" t="s">
        <v>67</v>
      </c>
      <c r="B52" s="34"/>
      <c r="C52" s="34"/>
      <c r="D52" s="13">
        <f>J39*0.08</f>
        <v>60734.8</v>
      </c>
      <c r="E52" s="19">
        <f>D52/$M$8</f>
        <v>8319.8356164383567</v>
      </c>
      <c r="G52" s="38"/>
      <c r="H52" s="38"/>
      <c r="I52" s="38"/>
      <c r="J52" s="38"/>
      <c r="K52" s="38"/>
      <c r="L52" s="28"/>
      <c r="M52" s="28"/>
      <c r="O52" s="2"/>
    </row>
    <row r="53" spans="1:15" s="1" customFormat="1" ht="22" customHeight="1">
      <c r="A53" s="1" t="s">
        <v>50</v>
      </c>
      <c r="B53" s="1" t="s">
        <v>50</v>
      </c>
      <c r="C53" s="1" t="s">
        <v>50</v>
      </c>
      <c r="D53" s="14"/>
      <c r="E53" s="20" t="s">
        <v>50</v>
      </c>
      <c r="G53" s="38"/>
      <c r="H53" s="38"/>
      <c r="I53" s="38"/>
      <c r="J53" s="38"/>
      <c r="K53" s="38"/>
      <c r="L53" s="28"/>
      <c r="M53" s="28"/>
      <c r="O53" s="2"/>
    </row>
    <row r="54" spans="1:15" s="1" customFormat="1" ht="22" customHeight="1">
      <c r="A54" s="35" t="s">
        <v>68</v>
      </c>
      <c r="B54" s="35"/>
      <c r="C54" s="35"/>
      <c r="D54" s="13">
        <f>D50+D52</f>
        <v>410542.44</v>
      </c>
      <c r="E54" s="19">
        <f>D54/$M$8</f>
        <v>56238.690410958909</v>
      </c>
      <c r="G54" s="38"/>
      <c r="H54" s="38"/>
      <c r="I54" s="38"/>
      <c r="J54" s="38"/>
      <c r="K54" s="38"/>
      <c r="L54" s="28"/>
      <c r="M54" s="28"/>
      <c r="O54" s="2"/>
    </row>
    <row r="55" spans="1:15" s="1" customFormat="1" ht="22" customHeight="1">
      <c r="A55" s="35" t="s">
        <v>69</v>
      </c>
      <c r="B55" s="35"/>
      <c r="C55" s="35"/>
      <c r="D55" s="13">
        <f>D54/(G39-1)</f>
        <v>183.35973202322467</v>
      </c>
      <c r="E55" s="19">
        <f>D55/$M$8</f>
        <v>25.117771510030778</v>
      </c>
      <c r="G55" s="38"/>
      <c r="H55" s="38"/>
      <c r="I55" s="38"/>
      <c r="J55" s="38"/>
      <c r="K55" s="38"/>
      <c r="L55" s="28"/>
      <c r="M55" s="28"/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</sheetData>
  <autoFilter ref="A12:M37" xr:uid="{00000000-0009-0000-0000-000000000000}"/>
  <mergeCells count="21">
    <mergeCell ref="A52:C52"/>
    <mergeCell ref="A54:C54"/>
    <mergeCell ref="A55:C55"/>
    <mergeCell ref="A1:M3"/>
    <mergeCell ref="A4:M6"/>
    <mergeCell ref="G41:K55"/>
    <mergeCell ref="A46:C46"/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784-38464230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2023-11-28T03:12:00Z</dcterms:created>
  <dcterms:modified xsi:type="dcterms:W3CDTF">2024-03-22T13:14:05Z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