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F9F2242C-2640-B044-A1BF-A9EAD7F536D9}" xr6:coauthVersionLast="47" xr6:coauthVersionMax="47" xr10:uidLastSave="{00000000-0000-0000-0000-000000000000}"/>
  <bookViews>
    <workbookView xWindow="-520" yWindow="2800" windowWidth="35900" windowHeight="18840" xr2:uid="{00000000-000D-0000-FFFF-FFFF00000000}"/>
  </bookViews>
  <sheets>
    <sheet name="045-90088913" sheetId="2" r:id="rId1"/>
  </sheets>
  <definedNames>
    <definedName name="_xlnm._FilterDatabase" localSheetId="0" hidden="1">'045-90088913'!$A$12:$M$22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2" l="1"/>
  <c r="E31" i="2"/>
  <c r="E30" i="2"/>
  <c r="E29" i="2"/>
  <c r="E28" i="2"/>
  <c r="G24" i="2"/>
  <c r="J22" i="2"/>
  <c r="K22" i="2" s="1"/>
  <c r="J21" i="2"/>
  <c r="K21" i="2" s="1"/>
  <c r="J20" i="2"/>
  <c r="K20" i="2" s="1"/>
  <c r="J19" i="2"/>
  <c r="K19" i="2" s="1"/>
  <c r="K18" i="2"/>
  <c r="J18" i="2"/>
  <c r="J17" i="2"/>
  <c r="K17" i="2" s="1"/>
  <c r="J16" i="2"/>
  <c r="K16" i="2" s="1"/>
  <c r="J15" i="2"/>
  <c r="K15" i="2" s="1"/>
  <c r="J14" i="2"/>
  <c r="K14" i="2" s="1"/>
  <c r="J13" i="2"/>
  <c r="J24" i="2" l="1"/>
  <c r="K13" i="2"/>
  <c r="D27" i="2"/>
  <c r="D35" i="2"/>
  <c r="E35" i="2" s="1"/>
  <c r="K24" i="2"/>
  <c r="E27" i="2" l="1"/>
  <c r="D33" i="2"/>
  <c r="D37" i="2" l="1"/>
  <c r="E33" i="2"/>
  <c r="D38" i="2" l="1"/>
  <c r="E38" i="2" s="1"/>
  <c r="E37" i="2"/>
  <c r="L18" i="2" l="1"/>
  <c r="M18" i="2" s="1"/>
  <c r="L13" i="2"/>
  <c r="M13" i="2" s="1"/>
  <c r="L14" i="2"/>
  <c r="M14" i="2" s="1"/>
  <c r="L15" i="2"/>
  <c r="M15" i="2" s="1"/>
  <c r="L19" i="2"/>
  <c r="M19" i="2" s="1"/>
  <c r="L17" i="2"/>
  <c r="M17" i="2" s="1"/>
  <c r="L16" i="2"/>
  <c r="M16" i="2" s="1"/>
  <c r="L20" i="2"/>
  <c r="M20" i="2" s="1"/>
  <c r="L21" i="2"/>
  <c r="M21" i="2" s="1"/>
  <c r="L22" i="2"/>
  <c r="M22" i="2" s="1"/>
  <c r="L24" i="2"/>
  <c r="M28" i="2" l="1"/>
  <c r="M27" i="2"/>
  <c r="M24" i="2"/>
</calcChain>
</file>

<file path=xl/sharedStrings.xml><?xml version="1.0" encoding="utf-8"?>
<sst xmlns="http://schemas.openxmlformats.org/spreadsheetml/2006/main" count="99" uniqueCount="60">
  <si>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</si>
  <si>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</si>
  <si>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</si>
  <si>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</si>
  <si>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</si>
  <si>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</si>
  <si>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</si>
  <si>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</si>
  <si>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LA0714/LA8146/EK0192/EK0304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</si>
  <si>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</si>
  <si>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045-90088913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</si>
  <si>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</si>
  <si>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</si>
  <si>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</si>
  <si>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</si>
  <si>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</si>
  <si>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</si>
  <si>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</si>
  <si>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</si>
  <si>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</si>
  <si>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</si>
  <si>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</si>
  <si>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</si>
  <si>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</si>
  <si>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每箱收益</t>
    </r>
    <r>
      <rPr>
        <sz val="12"/>
        <rFont val="Times New Roman Regular"/>
        <charset val="134"/>
      </rPr>
      <t xml:space="preserve"> CIF</t>
    </r>
  </si>
  <si>
    <r>
      <rPr>
        <sz val="12"/>
        <rFont val="Cambria"/>
        <family val="1"/>
      </rPr>
      <t>总收益</t>
    </r>
    <r>
      <rPr>
        <sz val="12"/>
        <rFont val="Times New Roman Regular"/>
        <charset val="134"/>
      </rPr>
      <t xml:space="preserve"> CIF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</si>
  <si>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</si>
  <si>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</si>
  <si>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</si>
  <si>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</si>
  <si>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</si>
  <si>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</si>
  <si>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</si>
  <si>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</si>
  <si>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</si>
  <si>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</si>
  <si>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</si>
  <si>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CIF Return</t>
  </si>
  <si>
    <t>Total Return</t>
  </si>
  <si>
    <t>SANTINA</t>
  </si>
  <si>
    <t>2JD</t>
  </si>
  <si>
    <t>2.5kg</t>
  </si>
  <si>
    <t>3JD</t>
  </si>
  <si>
    <t/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</si>
  <si>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</si>
  <si>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</si>
  <si>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</si>
  <si>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</si>
  <si>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t>总收益</t>
    </r>
    <r>
      <rPr>
        <sz val="12"/>
        <rFont val="Times New Roman Regular"/>
        <charset val="134"/>
      </rPr>
      <t xml:space="preserve"> CIF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</si>
  <si>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</si>
  <si>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</si>
  <si>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</si>
  <si>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</si>
  <si>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</si>
  <si>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</si>
  <si>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</si>
  <si>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</si>
  <si>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</si>
  <si>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(8.00%)</t>
    </r>
  </si>
  <si>
    <r>
      <t>Note</t>
    </r>
    <r>
      <rPr>
        <sz val="12"/>
        <rFont val="Cambria"/>
        <family val="1"/>
      </rPr>
      <t>：</t>
    </r>
    <r>
      <rPr>
        <sz val="12"/>
        <rFont val="Times New Roman Regular"/>
        <charset val="134"/>
      </rPr>
      <t xml:space="preserve">
Arrival issue with Santina, cracks and rotten fruits in box.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</si>
</sst>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10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charset val="134"/>
      <scheme val="minor"/>
    </font>
    <font>
      <sz val="12"/>
      <name val="Times New Roman Regular"/>
      <family val="1"/>
      <charset val="134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8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0" fontId="7" fillId="2" borderId="1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1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  <xf numFmtId="0" fontId="9" fillId="0" borderId="3" xfId="0" applyFont="1" applyBorder="1"/>
    <xf numFmtId="0" fontId="1" fillId="0" borderId="3" xfId="0" applyFont="1" applyBorder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abSelected="1" workbookViewId="0">
      <selection activeCell="I23" sqref="I23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" width="14.83203125" style="3"/>
    <col min="17" max="16384" width="9" style="3"/>
  </cols>
  <sheetData>
    <row r="1" spans="1:1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30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3">
      <c r="A4" s="36" t="s">
        <v>1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3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</row>
    <row r="6" spans="1:13" ht="11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3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1:13" s="1" customFormat="1" ht="24" customHeight="1">
      <c r="A8" s="4" t="s">
        <v>2</v>
      </c>
      <c r="B8" s="31" t="s">
        <v>3</v>
      </c>
      <c r="C8" s="31"/>
      <c r="E8" s="15" t="s">
        <v>4</v>
      </c>
      <c r="F8" s="16">
        <v>45268</v>
      </c>
      <c r="G8" s="17"/>
      <c r="H8" s="32" t="s">
        <v>5</v>
      </c>
      <c r="I8" s="32"/>
      <c r="J8" s="16">
        <v>45270</v>
      </c>
      <c r="L8" s="15" t="s">
        <v>6</v>
      </c>
      <c r="M8" s="5">
        <v>7.25</v>
      </c>
    </row>
    <row r="9" spans="1:13" s="1" customFormat="1" ht="24" customHeight="1">
      <c r="A9" s="4" t="s">
        <v>7</v>
      </c>
      <c r="B9" s="31" t="s">
        <v>8</v>
      </c>
      <c r="C9" s="31"/>
      <c r="E9" s="15" t="s">
        <v>9</v>
      </c>
      <c r="F9" s="5" t="s">
        <v>10</v>
      </c>
      <c r="G9" s="18"/>
      <c r="H9" s="32" t="s">
        <v>11</v>
      </c>
      <c r="I9" s="32"/>
      <c r="J9" s="5" t="s">
        <v>12</v>
      </c>
    </row>
    <row r="10" spans="1:13" ht="24" customHeight="1"/>
    <row r="11" spans="1:13" s="2" customFormat="1" ht="24" customHeight="1">
      <c r="A11" s="6" t="s">
        <v>13</v>
      </c>
      <c r="B11" s="6" t="s">
        <v>14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20</v>
      </c>
      <c r="I11" s="6" t="s">
        <v>21</v>
      </c>
      <c r="J11" s="6" t="s">
        <v>22</v>
      </c>
      <c r="K11" s="6" t="s">
        <v>23</v>
      </c>
      <c r="L11" s="21" t="s">
        <v>24</v>
      </c>
      <c r="M11" s="21" t="s">
        <v>25</v>
      </c>
    </row>
    <row r="12" spans="1:13" s="2" customFormat="1" ht="24" customHeight="1">
      <c r="A12" s="7" t="s">
        <v>26</v>
      </c>
      <c r="B12" s="7" t="s">
        <v>27</v>
      </c>
      <c r="C12" s="7" t="s">
        <v>28</v>
      </c>
      <c r="D12" s="7" t="s">
        <v>29</v>
      </c>
      <c r="E12" s="7" t="s">
        <v>30</v>
      </c>
      <c r="F12" s="7" t="s">
        <v>31</v>
      </c>
      <c r="G12" s="7" t="s">
        <v>32</v>
      </c>
      <c r="H12" s="7" t="s">
        <v>33</v>
      </c>
      <c r="I12" s="7" t="s">
        <v>34</v>
      </c>
      <c r="J12" s="7" t="s">
        <v>35</v>
      </c>
      <c r="K12" s="7" t="s">
        <v>36</v>
      </c>
      <c r="L12" s="7" t="s">
        <v>37</v>
      </c>
      <c r="M12" s="7" t="s">
        <v>38</v>
      </c>
    </row>
    <row r="13" spans="1:13" s="2" customFormat="1" ht="24" customHeight="1">
      <c r="A13" s="8">
        <v>45270</v>
      </c>
      <c r="B13" s="9">
        <v>1511292</v>
      </c>
      <c r="C13" s="9" t="s">
        <v>39</v>
      </c>
      <c r="D13" s="9">
        <v>121064</v>
      </c>
      <c r="E13" s="9">
        <v>114957</v>
      </c>
      <c r="F13" s="9" t="s">
        <v>40</v>
      </c>
      <c r="G13" s="9">
        <v>280</v>
      </c>
      <c r="H13" s="9" t="s">
        <v>41</v>
      </c>
      <c r="I13" s="22">
        <v>310</v>
      </c>
      <c r="J13" s="22">
        <f t="shared" ref="J13:J22" si="0">G13*I13</f>
        <v>86800</v>
      </c>
      <c r="K13" s="19">
        <f t="shared" ref="K13:K22" si="1">J13/$M$8</f>
        <v>11972.413793103447</v>
      </c>
      <c r="L13" s="19">
        <f t="shared" ref="L13:L22" si="2">K13/G13-$E$38</f>
        <v>34.234325123152701</v>
      </c>
      <c r="M13" s="19">
        <f t="shared" ref="M13:M22" si="3">L13*G13</f>
        <v>9585.6110344827557</v>
      </c>
    </row>
    <row r="14" spans="1:13" s="2" customFormat="1" ht="24" customHeight="1">
      <c r="A14" s="8">
        <v>45270</v>
      </c>
      <c r="B14" s="9">
        <v>1511298</v>
      </c>
      <c r="C14" s="9" t="s">
        <v>39</v>
      </c>
      <c r="D14" s="9">
        <v>121064</v>
      </c>
      <c r="E14" s="9">
        <v>114957</v>
      </c>
      <c r="F14" s="9" t="s">
        <v>40</v>
      </c>
      <c r="G14" s="9">
        <v>140</v>
      </c>
      <c r="H14" s="9" t="s">
        <v>41</v>
      </c>
      <c r="I14" s="22">
        <v>310</v>
      </c>
      <c r="J14" s="22">
        <f t="shared" si="0"/>
        <v>43400</v>
      </c>
      <c r="K14" s="19">
        <f t="shared" si="1"/>
        <v>5986.2068965517237</v>
      </c>
      <c r="L14" s="19">
        <f t="shared" si="2"/>
        <v>34.234325123152701</v>
      </c>
      <c r="M14" s="19">
        <f t="shared" si="3"/>
        <v>4792.8055172413779</v>
      </c>
    </row>
    <row r="15" spans="1:13" s="2" customFormat="1" ht="24" customHeight="1">
      <c r="A15" s="8">
        <v>45270</v>
      </c>
      <c r="B15" s="9">
        <v>1511298</v>
      </c>
      <c r="C15" s="9" t="s">
        <v>39</v>
      </c>
      <c r="D15" s="9">
        <v>121064</v>
      </c>
      <c r="E15" s="9">
        <v>114957</v>
      </c>
      <c r="F15" s="9" t="s">
        <v>40</v>
      </c>
      <c r="G15" s="9">
        <v>140</v>
      </c>
      <c r="H15" s="9" t="s">
        <v>41</v>
      </c>
      <c r="I15" s="22">
        <v>310</v>
      </c>
      <c r="J15" s="22">
        <f t="shared" si="0"/>
        <v>43400</v>
      </c>
      <c r="K15" s="19">
        <f t="shared" si="1"/>
        <v>5986.2068965517237</v>
      </c>
      <c r="L15" s="19">
        <f t="shared" si="2"/>
        <v>34.234325123152701</v>
      </c>
      <c r="M15" s="19">
        <f t="shared" si="3"/>
        <v>4792.8055172413779</v>
      </c>
    </row>
    <row r="16" spans="1:13" s="2" customFormat="1" ht="24" customHeight="1">
      <c r="A16" s="8">
        <v>45270</v>
      </c>
      <c r="B16" s="9">
        <v>1511515</v>
      </c>
      <c r="C16" s="9" t="s">
        <v>39</v>
      </c>
      <c r="D16" s="9">
        <v>121064</v>
      </c>
      <c r="E16" s="9">
        <v>114957</v>
      </c>
      <c r="F16" s="9" t="s">
        <v>40</v>
      </c>
      <c r="G16" s="9">
        <v>54</v>
      </c>
      <c r="H16" s="9" t="s">
        <v>41</v>
      </c>
      <c r="I16" s="22">
        <v>310</v>
      </c>
      <c r="J16" s="22">
        <f t="shared" si="0"/>
        <v>16740</v>
      </c>
      <c r="K16" s="19">
        <f t="shared" si="1"/>
        <v>2308.9655172413795</v>
      </c>
      <c r="L16" s="19">
        <f t="shared" si="2"/>
        <v>34.234325123152715</v>
      </c>
      <c r="M16" s="19">
        <f t="shared" si="3"/>
        <v>1848.6535566502466</v>
      </c>
    </row>
    <row r="17" spans="1:15" s="2" customFormat="1" ht="24" customHeight="1">
      <c r="A17" s="8">
        <v>45270</v>
      </c>
      <c r="B17" s="9">
        <v>1511300</v>
      </c>
      <c r="C17" s="9" t="s">
        <v>39</v>
      </c>
      <c r="D17" s="9">
        <v>121064</v>
      </c>
      <c r="E17" s="9">
        <v>114957</v>
      </c>
      <c r="F17" s="9" t="s">
        <v>40</v>
      </c>
      <c r="G17" s="9">
        <v>280</v>
      </c>
      <c r="H17" s="9" t="s">
        <v>41</v>
      </c>
      <c r="I17" s="22">
        <v>310</v>
      </c>
      <c r="J17" s="22">
        <f t="shared" si="0"/>
        <v>86800</v>
      </c>
      <c r="K17" s="19">
        <f t="shared" si="1"/>
        <v>11972.413793103447</v>
      </c>
      <c r="L17" s="19">
        <f t="shared" si="2"/>
        <v>34.234325123152701</v>
      </c>
      <c r="M17" s="19">
        <f t="shared" si="3"/>
        <v>9585.6110344827557</v>
      </c>
    </row>
    <row r="18" spans="1:15" s="2" customFormat="1" ht="24" customHeight="1">
      <c r="A18" s="8">
        <v>45270</v>
      </c>
      <c r="B18" s="9">
        <v>1511515</v>
      </c>
      <c r="C18" s="9" t="s">
        <v>39</v>
      </c>
      <c r="D18" s="9">
        <v>121064</v>
      </c>
      <c r="E18" s="9">
        <v>121944</v>
      </c>
      <c r="F18" s="9" t="s">
        <v>42</v>
      </c>
      <c r="G18" s="9">
        <v>23</v>
      </c>
      <c r="H18" s="9" t="s">
        <v>41</v>
      </c>
      <c r="I18" s="22">
        <v>340</v>
      </c>
      <c r="J18" s="22">
        <f t="shared" si="0"/>
        <v>7820</v>
      </c>
      <c r="K18" s="19">
        <f t="shared" si="1"/>
        <v>1078.6206896551723</v>
      </c>
      <c r="L18" s="19">
        <f t="shared" si="2"/>
        <v>38.372256157635462</v>
      </c>
      <c r="M18" s="19">
        <f t="shared" si="3"/>
        <v>882.56189162561566</v>
      </c>
    </row>
    <row r="19" spans="1:15" s="2" customFormat="1" ht="24" customHeight="1">
      <c r="A19" s="8">
        <v>45270</v>
      </c>
      <c r="B19" s="9">
        <v>1511515</v>
      </c>
      <c r="C19" s="9" t="s">
        <v>39</v>
      </c>
      <c r="D19" s="9">
        <v>121064</v>
      </c>
      <c r="E19" s="9">
        <v>114957</v>
      </c>
      <c r="F19" s="9" t="s">
        <v>42</v>
      </c>
      <c r="G19" s="9">
        <v>1</v>
      </c>
      <c r="H19" s="9" t="s">
        <v>41</v>
      </c>
      <c r="I19" s="22">
        <v>340</v>
      </c>
      <c r="J19" s="22">
        <f t="shared" si="0"/>
        <v>340</v>
      </c>
      <c r="K19" s="19">
        <f t="shared" si="1"/>
        <v>46.896551724137929</v>
      </c>
      <c r="L19" s="19">
        <f t="shared" si="2"/>
        <v>38.372256157635462</v>
      </c>
      <c r="M19" s="19">
        <f t="shared" si="3"/>
        <v>38.372256157635462</v>
      </c>
    </row>
    <row r="20" spans="1:15" s="2" customFormat="1" ht="24" customHeight="1">
      <c r="A20" s="8">
        <v>45270</v>
      </c>
      <c r="B20" s="9">
        <v>1511515</v>
      </c>
      <c r="C20" s="9" t="s">
        <v>39</v>
      </c>
      <c r="D20" s="9">
        <v>121064</v>
      </c>
      <c r="E20" s="9">
        <v>121944</v>
      </c>
      <c r="F20" s="9" t="s">
        <v>42</v>
      </c>
      <c r="G20" s="9">
        <v>147</v>
      </c>
      <c r="H20" s="9" t="s">
        <v>41</v>
      </c>
      <c r="I20" s="22">
        <v>340</v>
      </c>
      <c r="J20" s="22">
        <f t="shared" si="0"/>
        <v>49980</v>
      </c>
      <c r="K20" s="19">
        <f t="shared" si="1"/>
        <v>6893.7931034482763</v>
      </c>
      <c r="L20" s="19">
        <f t="shared" si="2"/>
        <v>38.372256157635476</v>
      </c>
      <c r="M20" s="19">
        <f t="shared" si="3"/>
        <v>5640.721655172415</v>
      </c>
    </row>
    <row r="21" spans="1:15" s="2" customFormat="1" ht="24" customHeight="1">
      <c r="A21" s="8">
        <v>45270</v>
      </c>
      <c r="B21" s="9">
        <v>1511515</v>
      </c>
      <c r="C21" s="9" t="s">
        <v>39</v>
      </c>
      <c r="D21" s="9">
        <v>121064</v>
      </c>
      <c r="E21" s="9">
        <v>114957</v>
      </c>
      <c r="F21" s="9" t="s">
        <v>42</v>
      </c>
      <c r="G21" s="9">
        <v>55</v>
      </c>
      <c r="H21" s="9" t="s">
        <v>41</v>
      </c>
      <c r="I21" s="22">
        <v>340</v>
      </c>
      <c r="J21" s="22">
        <f t="shared" si="0"/>
        <v>18700</v>
      </c>
      <c r="K21" s="19">
        <f t="shared" si="1"/>
        <v>2579.3103448275861</v>
      </c>
      <c r="L21" s="19">
        <f t="shared" si="2"/>
        <v>38.372256157635462</v>
      </c>
      <c r="M21" s="19">
        <f t="shared" si="3"/>
        <v>2110.4740886699506</v>
      </c>
    </row>
    <row r="22" spans="1:15" s="2" customFormat="1" ht="24" customHeight="1">
      <c r="A22" s="8">
        <v>45270</v>
      </c>
      <c r="B22" s="9">
        <v>1511311</v>
      </c>
      <c r="C22" s="9" t="s">
        <v>39</v>
      </c>
      <c r="D22" s="9">
        <v>121064</v>
      </c>
      <c r="E22" s="9">
        <v>114957</v>
      </c>
      <c r="F22" s="9" t="s">
        <v>42</v>
      </c>
      <c r="G22" s="9">
        <v>280</v>
      </c>
      <c r="H22" s="9" t="s">
        <v>41</v>
      </c>
      <c r="I22" s="22">
        <v>340</v>
      </c>
      <c r="J22" s="22">
        <f t="shared" si="0"/>
        <v>95200</v>
      </c>
      <c r="K22" s="19">
        <f t="shared" si="1"/>
        <v>13131.034482758621</v>
      </c>
      <c r="L22" s="19">
        <f t="shared" si="2"/>
        <v>38.372256157635476</v>
      </c>
      <c r="M22" s="19">
        <f t="shared" si="3"/>
        <v>10744.231724137933</v>
      </c>
    </row>
    <row r="23" spans="1:15" s="2" customFormat="1" ht="24" customHeight="1">
      <c r="A23" s="10"/>
      <c r="B23" s="10"/>
      <c r="C23" s="10"/>
      <c r="D23" s="10"/>
      <c r="E23" s="10"/>
      <c r="F23" s="10"/>
      <c r="G23" s="10"/>
      <c r="H23" s="10"/>
      <c r="I23" s="22"/>
      <c r="J23" s="22"/>
      <c r="K23" s="23"/>
      <c r="L23" s="23"/>
      <c r="M23" s="23"/>
    </row>
    <row r="24" spans="1:15" s="2" customFormat="1" ht="24" customHeight="1">
      <c r="A24" s="11" t="s">
        <v>43</v>
      </c>
      <c r="B24" s="11" t="s">
        <v>43</v>
      </c>
      <c r="C24" s="11" t="s">
        <v>44</v>
      </c>
      <c r="D24" s="11" t="s">
        <v>43</v>
      </c>
      <c r="E24" s="11" t="s">
        <v>43</v>
      </c>
      <c r="F24" s="11" t="s">
        <v>43</v>
      </c>
      <c r="G24" s="11">
        <f>SUM(G13:G23)</f>
        <v>1400</v>
      </c>
      <c r="H24" s="11"/>
      <c r="I24" s="24"/>
      <c r="J24" s="25">
        <f>SUM(J13:J23)</f>
        <v>449180</v>
      </c>
      <c r="K24" s="26">
        <f>SUM(K13:K23)</f>
        <v>61955.862068965522</v>
      </c>
      <c r="L24" s="26">
        <f>K24/G24-E38</f>
        <v>35.729891625615764</v>
      </c>
      <c r="M24" s="26">
        <f>SUM(M13:M23)</f>
        <v>50021.848275862067</v>
      </c>
    </row>
    <row r="25" spans="1:15" ht="16">
      <c r="J25" s="27"/>
      <c r="K25" s="27"/>
      <c r="L25" s="27"/>
      <c r="M25" s="27"/>
      <c r="O25" s="2"/>
    </row>
    <row r="26" spans="1:15" s="1" customFormat="1" ht="22" customHeight="1">
      <c r="A26" s="33" t="s">
        <v>45</v>
      </c>
      <c r="B26" s="33"/>
      <c r="C26" s="33"/>
      <c r="D26" s="12" t="s">
        <v>46</v>
      </c>
      <c r="E26" s="12" t="s">
        <v>47</v>
      </c>
      <c r="G26" s="39" t="s">
        <v>59</v>
      </c>
      <c r="H26" s="37"/>
      <c r="I26" s="37"/>
      <c r="J26" s="37"/>
      <c r="K26" s="37"/>
      <c r="L26" s="28" t="s">
        <v>30</v>
      </c>
      <c r="M26" s="29" t="s">
        <v>48</v>
      </c>
      <c r="O26" s="2"/>
    </row>
    <row r="27" spans="1:15" s="1" customFormat="1" ht="22" customHeight="1">
      <c r="A27" s="33" t="s">
        <v>49</v>
      </c>
      <c r="B27" s="33"/>
      <c r="C27" s="33"/>
      <c r="D27" s="13">
        <f>J24*0.09</f>
        <v>40426.199999999997</v>
      </c>
      <c r="E27" s="19">
        <f>D27/$M$8</f>
        <v>5576.0275862068966</v>
      </c>
      <c r="G27" s="37"/>
      <c r="H27" s="37"/>
      <c r="I27" s="37"/>
      <c r="J27" s="37"/>
      <c r="K27" s="37"/>
      <c r="L27" s="28">
        <v>114957</v>
      </c>
      <c r="M27" s="19">
        <f>SUMIF($E$13:$E$22,114957,$M$13:$M$22)</f>
        <v>43498.564729064034</v>
      </c>
      <c r="O27" s="2"/>
    </row>
    <row r="28" spans="1:15" s="1" customFormat="1" ht="22" customHeight="1">
      <c r="A28" s="33" t="s">
        <v>50</v>
      </c>
      <c r="B28" s="33"/>
      <c r="C28" s="33"/>
      <c r="D28" s="13">
        <v>6970</v>
      </c>
      <c r="E28" s="19">
        <f t="shared" ref="E28:E33" si="4">D28/$M$8</f>
        <v>961.37931034482756</v>
      </c>
      <c r="G28" s="37"/>
      <c r="H28" s="37"/>
      <c r="I28" s="37"/>
      <c r="J28" s="37"/>
      <c r="K28" s="37"/>
      <c r="L28" s="28">
        <v>121944</v>
      </c>
      <c r="M28" s="19">
        <f>SUMIF($E$13:$E$22,121944,$M$13:$M$22)</f>
        <v>6523.2835467980303</v>
      </c>
      <c r="O28" s="2"/>
    </row>
    <row r="29" spans="1:15" s="1" customFormat="1" ht="22" customHeight="1">
      <c r="A29" s="33" t="s">
        <v>51</v>
      </c>
      <c r="B29" s="33"/>
      <c r="C29" s="33"/>
      <c r="D29" s="13">
        <v>1075</v>
      </c>
      <c r="E29" s="19">
        <f t="shared" si="4"/>
        <v>148.27586206896552</v>
      </c>
      <c r="G29" s="37"/>
      <c r="H29" s="37"/>
      <c r="I29" s="37"/>
      <c r="J29" s="37"/>
      <c r="K29" s="37"/>
      <c r="L29" s="28"/>
      <c r="M29" s="28"/>
      <c r="O29" s="2"/>
    </row>
    <row r="30" spans="1:15" s="1" customFormat="1" ht="22" customHeight="1">
      <c r="A30" s="33" t="s">
        <v>52</v>
      </c>
      <c r="B30" s="33"/>
      <c r="C30" s="33"/>
      <c r="D30" s="13">
        <v>1200</v>
      </c>
      <c r="E30" s="19">
        <f t="shared" si="4"/>
        <v>165.51724137931035</v>
      </c>
      <c r="G30" s="37"/>
      <c r="H30" s="37"/>
      <c r="I30" s="37"/>
      <c r="J30" s="37"/>
      <c r="K30" s="37"/>
      <c r="L30" s="28"/>
      <c r="M30" s="28"/>
      <c r="O30" s="2"/>
    </row>
    <row r="31" spans="1:15" s="1" customFormat="1" ht="22" customHeight="1">
      <c r="A31" s="33" t="s">
        <v>53</v>
      </c>
      <c r="B31" s="33"/>
      <c r="C31" s="33"/>
      <c r="D31" s="13">
        <v>836</v>
      </c>
      <c r="E31" s="19">
        <f t="shared" si="4"/>
        <v>115.31034482758621</v>
      </c>
      <c r="G31" s="37"/>
      <c r="H31" s="37"/>
      <c r="I31" s="37"/>
      <c r="J31" s="37"/>
      <c r="K31" s="37"/>
      <c r="L31" s="28"/>
      <c r="M31" s="28"/>
      <c r="O31" s="2"/>
    </row>
    <row r="32" spans="1:15" s="1" customFormat="1" ht="22" customHeight="1">
      <c r="A32" s="33" t="s">
        <v>54</v>
      </c>
      <c r="B32" s="33"/>
      <c r="C32" s="33"/>
      <c r="D32" s="13">
        <v>80</v>
      </c>
      <c r="E32" s="19">
        <f t="shared" si="4"/>
        <v>11.03448275862069</v>
      </c>
      <c r="G32" s="37"/>
      <c r="H32" s="37"/>
      <c r="I32" s="37"/>
      <c r="J32" s="37"/>
      <c r="K32" s="37"/>
      <c r="L32" s="28"/>
      <c r="M32" s="28"/>
      <c r="O32" s="2"/>
    </row>
    <row r="33" spans="1:15" s="1" customFormat="1" ht="22" customHeight="1">
      <c r="A33" s="33" t="s">
        <v>55</v>
      </c>
      <c r="B33" s="33"/>
      <c r="C33" s="33"/>
      <c r="D33" s="13">
        <f>SUM(D27:D32)</f>
        <v>50587.199999999997</v>
      </c>
      <c r="E33" s="19">
        <f t="shared" si="4"/>
        <v>6977.5448275862063</v>
      </c>
      <c r="G33" s="37"/>
      <c r="H33" s="37"/>
      <c r="I33" s="37"/>
      <c r="J33" s="37"/>
      <c r="K33" s="37"/>
      <c r="L33" s="28"/>
      <c r="M33" s="28"/>
      <c r="O33" s="2"/>
    </row>
    <row r="34" spans="1:15" s="1" customFormat="1" ht="22" customHeight="1">
      <c r="A34" s="1" t="s">
        <v>43</v>
      </c>
      <c r="B34" s="1" t="s">
        <v>43</v>
      </c>
      <c r="C34" s="1" t="s">
        <v>43</v>
      </c>
      <c r="D34" s="14"/>
      <c r="E34" s="20" t="s">
        <v>43</v>
      </c>
      <c r="G34" s="37"/>
      <c r="H34" s="37"/>
      <c r="I34" s="37"/>
      <c r="J34" s="37"/>
      <c r="K34" s="37"/>
      <c r="L34" s="28"/>
      <c r="M34" s="28"/>
      <c r="O34" s="2"/>
    </row>
    <row r="35" spans="1:15" s="1" customFormat="1" ht="22" customHeight="1">
      <c r="A35" s="38" t="s">
        <v>58</v>
      </c>
      <c r="B35" s="33"/>
      <c r="C35" s="33"/>
      <c r="D35" s="13">
        <f>J24*0.08</f>
        <v>35934.400000000001</v>
      </c>
      <c r="E35" s="19">
        <f>D35/$M$8</f>
        <v>4956.4689655172415</v>
      </c>
      <c r="G35" s="37"/>
      <c r="H35" s="37"/>
      <c r="I35" s="37"/>
      <c r="J35" s="37"/>
      <c r="K35" s="37"/>
      <c r="L35" s="28"/>
      <c r="M35" s="28"/>
      <c r="O35" s="2"/>
    </row>
    <row r="36" spans="1:15" s="1" customFormat="1" ht="22" customHeight="1">
      <c r="A36" s="1" t="s">
        <v>43</v>
      </c>
      <c r="B36" s="1" t="s">
        <v>43</v>
      </c>
      <c r="C36" s="1" t="s">
        <v>43</v>
      </c>
      <c r="D36" s="14"/>
      <c r="E36" s="20" t="s">
        <v>43</v>
      </c>
      <c r="G36" s="37"/>
      <c r="H36" s="37"/>
      <c r="I36" s="37"/>
      <c r="J36" s="37"/>
      <c r="K36" s="37"/>
      <c r="L36" s="28"/>
      <c r="M36" s="28"/>
      <c r="O36" s="2"/>
    </row>
    <row r="37" spans="1:15" s="1" customFormat="1" ht="22" customHeight="1">
      <c r="A37" s="34" t="s">
        <v>56</v>
      </c>
      <c r="B37" s="34"/>
      <c r="C37" s="34"/>
      <c r="D37" s="13">
        <f>D33+D35</f>
        <v>86521.600000000006</v>
      </c>
      <c r="E37" s="19">
        <f>D37/$M$8</f>
        <v>11934.01379310345</v>
      </c>
      <c r="G37" s="37"/>
      <c r="H37" s="37"/>
      <c r="I37" s="37"/>
      <c r="J37" s="37"/>
      <c r="K37" s="37"/>
      <c r="L37" s="28"/>
      <c r="M37" s="28"/>
      <c r="O37" s="2"/>
    </row>
    <row r="38" spans="1:15" s="1" customFormat="1" ht="22" customHeight="1">
      <c r="A38" s="34" t="s">
        <v>57</v>
      </c>
      <c r="B38" s="34"/>
      <c r="C38" s="34"/>
      <c r="D38" s="13">
        <f>D37/G24</f>
        <v>61.801142857142864</v>
      </c>
      <c r="E38" s="19">
        <f>D38/$M$8</f>
        <v>8.5242955665024631</v>
      </c>
      <c r="G38" s="37"/>
      <c r="H38" s="37"/>
      <c r="I38" s="37"/>
      <c r="J38" s="37"/>
      <c r="K38" s="37"/>
      <c r="L38" s="28"/>
      <c r="M38" s="28"/>
      <c r="O38" s="2"/>
    </row>
    <row r="39" spans="1:15" ht="16">
      <c r="O39" s="2"/>
    </row>
    <row r="40" spans="1:15" ht="16">
      <c r="O40" s="2"/>
    </row>
    <row r="41" spans="1:15" ht="16">
      <c r="O41" s="2"/>
    </row>
    <row r="42" spans="1:15" ht="16">
      <c r="O42" s="2"/>
    </row>
    <row r="43" spans="1:15" ht="16">
      <c r="O43" s="2"/>
    </row>
    <row r="44" spans="1:15" ht="16">
      <c r="O44" s="2"/>
    </row>
    <row r="45" spans="1:15" ht="16">
      <c r="O45" s="2"/>
    </row>
    <row r="46" spans="1:15" ht="16">
      <c r="O46" s="2"/>
    </row>
    <row r="47" spans="1:15" ht="16">
      <c r="O47" s="2"/>
    </row>
    <row r="48" spans="1:15" ht="16">
      <c r="O48" s="2"/>
    </row>
    <row r="49" spans="15:15" ht="16">
      <c r="O49" s="2"/>
    </row>
    <row r="50" spans="15:15" ht="16">
      <c r="O50" s="2"/>
    </row>
    <row r="52" spans="15:15" ht="16">
      <c r="O52" s="1"/>
    </row>
    <row r="53" spans="15:15" ht="16">
      <c r="O53" s="1"/>
    </row>
    <row r="54" spans="15:15" ht="16">
      <c r="O54" s="1"/>
    </row>
    <row r="55" spans="15:15" ht="16">
      <c r="O55" s="1"/>
    </row>
    <row r="56" spans="15:15" ht="16">
      <c r="O56" s="1"/>
    </row>
    <row r="57" spans="15:15" ht="16">
      <c r="O57" s="1"/>
    </row>
    <row r="58" spans="15:15" ht="16">
      <c r="O58" s="1"/>
    </row>
    <row r="59" spans="15:15" ht="16">
      <c r="O59" s="1"/>
    </row>
    <row r="60" spans="15:15" ht="16">
      <c r="O60" s="1"/>
    </row>
    <row r="61" spans="15:15" ht="16">
      <c r="O61" s="1"/>
    </row>
    <row r="62" spans="15:15" ht="16">
      <c r="O62" s="1"/>
    </row>
    <row r="63" spans="15:15" ht="16">
      <c r="O63" s="1"/>
    </row>
    <row r="64" spans="15:15" ht="16">
      <c r="O64" s="1"/>
    </row>
    <row r="65" spans="15:15" ht="16">
      <c r="O65" s="1"/>
    </row>
    <row r="66" spans="15:15" ht="16">
      <c r="O66" s="1"/>
    </row>
  </sheetData>
  <autoFilter ref="A12:M22" xr:uid="{00000000-0009-0000-0000-000000000000}"/>
  <mergeCells count="19">
    <mergeCell ref="A38:C38"/>
    <mergeCell ref="A1:M3"/>
    <mergeCell ref="A4:M6"/>
    <mergeCell ref="G26:K38"/>
    <mergeCell ref="A31:C31"/>
    <mergeCell ref="A32:C32"/>
    <mergeCell ref="A33:C33"/>
    <mergeCell ref="A35:C35"/>
    <mergeCell ref="A37:C37"/>
    <mergeCell ref="A26:C26"/>
    <mergeCell ref="A27:C27"/>
    <mergeCell ref="A28:C28"/>
    <mergeCell ref="A29:C29"/>
    <mergeCell ref="A30:C30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045-90088913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2023-11-28T19:12:00Z</dcterms:created>
  <dcterms:modified xsi:type="dcterms:W3CDTF">2024-03-21T20:03:00Z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