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9C516B2B-1A78-2B4F-A5AB-14DB063BD15B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71-50486450" sheetId="2" r:id="rId1"/>
  </sheets>
  <definedNames>
    <definedName name="_xlnm._FilterDatabase" localSheetId="0" hidden="1">'071-50486450'!$A$12:$M$26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G28" i="2"/>
  <c r="J26" i="2"/>
  <c r="K26" i="2" s="1"/>
  <c r="K25" i="2"/>
  <c r="J25" i="2"/>
  <c r="K24" i="2"/>
  <c r="J24" i="2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K15" i="2"/>
  <c r="J15" i="2"/>
  <c r="K14" i="2"/>
  <c r="J14" i="2"/>
  <c r="J13" i="2"/>
  <c r="J28" i="2" l="1"/>
  <c r="D31" i="2" s="1"/>
  <c r="K13" i="2"/>
  <c r="D39" i="2" l="1"/>
  <c r="E39" i="2" s="1"/>
  <c r="K28" i="2"/>
  <c r="E31" i="2"/>
  <c r="D37" i="2"/>
  <c r="D41" i="2" l="1"/>
  <c r="E37" i="2"/>
  <c r="D42" i="2" l="1"/>
  <c r="E42" i="2" s="1"/>
  <c r="E41" i="2"/>
  <c r="L24" i="2" l="1"/>
  <c r="M24" i="2" s="1"/>
  <c r="L26" i="2"/>
  <c r="M26" i="2" s="1"/>
  <c r="L23" i="2"/>
  <c r="M23" i="2" s="1"/>
  <c r="L20" i="2"/>
  <c r="M20" i="2" s="1"/>
  <c r="L16" i="2"/>
  <c r="M16" i="2" s="1"/>
  <c r="L21" i="2"/>
  <c r="M21" i="2" s="1"/>
  <c r="L25" i="2"/>
  <c r="M25" i="2" s="1"/>
  <c r="L19" i="2"/>
  <c r="M19" i="2" s="1"/>
  <c r="L14" i="2"/>
  <c r="M14" i="2" s="1"/>
  <c r="L15" i="2"/>
  <c r="M15" i="2" s="1"/>
  <c r="M32" i="2" s="1"/>
  <c r="L22" i="2"/>
  <c r="M22" i="2" s="1"/>
  <c r="L17" i="2"/>
  <c r="M17" i="2" s="1"/>
  <c r="L18" i="2"/>
  <c r="M18" i="2" s="1"/>
  <c r="L13" i="2"/>
  <c r="M13" i="2" s="1"/>
  <c r="L28" i="2"/>
  <c r="M28" i="2" l="1"/>
  <c r="M31" i="2"/>
  <c r="M33" i="2"/>
</calcChain>
</file>

<file path=xl/sharedStrings.xml><?xml version="1.0" encoding="utf-8"?>
<sst xmlns="http://schemas.openxmlformats.org/spreadsheetml/2006/main" count="113" uniqueCount="65">
  <si>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</si>
  <si>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</si>
  <si>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</si>
  <si>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</si>
  <si>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</si>
  <si>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</si>
  <si>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2023/12/2-2023/12/3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</si>
  <si>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</si>
  <si>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</si>
  <si>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</si>
  <si>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ET3652/ET3676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</si>
  <si>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</si>
  <si>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071-50486450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</si>
  <si>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</si>
  <si>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</si>
  <si>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</si>
  <si>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</si>
  <si>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</si>
  <si>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</si>
  <si>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</si>
  <si>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</si>
  <si>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</si>
  <si>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</si>
  <si>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</si>
  <si>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</si>
  <si>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</si>
  <si>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</si>
  <si>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</si>
  <si>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</si>
  <si>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</si>
  <si>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</si>
  <si>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</si>
  <si>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</si>
  <si>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</si>
  <si>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</si>
  <si>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</si>
  <si>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</si>
  <si>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</si>
  <si>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</si>
  <si>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</si>
  <si>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</si>
  <si>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</si>
  <si>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2J</t>
  </si>
  <si>
    <t>2.5kg</t>
  </si>
  <si>
    <t>2JD</t>
  </si>
  <si>
    <t>2JDD</t>
  </si>
  <si>
    <t>3JD</t>
  </si>
  <si>
    <t>4JD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</si>
  <si>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</si>
  <si>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</si>
  <si>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</si>
  <si>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</si>
  <si>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</si>
  <si>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</si>
  <si>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t>总收益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</si>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</sst>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topLeftCell="A10" workbookViewId="0">
      <selection activeCell="G20" sqref="G20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45261</v>
      </c>
      <c r="G8" s="16"/>
      <c r="H8" s="32" t="s">
        <v>5</v>
      </c>
      <c r="I8" s="32"/>
      <c r="J8" s="15" t="s">
        <v>6</v>
      </c>
      <c r="L8" s="14" t="s">
        <v>7</v>
      </c>
      <c r="M8" s="5" t="s">
        <v>8</v>
      </c>
    </row>
    <row r="9" spans="1:13" s="1" customFormat="1" ht="24" customHeight="1">
      <c r="A9" s="4" t="s">
        <v>9</v>
      </c>
      <c r="B9" s="31" t="s">
        <v>10</v>
      </c>
      <c r="C9" s="31"/>
      <c r="E9" s="14" t="s">
        <v>11</v>
      </c>
      <c r="F9" s="5" t="s">
        <v>12</v>
      </c>
      <c r="G9" s="17"/>
      <c r="H9" s="32" t="s">
        <v>13</v>
      </c>
      <c r="I9" s="32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20" t="s">
        <v>26</v>
      </c>
      <c r="M11" s="20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45262</v>
      </c>
      <c r="B13" s="9">
        <v>1515871</v>
      </c>
      <c r="C13" s="9" t="s">
        <v>41</v>
      </c>
      <c r="D13" s="9">
        <v>121064</v>
      </c>
      <c r="E13" s="9">
        <v>91329</v>
      </c>
      <c r="F13" s="9" t="s">
        <v>42</v>
      </c>
      <c r="G13" s="9">
        <v>7</v>
      </c>
      <c r="H13" s="9" t="s">
        <v>43</v>
      </c>
      <c r="I13" s="21">
        <v>330</v>
      </c>
      <c r="J13" s="21">
        <f>G13*I13</f>
        <v>2310</v>
      </c>
      <c r="K13" s="18">
        <f>J13/$M$8</f>
        <v>316.43835616438355</v>
      </c>
      <c r="L13" s="18">
        <f>K13/G13-$E$42</f>
        <v>36.192616104243235</v>
      </c>
      <c r="M13" s="18">
        <f>L13*G13</f>
        <v>253.34831272970266</v>
      </c>
    </row>
    <row r="14" spans="1:13" s="2" customFormat="1" ht="24" customHeight="1">
      <c r="A14" s="8">
        <v>45262</v>
      </c>
      <c r="B14" s="9">
        <v>1515871</v>
      </c>
      <c r="C14" s="9" t="s">
        <v>41</v>
      </c>
      <c r="D14" s="9">
        <v>121064</v>
      </c>
      <c r="E14" s="9">
        <v>91329</v>
      </c>
      <c r="F14" s="9" t="s">
        <v>44</v>
      </c>
      <c r="G14" s="9">
        <v>144</v>
      </c>
      <c r="H14" s="9" t="s">
        <v>43</v>
      </c>
      <c r="I14" s="21">
        <v>330</v>
      </c>
      <c r="J14" s="21">
        <f t="shared" ref="J14:J26" si="0">G14*I14</f>
        <v>47520</v>
      </c>
      <c r="K14" s="18">
        <f t="shared" ref="K14:K26" si="1">J14/$M$8</f>
        <v>6509.5890410958909</v>
      </c>
      <c r="L14" s="18">
        <f t="shared" ref="L14:L26" si="2">K14/G14-$E$42</f>
        <v>36.192616104243235</v>
      </c>
      <c r="M14" s="18">
        <f t="shared" ref="M14:M26" si="3">L14*G14</f>
        <v>5211.7367190110263</v>
      </c>
    </row>
    <row r="15" spans="1:13" s="2" customFormat="1" ht="24" customHeight="1">
      <c r="A15" s="8">
        <v>45262</v>
      </c>
      <c r="B15" s="9">
        <v>1515916</v>
      </c>
      <c r="C15" s="9" t="s">
        <v>41</v>
      </c>
      <c r="D15" s="9">
        <v>121064</v>
      </c>
      <c r="E15" s="9">
        <v>114957</v>
      </c>
      <c r="F15" s="9" t="s">
        <v>45</v>
      </c>
      <c r="G15" s="9">
        <v>3</v>
      </c>
      <c r="H15" s="9" t="s">
        <v>43</v>
      </c>
      <c r="I15" s="21">
        <v>330</v>
      </c>
      <c r="J15" s="21">
        <f t="shared" si="0"/>
        <v>990</v>
      </c>
      <c r="K15" s="18">
        <f t="shared" si="1"/>
        <v>135.61643835616439</v>
      </c>
      <c r="L15" s="18">
        <f t="shared" si="2"/>
        <v>36.192616104243235</v>
      </c>
      <c r="M15" s="18">
        <f t="shared" si="3"/>
        <v>108.57784831272971</v>
      </c>
    </row>
    <row r="16" spans="1:13" s="2" customFormat="1" ht="24" customHeight="1">
      <c r="A16" s="8">
        <v>45262</v>
      </c>
      <c r="B16" s="9">
        <v>1515916</v>
      </c>
      <c r="C16" s="9" t="s">
        <v>41</v>
      </c>
      <c r="D16" s="9">
        <v>121064</v>
      </c>
      <c r="E16" s="9">
        <v>114957</v>
      </c>
      <c r="F16" s="9" t="s">
        <v>45</v>
      </c>
      <c r="G16" s="9">
        <v>75</v>
      </c>
      <c r="H16" s="9" t="s">
        <v>43</v>
      </c>
      <c r="I16" s="21">
        <v>330</v>
      </c>
      <c r="J16" s="21">
        <f t="shared" si="0"/>
        <v>24750</v>
      </c>
      <c r="K16" s="18">
        <f t="shared" si="1"/>
        <v>3390.4109589041095</v>
      </c>
      <c r="L16" s="18">
        <f t="shared" si="2"/>
        <v>36.192616104243235</v>
      </c>
      <c r="M16" s="18">
        <f t="shared" si="3"/>
        <v>2714.4462078182428</v>
      </c>
    </row>
    <row r="17" spans="1:15" s="2" customFormat="1" ht="24" customHeight="1">
      <c r="A17" s="8">
        <v>45262</v>
      </c>
      <c r="B17" s="9">
        <v>1515916</v>
      </c>
      <c r="C17" s="9" t="s">
        <v>41</v>
      </c>
      <c r="D17" s="9">
        <v>121064</v>
      </c>
      <c r="E17" s="9">
        <v>114957</v>
      </c>
      <c r="F17" s="9" t="s">
        <v>45</v>
      </c>
      <c r="G17" s="9">
        <v>33</v>
      </c>
      <c r="H17" s="9" t="s">
        <v>43</v>
      </c>
      <c r="I17" s="21">
        <v>330</v>
      </c>
      <c r="J17" s="21">
        <f t="shared" si="0"/>
        <v>10890</v>
      </c>
      <c r="K17" s="18">
        <f t="shared" si="1"/>
        <v>1491.7808219178082</v>
      </c>
      <c r="L17" s="18">
        <f t="shared" si="2"/>
        <v>36.192616104243235</v>
      </c>
      <c r="M17" s="18">
        <f t="shared" si="3"/>
        <v>1194.3563314400267</v>
      </c>
    </row>
    <row r="18" spans="1:15" s="2" customFormat="1" ht="24" customHeight="1">
      <c r="A18" s="8">
        <v>45262</v>
      </c>
      <c r="B18" s="9">
        <v>1515916</v>
      </c>
      <c r="C18" s="9" t="s">
        <v>41</v>
      </c>
      <c r="D18" s="9">
        <v>121064</v>
      </c>
      <c r="E18" s="9">
        <v>121944</v>
      </c>
      <c r="F18" s="9" t="s">
        <v>45</v>
      </c>
      <c r="G18" s="9">
        <v>1</v>
      </c>
      <c r="H18" s="9" t="s">
        <v>43</v>
      </c>
      <c r="I18" s="21">
        <v>330</v>
      </c>
      <c r="J18" s="21">
        <f t="shared" si="0"/>
        <v>330</v>
      </c>
      <c r="K18" s="18">
        <f t="shared" si="1"/>
        <v>45.205479452054796</v>
      </c>
      <c r="L18" s="18">
        <f t="shared" si="2"/>
        <v>36.192616104243235</v>
      </c>
      <c r="M18" s="18">
        <f t="shared" si="3"/>
        <v>36.192616104243235</v>
      </c>
    </row>
    <row r="19" spans="1:15" s="2" customFormat="1" ht="24" customHeight="1">
      <c r="A19" s="8">
        <v>45262</v>
      </c>
      <c r="B19" s="9">
        <v>1515916</v>
      </c>
      <c r="C19" s="9" t="s">
        <v>41</v>
      </c>
      <c r="D19" s="9">
        <v>121064</v>
      </c>
      <c r="E19" s="9">
        <v>121944</v>
      </c>
      <c r="F19" s="9" t="s">
        <v>45</v>
      </c>
      <c r="G19" s="9">
        <v>98</v>
      </c>
      <c r="H19" s="9" t="s">
        <v>43</v>
      </c>
      <c r="I19" s="21">
        <v>330</v>
      </c>
      <c r="J19" s="21">
        <f t="shared" si="0"/>
        <v>32340</v>
      </c>
      <c r="K19" s="18">
        <f t="shared" si="1"/>
        <v>4430.1369863013697</v>
      </c>
      <c r="L19" s="18">
        <f t="shared" si="2"/>
        <v>36.192616104243235</v>
      </c>
      <c r="M19" s="18">
        <f t="shared" si="3"/>
        <v>3546.8763782158371</v>
      </c>
    </row>
    <row r="20" spans="1:15" s="2" customFormat="1" ht="24" customHeight="1">
      <c r="A20" s="8">
        <v>45262</v>
      </c>
      <c r="B20" s="9">
        <v>1515916</v>
      </c>
      <c r="C20" s="9" t="s">
        <v>41</v>
      </c>
      <c r="D20" s="9">
        <v>121064</v>
      </c>
      <c r="E20" s="9">
        <v>114957</v>
      </c>
      <c r="F20" s="9" t="s">
        <v>45</v>
      </c>
      <c r="G20" s="9">
        <v>70</v>
      </c>
      <c r="H20" s="9" t="s">
        <v>43</v>
      </c>
      <c r="I20" s="21">
        <v>330</v>
      </c>
      <c r="J20" s="21">
        <f t="shared" si="0"/>
        <v>23100</v>
      </c>
      <c r="K20" s="18">
        <f t="shared" si="1"/>
        <v>3164.3835616438355</v>
      </c>
      <c r="L20" s="18">
        <f t="shared" si="2"/>
        <v>36.192616104243235</v>
      </c>
      <c r="M20" s="18">
        <f t="shared" si="3"/>
        <v>2533.4831272970264</v>
      </c>
    </row>
    <row r="21" spans="1:15" s="2" customFormat="1" ht="24" customHeight="1">
      <c r="A21" s="8">
        <v>45262</v>
      </c>
      <c r="B21" s="9">
        <v>1515920</v>
      </c>
      <c r="C21" s="9" t="s">
        <v>41</v>
      </c>
      <c r="D21" s="9">
        <v>121064</v>
      </c>
      <c r="E21" s="9">
        <v>114957</v>
      </c>
      <c r="F21" s="9" t="s">
        <v>46</v>
      </c>
      <c r="G21" s="9">
        <v>280</v>
      </c>
      <c r="H21" s="9" t="s">
        <v>43</v>
      </c>
      <c r="I21" s="21">
        <v>350</v>
      </c>
      <c r="J21" s="21">
        <f t="shared" si="0"/>
        <v>98000</v>
      </c>
      <c r="K21" s="18">
        <f t="shared" si="1"/>
        <v>13424.657534246575</v>
      </c>
      <c r="L21" s="18">
        <f t="shared" si="2"/>
        <v>38.932342131640496</v>
      </c>
      <c r="M21" s="18">
        <f t="shared" si="3"/>
        <v>10901.055796859338</v>
      </c>
    </row>
    <row r="22" spans="1:15" s="2" customFormat="1" ht="24" customHeight="1">
      <c r="A22" s="8">
        <v>45262</v>
      </c>
      <c r="B22" s="9">
        <v>1515923</v>
      </c>
      <c r="C22" s="9" t="s">
        <v>41</v>
      </c>
      <c r="D22" s="9">
        <v>121064</v>
      </c>
      <c r="E22" s="9">
        <v>114957</v>
      </c>
      <c r="F22" s="9" t="s">
        <v>46</v>
      </c>
      <c r="G22" s="9">
        <v>21</v>
      </c>
      <c r="H22" s="9" t="s">
        <v>43</v>
      </c>
      <c r="I22" s="21">
        <v>350</v>
      </c>
      <c r="J22" s="21">
        <f t="shared" si="0"/>
        <v>7350</v>
      </c>
      <c r="K22" s="18">
        <f t="shared" si="1"/>
        <v>1006.8493150684932</v>
      </c>
      <c r="L22" s="18">
        <f t="shared" si="2"/>
        <v>38.932342131640496</v>
      </c>
      <c r="M22" s="18">
        <f t="shared" si="3"/>
        <v>817.57918476445047</v>
      </c>
    </row>
    <row r="23" spans="1:15" s="2" customFormat="1" ht="24" customHeight="1">
      <c r="A23" s="8">
        <v>45262</v>
      </c>
      <c r="B23" s="9">
        <v>1515923</v>
      </c>
      <c r="C23" s="9" t="s">
        <v>41</v>
      </c>
      <c r="D23" s="9">
        <v>121064</v>
      </c>
      <c r="E23" s="9">
        <v>114957</v>
      </c>
      <c r="F23" s="9" t="s">
        <v>46</v>
      </c>
      <c r="G23" s="9">
        <v>259</v>
      </c>
      <c r="H23" s="9" t="s">
        <v>43</v>
      </c>
      <c r="I23" s="21">
        <v>355</v>
      </c>
      <c r="J23" s="21">
        <f t="shared" si="0"/>
        <v>91945</v>
      </c>
      <c r="K23" s="18">
        <f t="shared" si="1"/>
        <v>12595.205479452055</v>
      </c>
      <c r="L23" s="18">
        <f t="shared" si="2"/>
        <v>39.617273638489813</v>
      </c>
      <c r="M23" s="18">
        <f t="shared" si="3"/>
        <v>10260.873872368862</v>
      </c>
    </row>
    <row r="24" spans="1:15" s="2" customFormat="1" ht="24" customHeight="1">
      <c r="A24" s="8">
        <v>45262</v>
      </c>
      <c r="B24" s="9">
        <v>1515927</v>
      </c>
      <c r="C24" s="9" t="s">
        <v>41</v>
      </c>
      <c r="D24" s="9">
        <v>121064</v>
      </c>
      <c r="E24" s="9">
        <v>114957</v>
      </c>
      <c r="F24" s="9" t="s">
        <v>47</v>
      </c>
      <c r="G24" s="9">
        <v>130</v>
      </c>
      <c r="H24" s="9" t="s">
        <v>43</v>
      </c>
      <c r="I24" s="21">
        <v>370</v>
      </c>
      <c r="J24" s="21">
        <f t="shared" si="0"/>
        <v>48100</v>
      </c>
      <c r="K24" s="18">
        <f t="shared" si="1"/>
        <v>6589.0410958904113</v>
      </c>
      <c r="L24" s="18">
        <f t="shared" si="2"/>
        <v>41.672068159037757</v>
      </c>
      <c r="M24" s="18">
        <f t="shared" si="3"/>
        <v>5417.3688606749083</v>
      </c>
    </row>
    <row r="25" spans="1:15" s="2" customFormat="1" ht="24" customHeight="1">
      <c r="A25" s="8">
        <v>45263</v>
      </c>
      <c r="B25" s="9">
        <v>1515927</v>
      </c>
      <c r="C25" s="9" t="s">
        <v>41</v>
      </c>
      <c r="D25" s="9">
        <v>121064</v>
      </c>
      <c r="E25" s="9">
        <v>114957</v>
      </c>
      <c r="F25" s="9" t="s">
        <v>47</v>
      </c>
      <c r="G25" s="9">
        <v>85</v>
      </c>
      <c r="H25" s="9" t="s">
        <v>43</v>
      </c>
      <c r="I25" s="21">
        <v>370</v>
      </c>
      <c r="J25" s="21">
        <f t="shared" si="0"/>
        <v>31450</v>
      </c>
      <c r="K25" s="18">
        <f t="shared" si="1"/>
        <v>4308.2191780821922</v>
      </c>
      <c r="L25" s="18">
        <f t="shared" si="2"/>
        <v>41.672068159037757</v>
      </c>
      <c r="M25" s="18">
        <f t="shared" si="3"/>
        <v>3542.1257935182093</v>
      </c>
    </row>
    <row r="26" spans="1:15" s="2" customFormat="1" ht="24" customHeight="1">
      <c r="A26" s="8">
        <v>45263</v>
      </c>
      <c r="B26" s="9">
        <v>1515927</v>
      </c>
      <c r="C26" s="9" t="s">
        <v>41</v>
      </c>
      <c r="D26" s="9">
        <v>121064</v>
      </c>
      <c r="E26" s="9">
        <v>114957</v>
      </c>
      <c r="F26" s="9" t="s">
        <v>47</v>
      </c>
      <c r="G26" s="9">
        <v>65</v>
      </c>
      <c r="H26" s="9" t="s">
        <v>43</v>
      </c>
      <c r="I26" s="21">
        <v>370</v>
      </c>
      <c r="J26" s="21">
        <f t="shared" si="0"/>
        <v>24050</v>
      </c>
      <c r="K26" s="18">
        <f t="shared" si="1"/>
        <v>3294.5205479452056</v>
      </c>
      <c r="L26" s="18">
        <f t="shared" si="2"/>
        <v>41.672068159037757</v>
      </c>
      <c r="M26" s="18">
        <f t="shared" si="3"/>
        <v>2708.6844303374542</v>
      </c>
    </row>
    <row r="27" spans="1:15" s="2" customFormat="1" ht="24" customHeight="1">
      <c r="A27" s="9"/>
      <c r="B27" s="9"/>
      <c r="C27" s="9"/>
      <c r="D27" s="9"/>
      <c r="E27" s="9"/>
      <c r="F27" s="9"/>
      <c r="G27" s="9"/>
      <c r="H27" s="9"/>
      <c r="I27" s="22"/>
      <c r="J27" s="21"/>
      <c r="K27" s="23"/>
      <c r="L27" s="23"/>
      <c r="M27" s="23"/>
    </row>
    <row r="28" spans="1:15" s="2" customFormat="1" ht="24" customHeight="1">
      <c r="A28" s="10" t="s">
        <v>48</v>
      </c>
      <c r="B28" s="10" t="s">
        <v>48</v>
      </c>
      <c r="C28" s="10" t="s">
        <v>49</v>
      </c>
      <c r="D28" s="10" t="s">
        <v>48</v>
      </c>
      <c r="E28" s="10" t="s">
        <v>48</v>
      </c>
      <c r="F28" s="10" t="s">
        <v>48</v>
      </c>
      <c r="G28" s="10">
        <f>SUM(G13:G26)</f>
        <v>1271</v>
      </c>
      <c r="H28" s="10"/>
      <c r="I28" s="24"/>
      <c r="J28" s="25">
        <f>SUM(J13:J26)</f>
        <v>443125</v>
      </c>
      <c r="K28" s="26">
        <f>SUM(K13:K26)</f>
        <v>60702.05479452054</v>
      </c>
      <c r="L28" s="26">
        <f>K28/G28-E42</f>
        <v>38.746424452755349</v>
      </c>
      <c r="M28" s="26">
        <f>SUM(M13:M26)</f>
        <v>49246.705479452052</v>
      </c>
    </row>
    <row r="29" spans="1:15" ht="16">
      <c r="J29" s="27"/>
      <c r="K29" s="27"/>
      <c r="L29" s="27"/>
      <c r="M29" s="27"/>
      <c r="O29" s="2"/>
    </row>
    <row r="30" spans="1:15" s="1" customFormat="1" ht="22" customHeight="1">
      <c r="A30" s="33" t="s">
        <v>50</v>
      </c>
      <c r="B30" s="33"/>
      <c r="C30" s="33"/>
      <c r="D30" s="11" t="s">
        <v>51</v>
      </c>
      <c r="E30" s="11" t="s">
        <v>52</v>
      </c>
      <c r="G30" s="37" t="s">
        <v>53</v>
      </c>
      <c r="H30" s="37"/>
      <c r="I30" s="37"/>
      <c r="J30" s="37"/>
      <c r="K30" s="37"/>
      <c r="L30" s="28" t="s">
        <v>32</v>
      </c>
      <c r="M30" s="29" t="s">
        <v>54</v>
      </c>
      <c r="O30" s="2"/>
    </row>
    <row r="31" spans="1:15" s="1" customFormat="1" ht="22" customHeight="1">
      <c r="A31" s="33" t="s">
        <v>55</v>
      </c>
      <c r="B31" s="33"/>
      <c r="C31" s="33"/>
      <c r="D31" s="12">
        <f>J28*0.09</f>
        <v>39881.25</v>
      </c>
      <c r="E31" s="18">
        <f>D31/$M$8</f>
        <v>5463.1849315068494</v>
      </c>
      <c r="G31" s="37"/>
      <c r="H31" s="37"/>
      <c r="I31" s="37"/>
      <c r="J31" s="37"/>
      <c r="K31" s="37"/>
      <c r="L31" s="28">
        <v>91329</v>
      </c>
      <c r="M31" s="18">
        <f>SUMIF($E$13:$E$26,91329,$M$13:$M$26)</f>
        <v>5465.0850317407285</v>
      </c>
      <c r="O31" s="2"/>
    </row>
    <row r="32" spans="1:15" s="1" customFormat="1" ht="22" customHeight="1">
      <c r="A32" s="33" t="s">
        <v>56</v>
      </c>
      <c r="B32" s="33"/>
      <c r="C32" s="33"/>
      <c r="D32" s="12">
        <v>2617.8000000000002</v>
      </c>
      <c r="E32" s="18">
        <f t="shared" ref="E32:E37" si="4">D32/$M$8</f>
        <v>358.60273972602744</v>
      </c>
      <c r="G32" s="37"/>
      <c r="H32" s="37"/>
      <c r="I32" s="37"/>
      <c r="J32" s="37"/>
      <c r="K32" s="37"/>
      <c r="L32" s="28">
        <v>114957</v>
      </c>
      <c r="M32" s="18">
        <f>SUMIF($E$13:$E$26,114957,$M$13:$M$26)</f>
        <v>40198.551453391243</v>
      </c>
      <c r="O32" s="2"/>
    </row>
    <row r="33" spans="1:15" s="1" customFormat="1" ht="22" customHeight="1">
      <c r="A33" s="33" t="s">
        <v>57</v>
      </c>
      <c r="B33" s="33"/>
      <c r="C33" s="33"/>
      <c r="D33" s="12">
        <v>2700</v>
      </c>
      <c r="E33" s="18">
        <f t="shared" si="4"/>
        <v>369.86301369863014</v>
      </c>
      <c r="G33" s="37"/>
      <c r="H33" s="37"/>
      <c r="I33" s="37"/>
      <c r="J33" s="37"/>
      <c r="K33" s="37"/>
      <c r="L33" s="28">
        <v>121944</v>
      </c>
      <c r="M33" s="18">
        <f>SUMIF($E$13:$E$26,121944,$M$13:$M$26)</f>
        <v>3583.0689943200805</v>
      </c>
      <c r="O33" s="2"/>
    </row>
    <row r="34" spans="1:15" s="1" customFormat="1" ht="22" customHeight="1">
      <c r="A34" s="33" t="s">
        <v>58</v>
      </c>
      <c r="B34" s="33"/>
      <c r="C34" s="33"/>
      <c r="D34" s="12">
        <v>1200</v>
      </c>
      <c r="E34" s="18">
        <f t="shared" si="4"/>
        <v>164.38356164383563</v>
      </c>
      <c r="G34" s="37"/>
      <c r="H34" s="37"/>
      <c r="I34" s="37"/>
      <c r="J34" s="37"/>
      <c r="K34" s="37"/>
      <c r="L34" s="28"/>
      <c r="M34" s="28"/>
      <c r="O34" s="2"/>
    </row>
    <row r="35" spans="1:15" s="1" customFormat="1" ht="22" customHeight="1">
      <c r="A35" s="33" t="s">
        <v>59</v>
      </c>
      <c r="B35" s="33"/>
      <c r="C35" s="33"/>
      <c r="D35" s="12">
        <v>1450</v>
      </c>
      <c r="E35" s="18">
        <f t="shared" si="4"/>
        <v>198.63013698630138</v>
      </c>
      <c r="G35" s="37"/>
      <c r="H35" s="37"/>
      <c r="I35" s="37"/>
      <c r="J35" s="37"/>
      <c r="K35" s="37"/>
      <c r="L35" s="28"/>
      <c r="M35" s="28"/>
      <c r="O35" s="2"/>
    </row>
    <row r="36" spans="1:15" s="1" customFormat="1" ht="22" customHeight="1">
      <c r="A36" s="33" t="s">
        <v>60</v>
      </c>
      <c r="B36" s="33"/>
      <c r="C36" s="33"/>
      <c r="D36" s="12">
        <v>325</v>
      </c>
      <c r="E36" s="18">
        <f t="shared" si="4"/>
        <v>44.520547945205479</v>
      </c>
      <c r="G36" s="37"/>
      <c r="H36" s="37"/>
      <c r="I36" s="37"/>
      <c r="J36" s="37"/>
      <c r="K36" s="37"/>
      <c r="L36" s="28"/>
      <c r="M36" s="28"/>
      <c r="O36" s="2"/>
    </row>
    <row r="37" spans="1:15" s="1" customFormat="1" ht="22" customHeight="1">
      <c r="A37" s="33" t="s">
        <v>61</v>
      </c>
      <c r="B37" s="33"/>
      <c r="C37" s="33"/>
      <c r="D37" s="12">
        <f>SUM(D31:D36)</f>
        <v>48174.05</v>
      </c>
      <c r="E37" s="18">
        <f t="shared" si="4"/>
        <v>6599.1849315068503</v>
      </c>
      <c r="G37" s="37"/>
      <c r="H37" s="37"/>
      <c r="I37" s="37"/>
      <c r="J37" s="37"/>
      <c r="K37" s="37"/>
      <c r="L37" s="28"/>
      <c r="M37" s="28"/>
      <c r="O37" s="2"/>
    </row>
    <row r="38" spans="1:15" s="1" customFormat="1" ht="22" customHeight="1">
      <c r="A38" s="1" t="s">
        <v>48</v>
      </c>
      <c r="B38" s="1" t="s">
        <v>48</v>
      </c>
      <c r="C38" s="1" t="s">
        <v>48</v>
      </c>
      <c r="D38" s="13"/>
      <c r="E38" s="19" t="s">
        <v>48</v>
      </c>
      <c r="G38" s="37"/>
      <c r="H38" s="37"/>
      <c r="I38" s="37"/>
      <c r="J38" s="37"/>
      <c r="K38" s="37"/>
      <c r="L38" s="28"/>
      <c r="M38" s="28"/>
      <c r="O38" s="2"/>
    </row>
    <row r="39" spans="1:15" s="1" customFormat="1" ht="22" customHeight="1">
      <c r="A39" s="33" t="s">
        <v>62</v>
      </c>
      <c r="B39" s="33"/>
      <c r="C39" s="33"/>
      <c r="D39" s="12">
        <f>J28*0.08</f>
        <v>35450</v>
      </c>
      <c r="E39" s="18">
        <f>D39/$M$8</f>
        <v>4856.1643835616442</v>
      </c>
      <c r="G39" s="37"/>
      <c r="H39" s="37"/>
      <c r="I39" s="37"/>
      <c r="J39" s="37"/>
      <c r="K39" s="37"/>
      <c r="L39" s="28"/>
      <c r="M39" s="28"/>
      <c r="O39" s="2"/>
    </row>
    <row r="40" spans="1:15" s="1" customFormat="1" ht="22" customHeight="1">
      <c r="A40" s="1" t="s">
        <v>48</v>
      </c>
      <c r="B40" s="1" t="s">
        <v>48</v>
      </c>
      <c r="C40" s="1" t="s">
        <v>48</v>
      </c>
      <c r="D40" s="13"/>
      <c r="E40" s="19" t="s">
        <v>48</v>
      </c>
      <c r="G40" s="37"/>
      <c r="H40" s="37"/>
      <c r="I40" s="37"/>
      <c r="J40" s="37"/>
      <c r="K40" s="37"/>
      <c r="L40" s="28"/>
      <c r="M40" s="28"/>
      <c r="O40" s="2"/>
    </row>
    <row r="41" spans="1:15" s="1" customFormat="1" ht="22" customHeight="1">
      <c r="A41" s="34" t="s">
        <v>63</v>
      </c>
      <c r="B41" s="34"/>
      <c r="C41" s="34"/>
      <c r="D41" s="12">
        <f>D37+D39</f>
        <v>83624.05</v>
      </c>
      <c r="E41" s="18">
        <f>D41/$M$8</f>
        <v>11455.349315068494</v>
      </c>
      <c r="G41" s="37"/>
      <c r="H41" s="37"/>
      <c r="I41" s="37"/>
      <c r="J41" s="37"/>
      <c r="K41" s="37"/>
      <c r="L41" s="28"/>
      <c r="M41" s="28"/>
      <c r="O41" s="2"/>
    </row>
    <row r="42" spans="1:15" s="1" customFormat="1" ht="22" customHeight="1">
      <c r="A42" s="34" t="s">
        <v>64</v>
      </c>
      <c r="B42" s="34"/>
      <c r="C42" s="34"/>
      <c r="D42" s="12">
        <f>D41/G28</f>
        <v>65.793902439024393</v>
      </c>
      <c r="E42" s="18">
        <f>D42/$M$8</f>
        <v>9.0128633478115603</v>
      </c>
      <c r="G42" s="37"/>
      <c r="H42" s="37"/>
      <c r="I42" s="37"/>
      <c r="J42" s="37"/>
      <c r="K42" s="37"/>
      <c r="L42" s="28"/>
      <c r="M42" s="28"/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</sheetData>
  <autoFilter ref="A12:M26" xr:uid="{00000000-0009-0000-0000-000000000000}"/>
  <sortState xmlns:xlrd2="http://schemas.microsoft.com/office/spreadsheetml/2017/richdata2" ref="A13:M26">
    <sortCondition ref="A13:A26"/>
    <sortCondition ref="B13:B26"/>
  </sortState>
  <mergeCells count="19">
    <mergeCell ref="A42:C42"/>
    <mergeCell ref="A1:M3"/>
    <mergeCell ref="A4:M6"/>
    <mergeCell ref="G30:K42"/>
    <mergeCell ref="A35:C35"/>
    <mergeCell ref="A36:C36"/>
    <mergeCell ref="A37:C37"/>
    <mergeCell ref="A39:C39"/>
    <mergeCell ref="A41:C41"/>
    <mergeCell ref="A30:C30"/>
    <mergeCell ref="A31:C31"/>
    <mergeCell ref="A32:C32"/>
    <mergeCell ref="A33:C33"/>
    <mergeCell ref="A34:C34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071-50486450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2023-12-01T19:12:00Z</dcterms:created>
  <dcterms:modified xsi:type="dcterms:W3CDTF">2024-03-21T21:07:39Z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