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1876EEF2-842E-954D-A64A-D710882B75A1}" xr6:coauthVersionLast="47" xr6:coauthVersionMax="47" xr10:uidLastSave="{00000000-0000-0000-0000-000000000000}"/>
  <bookViews>
    <workbookView xWindow="0" yWindow="500" windowWidth="33600" windowHeight="18940" xr2:uid="{2A2E8C12-3932-46A0-B427-DA97E9A3FD5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B34" i="1"/>
  <c r="O9" i="1"/>
  <c r="L28" i="1"/>
  <c r="J29" i="1"/>
  <c r="K29" i="1"/>
  <c r="L29" i="1"/>
  <c r="J24" i="1"/>
  <c r="K24" i="1"/>
  <c r="J25" i="1"/>
  <c r="K25" i="1"/>
  <c r="J26" i="1"/>
  <c r="K26" i="1"/>
  <c r="J27" i="1"/>
  <c r="K27" i="1"/>
  <c r="J28" i="1"/>
  <c r="K28" i="1"/>
  <c r="K43" i="1"/>
  <c r="K42" i="1"/>
  <c r="K41" i="1"/>
  <c r="K40" i="1"/>
  <c r="K39" i="1"/>
  <c r="K38" i="1"/>
  <c r="K37" i="1"/>
  <c r="K36" i="1"/>
  <c r="L27" i="1"/>
  <c r="L26" i="1"/>
  <c r="L25" i="1"/>
  <c r="L24" i="1"/>
  <c r="L23" i="1"/>
  <c r="J23" i="1"/>
  <c r="K23" i="1"/>
  <c r="L22" i="1"/>
  <c r="J22" i="1"/>
  <c r="K22" i="1"/>
  <c r="L21" i="1"/>
  <c r="J21" i="1"/>
  <c r="K21" i="1"/>
  <c r="L20" i="1"/>
  <c r="J20" i="1"/>
  <c r="K20" i="1"/>
  <c r="L19" i="1"/>
  <c r="J19" i="1"/>
  <c r="K19" i="1"/>
  <c r="L18" i="1"/>
  <c r="J18" i="1"/>
  <c r="K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L12" i="1"/>
  <c r="J12" i="1"/>
  <c r="K12" i="1"/>
  <c r="L11" i="1"/>
  <c r="J11" i="1"/>
  <c r="K11" i="1"/>
  <c r="L10" i="1"/>
  <c r="J10" i="1"/>
  <c r="K10" i="1"/>
  <c r="J34" i="1"/>
  <c r="J35" i="1"/>
  <c r="O15" i="1"/>
  <c r="K34" i="1"/>
  <c r="K35" i="1"/>
  <c r="J44" i="1"/>
  <c r="O16" i="1"/>
  <c r="K44" i="1"/>
  <c r="O11" i="1"/>
  <c r="O13" i="1"/>
  <c r="O14" i="1"/>
  <c r="O12" i="1"/>
  <c r="O18" i="1"/>
  <c r="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tc={10D5150E-A022-4FB0-93AB-3320026493CF}</author>
  </authors>
  <commentList>
    <comment ref="O9" authorId="0" shapeId="0" xr:uid="{10D5150E-A022-4FB0-93AB-3320026493C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Valor al azar para hacer los cálculos</t>
      </text>
    </comment>
  </commentList>
</comments>
</file>

<file path=xl/sharedStrings.xml><?xml version="1.0" encoding="utf-8"?>
<sst xmlns="http://schemas.openxmlformats.org/spreadsheetml/2006/main" count="148" uniqueCount="84">
  <si>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</si>
  <si>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</si>
  <si>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</si>
  <si>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</si>
  <si>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</si>
  <si>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</si>
  <si>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</si>
  <si>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</si>
  <si>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</si>
  <si>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</si>
  <si>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</si>
  <si>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</si>
  <si>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</si>
  <si>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</si>
  <si>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</si>
  <si>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</si>
  <si>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</si>
  <si>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</si>
  <si>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</si>
  <si>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</si>
  <si>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</si>
  <si>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</si>
  <si>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</si>
  <si>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</si>
  <si>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</si>
  <si>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</si>
  <si>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value of Fruit (a):</t>
  </si>
  <si>
    <t>5KG</t>
  </si>
  <si>
    <t>Prepaid (b):</t>
  </si>
  <si>
    <t>Final Liquidation:</t>
  </si>
  <si>
    <t>Different according (a):</t>
  </si>
  <si>
    <t>Different according (b):</t>
  </si>
  <si>
    <t>Total pending:</t>
  </si>
  <si>
    <t>Total Cost:</t>
  </si>
  <si>
    <t>Cost per Kg:</t>
  </si>
  <si>
    <t>Cost 5Kg:</t>
  </si>
  <si>
    <t>Cost 2.5Kg:</t>
  </si>
  <si>
    <t>FOB PRICE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</si>
  <si>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</si>
  <si>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</si>
  <si>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</si>
  <si>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</si>
  <si>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</si>
  <si>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</si>
  <si>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</si>
  <si>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</si>
  <si>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</si>
  <si>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</si>
  <si>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</si>
  <si>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</si>
  <si>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</si>
  <si>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</si>
  <si>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</si>
  <si>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</si>
  <si>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</si>
  <si>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</si>
  <si>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</si>
  <si>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</si>
  <si>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11" type="noConversion"/>
  </si>
  <si>
    <t>SANTINA</t>
  </si>
  <si>
    <t>JD</t>
  </si>
  <si>
    <t>JDD</t>
  </si>
  <si>
    <t>品牌/BRAND: 8F</t>
    <phoneticPr fontId="11" type="noConversion"/>
  </si>
  <si>
    <t>批次号/lot number：柜号:OERU-4250183</t>
    <phoneticPr fontId="11" type="noConversion"/>
  </si>
  <si>
    <t>1510580</t>
  </si>
  <si>
    <t>1510582</t>
  </si>
  <si>
    <t>1510588</t>
  </si>
  <si>
    <t>1510590</t>
  </si>
  <si>
    <t>1510593</t>
  </si>
  <si>
    <t>1510595</t>
  </si>
  <si>
    <t>1510600</t>
  </si>
  <si>
    <t>1510601</t>
  </si>
  <si>
    <t>1510604</t>
  </si>
  <si>
    <t>1510607</t>
  </si>
  <si>
    <t>1510610</t>
  </si>
  <si>
    <t>1510613</t>
  </si>
  <si>
    <t>1510616</t>
  </si>
  <si>
    <t>1510622</t>
  </si>
  <si>
    <t>1510625</t>
  </si>
  <si>
    <t>1510628</t>
  </si>
  <si>
    <t>1510631</t>
  </si>
  <si>
    <t>1510634</t>
  </si>
  <si>
    <t>1510597</t>
  </si>
  <si>
    <t>1510619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</si>
</sst>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  <numFmt numFmtId="174" formatCode="_-[$$-409]* #,##0.0_ ;_-[$$-409]* \-#,##0.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8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9" fontId="5" fillId="0" borderId="1" xfId="0" applyNumberFormat="1" applyFont="1" applyBorder="1" applyAlignment="1">
      <alignment horizontal="center" vertical="top"/>
    </xf>
    <xf numFmtId="170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171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167" fontId="3" fillId="3" borderId="0" xfId="1" applyNumberFormat="1" applyFont="1" applyFill="1" applyAlignment="1">
      <alignment vertical="center"/>
    </xf>
    <xf numFmtId="172" fontId="3" fillId="2" borderId="0" xfId="0" applyNumberFormat="1" applyFont="1" applyFill="1" applyAlignment="1">
      <alignment vertical="center"/>
    </xf>
    <xf numFmtId="0" fontId="3" fillId="3" borderId="6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166" fontId="3" fillId="3" borderId="0" xfId="1" applyNumberFormat="1" applyFont="1" applyFill="1" applyAlignment="1">
      <alignment vertical="center"/>
    </xf>
    <xf numFmtId="171" fontId="3" fillId="3" borderId="0" xfId="1" applyNumberFormat="1" applyFont="1" applyFill="1" applyAlignment="1">
      <alignment vertical="center"/>
    </xf>
    <xf numFmtId="16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3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69" fontId="10" fillId="0" borderId="1" xfId="0" applyNumberFormat="1" applyFont="1" applyBorder="1" applyAlignment="1">
      <alignment horizontal="left" vertical="center"/>
    </xf>
    <xf numFmtId="170" fontId="10" fillId="0" borderId="1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164" fontId="9" fillId="5" borderId="8" xfId="0" applyNumberFormat="1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174" fontId="12" fillId="2" borderId="0" xfId="0" applyNumberFormat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Moneda [0]" xfId="1" builtinId="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blo quiroga nuñez" id="{384579C3-DB90-4DE3-B265-3FF23233B663}" userId="fe69271b1cb9d7bd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19-11-19T15:25:08.01" personId="{384579C3-DB90-4DE3-B265-3FF23233B663}" id="{10D5150E-A022-4FB0-93AB-3320026493CF}">
    <text>Valor al azar para hacer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T48"/>
  <sheetViews>
    <sheetView tabSelected="1" zoomScale="93" zoomScaleNormal="80" workbookViewId="0">
      <selection activeCell="K49" sqref="K49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1" style="38" bestFit="1" customWidth="1"/>
    <col min="11" max="11" width="14.83203125" style="39" bestFit="1" customWidth="1"/>
    <col min="12" max="12" width="19.6640625" style="39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42" t="s">
        <v>0</v>
      </c>
      <c r="B1" s="42"/>
      <c r="C1" s="42"/>
      <c r="D1" s="42"/>
      <c r="E1" s="42"/>
      <c r="F1" s="42"/>
      <c r="G1" s="43"/>
      <c r="H1" s="42"/>
      <c r="I1" s="42"/>
      <c r="J1" s="42"/>
      <c r="K1" s="42"/>
      <c r="L1" s="1"/>
    </row>
    <row r="2" spans="1:17">
      <c r="A2" s="42"/>
      <c r="B2" s="42"/>
      <c r="C2" s="42"/>
      <c r="D2" s="42"/>
      <c r="E2" s="42"/>
      <c r="F2" s="42"/>
      <c r="G2" s="43"/>
      <c r="H2" s="42"/>
      <c r="I2" s="42"/>
      <c r="J2" s="42"/>
      <c r="K2" s="42"/>
      <c r="L2" s="1"/>
    </row>
    <row r="3" spans="1:17">
      <c r="A3" s="42"/>
      <c r="B3" s="42"/>
      <c r="C3" s="42"/>
      <c r="D3" s="42"/>
      <c r="E3" s="42"/>
      <c r="F3" s="42"/>
      <c r="G3" s="43"/>
      <c r="H3" s="42"/>
      <c r="I3" s="42"/>
      <c r="J3" s="42"/>
      <c r="K3" s="42"/>
      <c r="L3" s="1"/>
    </row>
    <row r="4" spans="1:17" ht="17">
      <c r="A4" s="44" t="s">
        <v>1</v>
      </c>
      <c r="B4" s="45"/>
      <c r="C4" s="45"/>
      <c r="D4" s="45"/>
      <c r="E4" s="45"/>
      <c r="F4" s="45"/>
      <c r="G4" s="46"/>
      <c r="H4" s="45"/>
      <c r="I4" s="45"/>
      <c r="J4" s="45"/>
      <c r="K4" s="47"/>
      <c r="L4" s="1"/>
    </row>
    <row r="5" spans="1:17" ht="17">
      <c r="A5" s="48" t="s">
        <v>62</v>
      </c>
      <c r="B5" s="48"/>
      <c r="C5" s="48"/>
      <c r="D5" s="48"/>
      <c r="E5" s="48"/>
      <c r="F5" s="48"/>
      <c r="G5" s="49"/>
      <c r="H5" s="48"/>
      <c r="I5" s="48"/>
      <c r="J5" s="48"/>
      <c r="K5" s="48"/>
      <c r="L5" s="1"/>
    </row>
    <row r="6" spans="1:17" ht="17">
      <c r="A6" s="48" t="s">
        <v>63</v>
      </c>
      <c r="B6" s="48"/>
      <c r="C6" s="48"/>
      <c r="D6" s="48"/>
      <c r="E6" s="48"/>
      <c r="F6" s="48"/>
      <c r="G6" s="49"/>
      <c r="H6" s="48"/>
      <c r="I6" s="48"/>
      <c r="J6" s="48"/>
      <c r="K6" s="48"/>
      <c r="L6" s="1"/>
    </row>
    <row r="7" spans="1:17" ht="17">
      <c r="A7" s="48" t="s">
        <v>2</v>
      </c>
      <c r="B7" s="48"/>
      <c r="C7" s="48"/>
      <c r="D7" s="48"/>
      <c r="E7" s="48"/>
      <c r="F7" s="48"/>
      <c r="G7" s="49"/>
      <c r="H7" s="48"/>
      <c r="I7" s="48"/>
      <c r="J7" s="48"/>
      <c r="K7" s="48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50" t="s">
        <v>15</v>
      </c>
      <c r="N8" s="50"/>
      <c r="O8" s="6">
        <v>7.1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50" t="s">
        <v>26</v>
      </c>
      <c r="N9" s="50"/>
      <c r="O9" s="8">
        <f>+B34*20</f>
        <v>73600</v>
      </c>
      <c r="P9" s="7" t="s">
        <v>16</v>
      </c>
    </row>
    <row r="10" spans="1:17" ht="17">
      <c r="A10" s="2"/>
      <c r="B10" s="9">
        <v>184</v>
      </c>
      <c r="C10" s="10" t="s">
        <v>59</v>
      </c>
      <c r="D10" s="10" t="s">
        <v>64</v>
      </c>
      <c r="E10" s="11" t="s">
        <v>27</v>
      </c>
      <c r="F10" s="10" t="s">
        <v>61</v>
      </c>
      <c r="G10" s="12">
        <v>44935</v>
      </c>
      <c r="H10" s="9">
        <v>184</v>
      </c>
      <c r="I10" s="13">
        <v>270</v>
      </c>
      <c r="J10" s="14">
        <f t="shared" ref="J10:J11" si="0">H10*I10</f>
        <v>49680</v>
      </c>
      <c r="K10" s="4">
        <f>+J10/O$8</f>
        <v>6997.1830985915494</v>
      </c>
      <c r="L10" s="4">
        <f t="shared" ref="L10:L27" si="1">+I10/O$8</f>
        <v>38.028169014084511</v>
      </c>
      <c r="M10" s="50" t="s">
        <v>28</v>
      </c>
      <c r="N10" s="50"/>
      <c r="O10" s="8">
        <v>0</v>
      </c>
      <c r="P10" s="7" t="s">
        <v>16</v>
      </c>
    </row>
    <row r="11" spans="1:17" ht="17">
      <c r="A11" s="2"/>
      <c r="B11" s="9">
        <v>184</v>
      </c>
      <c r="C11" s="10" t="s">
        <v>59</v>
      </c>
      <c r="D11" s="10" t="s">
        <v>65</v>
      </c>
      <c r="E11" s="11" t="s">
        <v>27</v>
      </c>
      <c r="F11" s="10" t="s">
        <v>61</v>
      </c>
      <c r="G11" s="12">
        <v>44935</v>
      </c>
      <c r="H11" s="9">
        <v>184</v>
      </c>
      <c r="I11" s="13">
        <v>270</v>
      </c>
      <c r="J11" s="14">
        <f t="shared" si="0"/>
        <v>49680</v>
      </c>
      <c r="K11" s="4">
        <f t="shared" ref="K11:K29" si="2">+J11/O$8</f>
        <v>6997.1830985915494</v>
      </c>
      <c r="L11" s="4">
        <f t="shared" si="1"/>
        <v>38.028169014084511</v>
      </c>
      <c r="M11" s="50" t="s">
        <v>29</v>
      </c>
      <c r="N11" s="50"/>
      <c r="O11" s="8">
        <f>+K44</f>
        <v>101551.60563380283</v>
      </c>
      <c r="P11" s="7" t="s">
        <v>16</v>
      </c>
    </row>
    <row r="12" spans="1:17" ht="17">
      <c r="A12" s="2"/>
      <c r="B12" s="9">
        <v>184</v>
      </c>
      <c r="C12" s="10" t="s">
        <v>59</v>
      </c>
      <c r="D12" s="10" t="s">
        <v>66</v>
      </c>
      <c r="E12" s="11" t="s">
        <v>27</v>
      </c>
      <c r="F12" s="10" t="s">
        <v>61</v>
      </c>
      <c r="G12" s="12">
        <v>44935</v>
      </c>
      <c r="H12" s="9">
        <v>184</v>
      </c>
      <c r="I12" s="13">
        <v>270</v>
      </c>
      <c r="J12" s="14">
        <f>H12*I12</f>
        <v>49680</v>
      </c>
      <c r="K12" s="4">
        <f t="shared" si="2"/>
        <v>6997.1830985915494</v>
      </c>
      <c r="L12" s="4">
        <f t="shared" si="1"/>
        <v>38.028169014084511</v>
      </c>
      <c r="M12" s="50" t="s">
        <v>30</v>
      </c>
      <c r="N12" s="50"/>
      <c r="O12" s="8">
        <f>O11-O9</f>
        <v>27951.605633802828</v>
      </c>
      <c r="P12" s="7" t="s">
        <v>16</v>
      </c>
    </row>
    <row r="13" spans="1:17" ht="17">
      <c r="A13" s="2"/>
      <c r="B13" s="9">
        <v>184</v>
      </c>
      <c r="C13" s="10" t="s">
        <v>59</v>
      </c>
      <c r="D13" s="10" t="s">
        <v>67</v>
      </c>
      <c r="E13" s="11" t="s">
        <v>27</v>
      </c>
      <c r="F13" s="10" t="s">
        <v>61</v>
      </c>
      <c r="G13" s="12">
        <v>44935</v>
      </c>
      <c r="H13" s="9">
        <v>184</v>
      </c>
      <c r="I13" s="13">
        <v>270</v>
      </c>
      <c r="J13" s="14">
        <f t="shared" ref="J13:J29" si="3">H13*I13</f>
        <v>49680</v>
      </c>
      <c r="K13" s="4">
        <f t="shared" si="2"/>
        <v>6997.1830985915494</v>
      </c>
      <c r="L13" s="4">
        <f t="shared" si="1"/>
        <v>38.028169014084511</v>
      </c>
      <c r="M13" s="50" t="s">
        <v>31</v>
      </c>
      <c r="N13" s="50"/>
      <c r="O13" s="8">
        <f>IF(O11-O10&lt;=0,O11-O10+K35,O11-O10)</f>
        <v>101551.60563380283</v>
      </c>
      <c r="P13" s="7" t="s">
        <v>16</v>
      </c>
    </row>
    <row r="14" spans="1:17" ht="17">
      <c r="A14" s="2"/>
      <c r="B14" s="9">
        <v>184</v>
      </c>
      <c r="C14" s="10" t="s">
        <v>59</v>
      </c>
      <c r="D14" s="10" t="s">
        <v>68</v>
      </c>
      <c r="E14" s="11" t="s">
        <v>27</v>
      </c>
      <c r="F14" s="10" t="s">
        <v>61</v>
      </c>
      <c r="G14" s="12">
        <v>44935</v>
      </c>
      <c r="H14" s="9">
        <v>184</v>
      </c>
      <c r="I14" s="13">
        <v>270</v>
      </c>
      <c r="J14" s="14">
        <f t="shared" si="3"/>
        <v>49680</v>
      </c>
      <c r="K14" s="4">
        <f t="shared" si="2"/>
        <v>6997.1830985915494</v>
      </c>
      <c r="L14" s="4">
        <f t="shared" si="1"/>
        <v>38.028169014084511</v>
      </c>
      <c r="M14" s="41" t="s">
        <v>32</v>
      </c>
      <c r="N14" s="41"/>
      <c r="O14" s="15">
        <f>+O13</f>
        <v>101551.60563380283</v>
      </c>
      <c r="P14" s="16" t="s">
        <v>16</v>
      </c>
    </row>
    <row r="15" spans="1:17" ht="17">
      <c r="A15" s="2"/>
      <c r="B15" s="9">
        <v>184</v>
      </c>
      <c r="C15" s="10" t="s">
        <v>59</v>
      </c>
      <c r="D15" s="10" t="s">
        <v>69</v>
      </c>
      <c r="E15" s="11" t="s">
        <v>27</v>
      </c>
      <c r="F15" s="10" t="s">
        <v>61</v>
      </c>
      <c r="G15" s="12">
        <v>44935</v>
      </c>
      <c r="H15" s="9">
        <v>184</v>
      </c>
      <c r="I15" s="13">
        <v>270</v>
      </c>
      <c r="J15" s="14">
        <f t="shared" si="3"/>
        <v>49680</v>
      </c>
      <c r="K15" s="4">
        <f t="shared" si="2"/>
        <v>6997.1830985915494</v>
      </c>
      <c r="L15" s="4">
        <f t="shared" si="1"/>
        <v>38.028169014084511</v>
      </c>
      <c r="M15" s="7"/>
      <c r="N15" s="5" t="s">
        <v>33</v>
      </c>
      <c r="O15" s="8">
        <f>+SUM(K36:K43)</f>
        <v>29923.943661971829</v>
      </c>
      <c r="Q15" s="8"/>
    </row>
    <row r="16" spans="1:17" ht="17">
      <c r="A16" s="2"/>
      <c r="B16" s="9">
        <v>184</v>
      </c>
      <c r="C16" s="10" t="s">
        <v>59</v>
      </c>
      <c r="D16" s="10" t="s">
        <v>70</v>
      </c>
      <c r="E16" s="11" t="s">
        <v>27</v>
      </c>
      <c r="F16" s="10" t="s">
        <v>61</v>
      </c>
      <c r="G16" s="12">
        <v>44935</v>
      </c>
      <c r="H16" s="9">
        <v>184</v>
      </c>
      <c r="I16" s="13">
        <v>270</v>
      </c>
      <c r="J16" s="14">
        <f t="shared" si="3"/>
        <v>49680</v>
      </c>
      <c r="K16" s="4">
        <f t="shared" si="2"/>
        <v>6997.1830985915494</v>
      </c>
      <c r="L16" s="4">
        <f t="shared" si="1"/>
        <v>38.028169014084511</v>
      </c>
      <c r="N16" s="5" t="s">
        <v>34</v>
      </c>
      <c r="O16" s="17">
        <f>+SUM(K35:K43)/22782.72</f>
        <v>1.6818009438732515</v>
      </c>
    </row>
    <row r="17" spans="1:20" ht="17">
      <c r="A17" s="2"/>
      <c r="B17" s="9">
        <v>184</v>
      </c>
      <c r="C17" s="10" t="s">
        <v>59</v>
      </c>
      <c r="D17" s="10" t="s">
        <v>71</v>
      </c>
      <c r="E17" s="11" t="s">
        <v>27</v>
      </c>
      <c r="F17" s="10" t="s">
        <v>61</v>
      </c>
      <c r="G17" s="12">
        <v>44935</v>
      </c>
      <c r="H17" s="9">
        <v>184</v>
      </c>
      <c r="I17" s="13">
        <v>270</v>
      </c>
      <c r="J17" s="14">
        <f t="shared" si="3"/>
        <v>49680</v>
      </c>
      <c r="K17" s="4">
        <f t="shared" si="2"/>
        <v>6997.1830985915494</v>
      </c>
      <c r="L17" s="4">
        <f t="shared" si="1"/>
        <v>38.028169014084511</v>
      </c>
      <c r="N17" s="5" t="s">
        <v>35</v>
      </c>
      <c r="O17" s="18">
        <f>+O16*5</f>
        <v>8.4090047193662585</v>
      </c>
    </row>
    <row r="18" spans="1:20" ht="17">
      <c r="A18" s="2"/>
      <c r="B18" s="9">
        <v>184</v>
      </c>
      <c r="C18" s="10" t="s">
        <v>59</v>
      </c>
      <c r="D18" s="10" t="s">
        <v>72</v>
      </c>
      <c r="E18" s="11" t="s">
        <v>27</v>
      </c>
      <c r="F18" s="10" t="s">
        <v>61</v>
      </c>
      <c r="G18" s="12">
        <v>44935</v>
      </c>
      <c r="H18" s="9">
        <v>184</v>
      </c>
      <c r="I18" s="13">
        <v>270</v>
      </c>
      <c r="J18" s="14">
        <f t="shared" si="3"/>
        <v>49680</v>
      </c>
      <c r="K18" s="4">
        <f t="shared" si="2"/>
        <v>6997.1830985915494</v>
      </c>
      <c r="L18" s="4">
        <f t="shared" si="1"/>
        <v>38.028169014084511</v>
      </c>
      <c r="N18" s="5" t="s">
        <v>36</v>
      </c>
      <c r="O18" s="18">
        <f>+O16*2.5</f>
        <v>4.2045023596831292</v>
      </c>
    </row>
    <row r="19" spans="1:20" ht="17">
      <c r="A19" s="2"/>
      <c r="B19" s="9">
        <v>182</v>
      </c>
      <c r="C19" s="10" t="s">
        <v>59</v>
      </c>
      <c r="D19" s="10" t="s">
        <v>73</v>
      </c>
      <c r="E19" s="11" t="s">
        <v>27</v>
      </c>
      <c r="F19" s="10" t="s">
        <v>61</v>
      </c>
      <c r="G19" s="12">
        <v>44935</v>
      </c>
      <c r="H19" s="9">
        <v>182</v>
      </c>
      <c r="I19" s="13">
        <v>270</v>
      </c>
      <c r="J19" s="14">
        <f t="shared" si="3"/>
        <v>49140</v>
      </c>
      <c r="K19" s="4">
        <f t="shared" si="2"/>
        <v>6921.1267605633802</v>
      </c>
      <c r="L19" s="4">
        <f t="shared" si="1"/>
        <v>38.028169014084511</v>
      </c>
      <c r="M19" s="52" t="s">
        <v>37</v>
      </c>
      <c r="N19" s="53"/>
      <c r="O19" s="53"/>
      <c r="P19" s="53"/>
      <c r="Q19" s="53"/>
      <c r="R19" s="53"/>
      <c r="S19" s="53"/>
    </row>
    <row r="20" spans="1:20" ht="17">
      <c r="A20" s="2"/>
      <c r="B20" s="9">
        <v>184</v>
      </c>
      <c r="C20" s="10" t="s">
        <v>59</v>
      </c>
      <c r="D20" s="10" t="s">
        <v>74</v>
      </c>
      <c r="E20" s="11" t="s">
        <v>27</v>
      </c>
      <c r="F20" s="10" t="s">
        <v>61</v>
      </c>
      <c r="G20" s="12">
        <v>44935</v>
      </c>
      <c r="H20" s="9">
        <v>184</v>
      </c>
      <c r="I20" s="13">
        <v>270</v>
      </c>
      <c r="J20" s="14">
        <f t="shared" si="3"/>
        <v>49680</v>
      </c>
      <c r="K20" s="4">
        <f t="shared" si="2"/>
        <v>6997.1830985915494</v>
      </c>
      <c r="L20" s="4">
        <f t="shared" si="1"/>
        <v>38.028169014084511</v>
      </c>
      <c r="M20" s="19"/>
      <c r="N20" s="20"/>
      <c r="O20" s="20"/>
      <c r="P20" s="21"/>
      <c r="Q20" s="21"/>
      <c r="R20" s="21"/>
      <c r="S20" s="21"/>
      <c r="T20" s="21"/>
    </row>
    <row r="21" spans="1:20" ht="17">
      <c r="A21" s="2"/>
      <c r="B21" s="9">
        <v>184</v>
      </c>
      <c r="C21" s="10" t="s">
        <v>59</v>
      </c>
      <c r="D21" s="10" t="s">
        <v>75</v>
      </c>
      <c r="E21" s="11" t="s">
        <v>27</v>
      </c>
      <c r="F21" s="10" t="s">
        <v>61</v>
      </c>
      <c r="G21" s="12">
        <v>44935</v>
      </c>
      <c r="H21" s="9">
        <v>184</v>
      </c>
      <c r="I21" s="13">
        <v>270</v>
      </c>
      <c r="J21" s="14">
        <f t="shared" si="3"/>
        <v>49680</v>
      </c>
      <c r="K21" s="4">
        <f t="shared" si="2"/>
        <v>6997.1830985915494</v>
      </c>
      <c r="L21" s="4">
        <f t="shared" si="1"/>
        <v>38.028169014084511</v>
      </c>
      <c r="M21" s="51"/>
      <c r="N21" s="51"/>
      <c r="O21" s="7"/>
      <c r="P21" s="23"/>
      <c r="Q21" s="23"/>
      <c r="R21" s="23"/>
      <c r="S21" s="23"/>
      <c r="T21" s="23"/>
    </row>
    <row r="22" spans="1:20" ht="17">
      <c r="A22" s="2"/>
      <c r="B22" s="9">
        <v>184</v>
      </c>
      <c r="C22" s="10" t="s">
        <v>59</v>
      </c>
      <c r="D22" s="10" t="s">
        <v>76</v>
      </c>
      <c r="E22" s="11" t="s">
        <v>27</v>
      </c>
      <c r="F22" s="10" t="s">
        <v>61</v>
      </c>
      <c r="G22" s="12">
        <v>44935</v>
      </c>
      <c r="H22" s="9">
        <v>184</v>
      </c>
      <c r="I22" s="13">
        <v>270</v>
      </c>
      <c r="J22" s="14">
        <f t="shared" si="3"/>
        <v>49680</v>
      </c>
      <c r="K22" s="4">
        <f t="shared" si="2"/>
        <v>6997.1830985915494</v>
      </c>
      <c r="L22" s="4">
        <f t="shared" si="1"/>
        <v>38.028169014084511</v>
      </c>
      <c r="M22" s="51"/>
      <c r="N22" s="51"/>
      <c r="O22" s="7"/>
      <c r="P22" s="23"/>
      <c r="Q22" s="23"/>
      <c r="R22" s="23"/>
      <c r="S22" s="23"/>
      <c r="T22" s="23"/>
    </row>
    <row r="23" spans="1:20" ht="17">
      <c r="A23" s="2"/>
      <c r="B23" s="9">
        <v>184</v>
      </c>
      <c r="C23" s="10" t="s">
        <v>59</v>
      </c>
      <c r="D23" s="10" t="s">
        <v>77</v>
      </c>
      <c r="E23" s="11" t="s">
        <v>27</v>
      </c>
      <c r="F23" s="10" t="s">
        <v>61</v>
      </c>
      <c r="G23" s="12">
        <v>44935</v>
      </c>
      <c r="H23" s="9">
        <v>184</v>
      </c>
      <c r="I23" s="13">
        <v>270</v>
      </c>
      <c r="J23" s="14">
        <f t="shared" si="3"/>
        <v>49680</v>
      </c>
      <c r="K23" s="4">
        <f t="shared" si="2"/>
        <v>6997.1830985915494</v>
      </c>
      <c r="L23" s="4">
        <f t="shared" si="1"/>
        <v>38.028169014084511</v>
      </c>
      <c r="M23" s="51"/>
      <c r="N23" s="51"/>
      <c r="O23" s="7"/>
      <c r="P23" s="23"/>
      <c r="Q23" s="23"/>
      <c r="R23" s="23"/>
      <c r="S23" s="23"/>
      <c r="T23" s="23"/>
    </row>
    <row r="24" spans="1:20" ht="17">
      <c r="A24" s="2"/>
      <c r="B24" s="9">
        <v>184</v>
      </c>
      <c r="C24" s="10" t="s">
        <v>59</v>
      </c>
      <c r="D24" s="10" t="s">
        <v>78</v>
      </c>
      <c r="E24" s="11" t="s">
        <v>27</v>
      </c>
      <c r="F24" s="10" t="s">
        <v>61</v>
      </c>
      <c r="G24" s="12">
        <v>44935</v>
      </c>
      <c r="H24" s="9">
        <v>184</v>
      </c>
      <c r="I24" s="13">
        <v>270</v>
      </c>
      <c r="J24" s="14">
        <f t="shared" si="3"/>
        <v>49680</v>
      </c>
      <c r="K24" s="4">
        <f t="shared" si="2"/>
        <v>6997.1830985915494</v>
      </c>
      <c r="L24" s="4">
        <f t="shared" si="1"/>
        <v>38.028169014084511</v>
      </c>
      <c r="M24" s="51"/>
      <c r="N24" s="51"/>
      <c r="O24" s="7"/>
      <c r="P24" s="23"/>
      <c r="Q24" s="23"/>
      <c r="R24" s="23"/>
      <c r="S24" s="23"/>
      <c r="T24" s="23"/>
    </row>
    <row r="25" spans="1:20" ht="17">
      <c r="A25" s="2"/>
      <c r="B25" s="9">
        <v>184</v>
      </c>
      <c r="C25" s="10" t="s">
        <v>59</v>
      </c>
      <c r="D25" s="10" t="s">
        <v>79</v>
      </c>
      <c r="E25" s="11" t="s">
        <v>27</v>
      </c>
      <c r="F25" s="10" t="s">
        <v>61</v>
      </c>
      <c r="G25" s="12">
        <v>44935</v>
      </c>
      <c r="H25" s="9">
        <v>184</v>
      </c>
      <c r="I25" s="13">
        <v>270</v>
      </c>
      <c r="J25" s="14">
        <f t="shared" si="3"/>
        <v>49680</v>
      </c>
      <c r="K25" s="4">
        <f t="shared" si="2"/>
        <v>6997.1830985915494</v>
      </c>
      <c r="L25" s="4">
        <f t="shared" si="1"/>
        <v>38.028169014084511</v>
      </c>
      <c r="M25" s="51"/>
      <c r="N25" s="51"/>
      <c r="O25" s="7"/>
      <c r="P25" s="23"/>
      <c r="Q25" s="23"/>
      <c r="R25" s="23"/>
      <c r="S25" s="23"/>
      <c r="T25" s="23"/>
    </row>
    <row r="26" spans="1:20" ht="17">
      <c r="A26" s="2"/>
      <c r="B26" s="9">
        <v>184</v>
      </c>
      <c r="C26" s="10" t="s">
        <v>59</v>
      </c>
      <c r="D26" s="10" t="s">
        <v>80</v>
      </c>
      <c r="E26" s="11" t="s">
        <v>27</v>
      </c>
      <c r="F26" s="10" t="s">
        <v>61</v>
      </c>
      <c r="G26" s="12">
        <v>44935</v>
      </c>
      <c r="H26" s="9">
        <v>184</v>
      </c>
      <c r="I26" s="13">
        <v>270</v>
      </c>
      <c r="J26" s="14">
        <f t="shared" si="3"/>
        <v>49680</v>
      </c>
      <c r="K26" s="4">
        <f t="shared" si="2"/>
        <v>6997.1830985915494</v>
      </c>
      <c r="L26" s="4">
        <f t="shared" si="1"/>
        <v>38.028169014084511</v>
      </c>
      <c r="M26" s="51"/>
      <c r="N26" s="51"/>
      <c r="P26" s="23"/>
      <c r="Q26" s="23"/>
      <c r="R26" s="23"/>
      <c r="S26" s="23"/>
      <c r="T26" s="23"/>
    </row>
    <row r="27" spans="1:20" ht="17">
      <c r="A27" s="2"/>
      <c r="B27" s="9">
        <v>184</v>
      </c>
      <c r="C27" s="10" t="s">
        <v>59</v>
      </c>
      <c r="D27" s="10" t="s">
        <v>81</v>
      </c>
      <c r="E27" s="11" t="s">
        <v>27</v>
      </c>
      <c r="F27" s="10" t="s">
        <v>61</v>
      </c>
      <c r="G27" s="12">
        <v>44935</v>
      </c>
      <c r="H27" s="9">
        <v>184</v>
      </c>
      <c r="I27" s="13">
        <v>270</v>
      </c>
      <c r="J27" s="14">
        <f t="shared" si="3"/>
        <v>49680</v>
      </c>
      <c r="K27" s="4">
        <f t="shared" si="2"/>
        <v>6997.1830985915494</v>
      </c>
      <c r="L27" s="4">
        <f t="shared" si="1"/>
        <v>38.028169014084511</v>
      </c>
      <c r="M27" s="51"/>
      <c r="N27" s="51"/>
      <c r="P27" s="23"/>
      <c r="Q27" s="23"/>
      <c r="R27" s="23"/>
      <c r="S27" s="23"/>
      <c r="T27" s="23"/>
    </row>
    <row r="28" spans="1:20" ht="17">
      <c r="A28" s="2"/>
      <c r="B28" s="9">
        <v>184</v>
      </c>
      <c r="C28" s="10" t="s">
        <v>59</v>
      </c>
      <c r="D28" s="10" t="s">
        <v>82</v>
      </c>
      <c r="E28" s="11" t="s">
        <v>27</v>
      </c>
      <c r="F28" s="10" t="s">
        <v>60</v>
      </c>
      <c r="G28" s="12">
        <v>44935</v>
      </c>
      <c r="H28" s="9">
        <v>184</v>
      </c>
      <c r="I28" s="13">
        <v>270</v>
      </c>
      <c r="J28" s="14">
        <f t="shared" si="3"/>
        <v>49680</v>
      </c>
      <c r="K28" s="4">
        <f t="shared" si="2"/>
        <v>6997.1830985915494</v>
      </c>
      <c r="L28" s="4">
        <f t="shared" ref="L28:L29" si="4">+I28/O$8</f>
        <v>38.028169014084511</v>
      </c>
      <c r="M28" s="51"/>
      <c r="N28" s="51"/>
      <c r="P28" s="23"/>
      <c r="Q28" s="23"/>
      <c r="R28" s="23"/>
      <c r="S28" s="23"/>
      <c r="T28" s="23"/>
    </row>
    <row r="29" spans="1:20" ht="17">
      <c r="A29" s="2"/>
      <c r="B29" s="9">
        <v>184</v>
      </c>
      <c r="C29" s="10" t="s">
        <v>59</v>
      </c>
      <c r="D29" s="10" t="s">
        <v>83</v>
      </c>
      <c r="E29" s="11" t="s">
        <v>27</v>
      </c>
      <c r="F29" s="10" t="s">
        <v>60</v>
      </c>
      <c r="G29" s="12">
        <v>44935</v>
      </c>
      <c r="H29" s="9">
        <v>184</v>
      </c>
      <c r="I29" s="13">
        <v>270</v>
      </c>
      <c r="J29" s="14">
        <f t="shared" si="3"/>
        <v>49680</v>
      </c>
      <c r="K29" s="4">
        <f t="shared" si="2"/>
        <v>6997.1830985915494</v>
      </c>
      <c r="L29" s="4">
        <f t="shared" si="4"/>
        <v>38.028169014084511</v>
      </c>
    </row>
    <row r="30" spans="1:20" ht="17">
      <c r="A30" s="2"/>
      <c r="B30" s="9">
        <v>2</v>
      </c>
      <c r="C30" s="10"/>
      <c r="D30" s="10"/>
      <c r="E30" s="11"/>
      <c r="F30" s="10"/>
      <c r="G30" s="12"/>
      <c r="H30" s="9"/>
      <c r="I30" s="13"/>
      <c r="J30" s="14"/>
      <c r="K30" s="4"/>
      <c r="L30" s="4"/>
    </row>
    <row r="31" spans="1:20" ht="17">
      <c r="A31" s="2"/>
      <c r="B31" s="9"/>
      <c r="C31" s="10"/>
      <c r="D31" s="10"/>
      <c r="E31" s="11"/>
      <c r="F31" s="10"/>
      <c r="G31" s="12"/>
      <c r="H31" s="9"/>
      <c r="I31" s="13"/>
      <c r="J31" s="14"/>
      <c r="K31" s="4"/>
      <c r="L31" s="4"/>
    </row>
    <row r="32" spans="1:20" ht="17">
      <c r="A32" s="2"/>
      <c r="B32" s="9"/>
      <c r="C32" s="10"/>
      <c r="D32" s="10"/>
      <c r="E32" s="11"/>
      <c r="F32" s="10"/>
      <c r="G32" s="12"/>
      <c r="H32" s="9"/>
      <c r="I32" s="13"/>
      <c r="J32" s="14"/>
      <c r="K32" s="4"/>
      <c r="L32" s="4"/>
    </row>
    <row r="33" spans="1:18" ht="17">
      <c r="A33" s="2"/>
      <c r="B33" s="9"/>
      <c r="C33" s="10"/>
      <c r="D33" s="10"/>
      <c r="E33" s="11"/>
      <c r="F33" s="10"/>
      <c r="G33" s="12"/>
      <c r="H33" s="9"/>
      <c r="I33" s="13"/>
      <c r="J33" s="14"/>
      <c r="K33" s="4"/>
      <c r="L33" s="4"/>
      <c r="M33" s="22"/>
      <c r="N33" s="22"/>
      <c r="Q33" s="24"/>
      <c r="R33" s="24"/>
    </row>
    <row r="34" spans="1:18" ht="17">
      <c r="A34" s="2" t="s">
        <v>38</v>
      </c>
      <c r="B34" s="25">
        <f>SUM(B9:B31)</f>
        <v>3680</v>
      </c>
      <c r="C34" s="2"/>
      <c r="D34" s="2"/>
      <c r="E34" s="2"/>
      <c r="G34" s="26"/>
      <c r="H34" s="25">
        <f>SUM(H9:H31)</f>
        <v>3678</v>
      </c>
      <c r="I34" s="2"/>
      <c r="J34" s="27">
        <f>SUM(J9:J29)</f>
        <v>993060</v>
      </c>
      <c r="K34" s="4">
        <f t="shared" ref="K34:K43" si="5">+J34/O$8</f>
        <v>139867.60563380283</v>
      </c>
      <c r="L34" s="4"/>
    </row>
    <row r="35" spans="1:18" ht="17">
      <c r="A35" s="28"/>
      <c r="B35" s="28"/>
      <c r="C35" s="28"/>
      <c r="D35" s="28"/>
      <c r="E35" s="28"/>
      <c r="F35" s="28"/>
      <c r="G35" s="29" t="s">
        <v>39</v>
      </c>
      <c r="H35" s="2" t="s">
        <v>40</v>
      </c>
      <c r="I35" s="2"/>
      <c r="J35" s="3">
        <f>+J34*6%</f>
        <v>59583.6</v>
      </c>
      <c r="K35" s="4">
        <f t="shared" si="5"/>
        <v>8392.0563380281692</v>
      </c>
      <c r="L35" s="4"/>
    </row>
    <row r="36" spans="1:18" ht="17">
      <c r="A36" s="28"/>
      <c r="B36" s="28"/>
      <c r="C36" s="28"/>
      <c r="D36" s="28"/>
      <c r="E36" s="28"/>
      <c r="F36" s="28"/>
      <c r="G36" s="29" t="s">
        <v>41</v>
      </c>
      <c r="H36" s="2" t="s">
        <v>42</v>
      </c>
      <c r="I36" s="3"/>
      <c r="J36" s="3">
        <v>2980</v>
      </c>
      <c r="K36" s="4">
        <f t="shared" si="5"/>
        <v>419.71830985915494</v>
      </c>
      <c r="L36" s="4"/>
    </row>
    <row r="37" spans="1:18" ht="17">
      <c r="A37" s="28"/>
      <c r="B37" s="28"/>
      <c r="C37" s="28"/>
      <c r="D37" s="28"/>
      <c r="E37" s="28"/>
      <c r="F37" s="28"/>
      <c r="G37" s="29" t="s">
        <v>58</v>
      </c>
      <c r="H37" s="2" t="s">
        <v>43</v>
      </c>
      <c r="I37" s="2"/>
      <c r="J37" s="3">
        <v>93500</v>
      </c>
      <c r="K37" s="4">
        <f t="shared" si="5"/>
        <v>13169.014084507044</v>
      </c>
      <c r="L37" s="4"/>
    </row>
    <row r="38" spans="1:18" ht="17">
      <c r="A38" s="28"/>
      <c r="B38" s="28"/>
      <c r="C38" s="28"/>
      <c r="D38" s="28"/>
      <c r="E38" s="28"/>
      <c r="F38" s="28"/>
      <c r="G38" s="29" t="s">
        <v>44</v>
      </c>
      <c r="H38" s="2" t="s">
        <v>45</v>
      </c>
      <c r="I38" s="2"/>
      <c r="J38" s="3">
        <v>13000</v>
      </c>
      <c r="K38" s="4">
        <f t="shared" si="5"/>
        <v>1830.9859154929579</v>
      </c>
      <c r="L38" s="4"/>
    </row>
    <row r="39" spans="1:18" ht="17">
      <c r="A39" s="28"/>
      <c r="B39" s="28"/>
      <c r="C39" s="28"/>
      <c r="D39" s="28"/>
      <c r="E39" s="28"/>
      <c r="F39" s="28"/>
      <c r="G39" s="29" t="s">
        <v>46</v>
      </c>
      <c r="H39" s="2" t="s">
        <v>47</v>
      </c>
      <c r="I39" s="2"/>
      <c r="J39" s="3">
        <v>96000</v>
      </c>
      <c r="K39" s="4">
        <f t="shared" si="5"/>
        <v>13521.12676056338</v>
      </c>
      <c r="L39" s="4"/>
    </row>
    <row r="40" spans="1:18" ht="17">
      <c r="A40" s="28"/>
      <c r="B40" s="28"/>
      <c r="C40" s="28"/>
      <c r="D40" s="28"/>
      <c r="E40" s="28"/>
      <c r="F40" s="28"/>
      <c r="G40" s="30" t="s">
        <v>48</v>
      </c>
      <c r="H40" s="31" t="s">
        <v>49</v>
      </c>
      <c r="I40" s="2"/>
      <c r="J40" s="3">
        <v>500</v>
      </c>
      <c r="K40" s="4">
        <f t="shared" si="5"/>
        <v>70.422535211267615</v>
      </c>
      <c r="L40" s="4"/>
    </row>
    <row r="41" spans="1:18" ht="17">
      <c r="A41" s="28"/>
      <c r="B41" s="28"/>
      <c r="C41" s="28"/>
      <c r="D41" s="28"/>
      <c r="E41" s="28"/>
      <c r="F41" s="28"/>
      <c r="G41" s="29" t="s">
        <v>50</v>
      </c>
      <c r="H41" s="2" t="s">
        <v>51</v>
      </c>
      <c r="I41" s="2"/>
      <c r="J41" s="3">
        <v>5880</v>
      </c>
      <c r="K41" s="4">
        <f t="shared" si="5"/>
        <v>828.16901408450713</v>
      </c>
      <c r="L41" s="4"/>
    </row>
    <row r="42" spans="1:18" ht="17">
      <c r="A42" s="28"/>
      <c r="B42" s="28"/>
      <c r="C42" s="28"/>
      <c r="D42" s="28"/>
      <c r="E42" s="28"/>
      <c r="F42" s="28"/>
      <c r="G42" s="29" t="s">
        <v>52</v>
      </c>
      <c r="H42" s="2" t="s">
        <v>53</v>
      </c>
      <c r="I42" s="2"/>
      <c r="J42" s="3">
        <v>600</v>
      </c>
      <c r="K42" s="4">
        <f t="shared" si="5"/>
        <v>84.507042253521135</v>
      </c>
      <c r="L42" s="4"/>
    </row>
    <row r="43" spans="1:18" ht="17">
      <c r="A43" s="28"/>
      <c r="B43" s="28"/>
      <c r="C43" s="28"/>
      <c r="D43" s="28"/>
      <c r="E43" s="28"/>
      <c r="F43" s="32"/>
      <c r="G43" s="29" t="s">
        <v>54</v>
      </c>
      <c r="H43" s="2" t="s">
        <v>55</v>
      </c>
      <c r="I43" s="2"/>
      <c r="J43" s="3"/>
      <c r="K43" s="4">
        <f t="shared" si="5"/>
        <v>0</v>
      </c>
      <c r="L43" s="4"/>
    </row>
    <row r="44" spans="1:18" ht="17">
      <c r="G44" s="33" t="s">
        <v>56</v>
      </c>
      <c r="H44" s="34" t="s">
        <v>57</v>
      </c>
      <c r="I44" s="35"/>
      <c r="J44" s="36">
        <f>+J34-SUM(J35:J43)</f>
        <v>721016.4</v>
      </c>
      <c r="K44" s="36">
        <f>+K34-SUM(K35:K43)</f>
        <v>101551.60563380283</v>
      </c>
      <c r="L44" s="37"/>
    </row>
    <row r="46" spans="1:18">
      <c r="J46" s="1"/>
      <c r="K46" s="1"/>
      <c r="L46" s="1"/>
    </row>
    <row r="48" spans="1:18" ht="17">
      <c r="K48" s="40"/>
    </row>
  </sheetData>
  <mergeCells count="21">
    <mergeCell ref="M26:N26"/>
    <mergeCell ref="M27:N27"/>
    <mergeCell ref="M28:N28"/>
    <mergeCell ref="M19:S19"/>
    <mergeCell ref="M21:N21"/>
    <mergeCell ref="M22:N22"/>
    <mergeCell ref="M23:N23"/>
    <mergeCell ref="M24:N24"/>
    <mergeCell ref="M25:N25"/>
    <mergeCell ref="M14:N14"/>
    <mergeCell ref="A1:K3"/>
    <mergeCell ref="A4:K4"/>
    <mergeCell ref="A5:K5"/>
    <mergeCell ref="A6:K6"/>
    <mergeCell ref="A7:K7"/>
    <mergeCell ref="M8:N8"/>
    <mergeCell ref="M9:N9"/>
    <mergeCell ref="M10:N10"/>
    <mergeCell ref="M11:N11"/>
    <mergeCell ref="M12:N12"/>
    <mergeCell ref="M13:N13"/>
  </mergeCells>
  <phoneticPr fontId="11" type="noConversion"/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2023-05-02T15:44:05Z</cp:lastPrinted>
  <dcterms:created xsi:type="dcterms:W3CDTF">2022-03-22T12:49:44Z</dcterms:created>
  <dcterms:modified xsi:type="dcterms:W3CDTF">2023-05-02T15:44:08Z</dcterms:modified>
</cp:coreProperties>
</file>