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 Liquidaciones/2. Beijing QIAO Trading Co/"/>
    </mc:Choice>
  </mc:AlternateContent>
  <xr:revisionPtr revIDLastSave="0" documentId="13_ncr:1_{DC621A80-130E-604B-9905-5FD7698C30C3}" xr6:coauthVersionLast="47" xr6:coauthVersionMax="47" xr10:uidLastSave="{00000000-0000-0000-0000-000000000000}"/>
  <bookViews>
    <workbookView xWindow="800" yWindow="500" windowWidth="32800" windowHeight="18820" xr2:uid="{2A2E8C12-3932-46A0-B427-DA97E9A3FD5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O9" i="1"/>
  <c r="L36" i="1"/>
  <c r="J36" i="1"/>
  <c r="K36" i="1"/>
  <c r="L35" i="1"/>
  <c r="J35" i="1"/>
  <c r="K35" i="1"/>
  <c r="L34" i="1"/>
  <c r="J34" i="1"/>
  <c r="K34" i="1" s="1"/>
  <c r="L33" i="1"/>
  <c r="J33" i="1"/>
  <c r="K33" i="1" s="1"/>
  <c r="L32" i="1"/>
  <c r="J32" i="1"/>
  <c r="K32" i="1"/>
  <c r="L31" i="1"/>
  <c r="J31" i="1"/>
  <c r="K31" i="1"/>
  <c r="L30" i="1"/>
  <c r="J30" i="1"/>
  <c r="K30" i="1"/>
  <c r="H44" i="1"/>
  <c r="L28" i="1"/>
  <c r="J29" i="1"/>
  <c r="K29" i="1" s="1"/>
  <c r="L29" i="1"/>
  <c r="J24" i="1"/>
  <c r="K24" i="1" s="1"/>
  <c r="J25" i="1"/>
  <c r="K25" i="1"/>
  <c r="J26" i="1"/>
  <c r="K26" i="1"/>
  <c r="J27" i="1"/>
  <c r="K27" i="1"/>
  <c r="J28" i="1"/>
  <c r="K28" i="1" s="1"/>
  <c r="K53" i="1"/>
  <c r="K52" i="1"/>
  <c r="K51" i="1"/>
  <c r="K50" i="1"/>
  <c r="K49" i="1"/>
  <c r="K48" i="1"/>
  <c r="K47" i="1"/>
  <c r="K46" i="1"/>
  <c r="L27" i="1"/>
  <c r="L26" i="1"/>
  <c r="L25" i="1"/>
  <c r="L24" i="1"/>
  <c r="L23" i="1"/>
  <c r="J23" i="1"/>
  <c r="K23" i="1"/>
  <c r="L22" i="1"/>
  <c r="J22" i="1"/>
  <c r="K22" i="1"/>
  <c r="L21" i="1"/>
  <c r="J21" i="1"/>
  <c r="K21" i="1" s="1"/>
  <c r="L20" i="1"/>
  <c r="J20" i="1"/>
  <c r="K20" i="1" s="1"/>
  <c r="L19" i="1"/>
  <c r="J19" i="1"/>
  <c r="K19" i="1"/>
  <c r="L18" i="1"/>
  <c r="J18" i="1"/>
  <c r="K18" i="1"/>
  <c r="L17" i="1"/>
  <c r="J17" i="1"/>
  <c r="K17" i="1"/>
  <c r="L16" i="1"/>
  <c r="J16" i="1"/>
  <c r="K16" i="1"/>
  <c r="L15" i="1"/>
  <c r="J15" i="1"/>
  <c r="K15" i="1"/>
  <c r="L14" i="1"/>
  <c r="J14" i="1"/>
  <c r="K14" i="1"/>
  <c r="L13" i="1"/>
  <c r="J13" i="1"/>
  <c r="K13" i="1" s="1"/>
  <c r="L12" i="1"/>
  <c r="J12" i="1"/>
  <c r="K12" i="1" s="1"/>
  <c r="L11" i="1"/>
  <c r="J11" i="1"/>
  <c r="K11" i="1"/>
  <c r="L10" i="1"/>
  <c r="J10" i="1"/>
  <c r="J44" i="1" s="1"/>
  <c r="K10" i="1"/>
  <c r="J45" i="1" l="1"/>
  <c r="K45" i="1" s="1"/>
  <c r="K44" i="1"/>
  <c r="O15" i="1"/>
  <c r="K54" i="1" l="1"/>
  <c r="O11" i="1" s="1"/>
  <c r="L45" i="1"/>
  <c r="O16" i="1"/>
  <c r="J54" i="1"/>
  <c r="O17" i="1" l="1"/>
  <c r="O18" i="1"/>
  <c r="O12" i="1"/>
  <c r="O13" i="1"/>
  <c r="O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tc={10D5150E-A022-4FB0-93AB-3320026493CF}</author>
  </authors>
  <commentList>
    <comment ref="O9" authorId="0" shapeId="0" xr:uid="{10D5150E-A022-4FB0-93AB-3320026493C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Valor al azar para hacer los cálculos</t>
      </text>
    </comment>
  </commentList>
</comments>
</file>

<file path=xl/sharedStrings.xml><?xml version="1.0" encoding="utf-8"?>
<sst xmlns="http://schemas.openxmlformats.org/spreadsheetml/2006/main" count="159" uniqueCount="95">
  <si>
    <r>
      <rPr>
        <b/>
        <sz val="28"/>
        <color indexed="8"/>
        <rFont val="楷体"/>
        <family val="3"/>
        <charset val="134"/>
      </rPr>
      <t xml:space="preserve">  </t>
    </r>
    <r>
      <rPr>
        <b/>
        <sz val="28"/>
        <color indexed="8"/>
        <rFont val="楷体"/>
        <family val="3"/>
        <charset val="134"/>
      </rPr>
      <t>Jumbofruit liquidation</t>
    </r>
  </si>
  <si>
    <t xml:space="preserve">君博和德销售报告                                       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</si>
  <si>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</si>
  <si>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</si>
  <si>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</si>
  <si>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</si>
  <si>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</si>
  <si>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</si>
  <si>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</si>
  <si>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</si>
  <si>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</si>
  <si>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</si>
  <si>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</si>
  <si>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</si>
  <si>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Sell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</si>
  <si>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</si>
  <si>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</si>
  <si>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</si>
  <si>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</si>
  <si>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</si>
  <si>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</si>
  <si>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</si>
  <si>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</si>
  <si>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</si>
  <si>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t>Total RMB</t>
  </si>
  <si>
    <t>Total value of Fruit (a):</t>
  </si>
  <si>
    <t>Prepaid (b):</t>
  </si>
  <si>
    <t>Final Liquidation:</t>
  </si>
  <si>
    <t>Different according (a):</t>
  </si>
  <si>
    <t>Different according (b):</t>
  </si>
  <si>
    <t>Total pending:</t>
  </si>
  <si>
    <t>Total Cost:</t>
  </si>
  <si>
    <t>Cost per Kg:</t>
  </si>
  <si>
    <t>Cost 5Kg:</t>
  </si>
  <si>
    <t>Cost 2.5Kg:</t>
  </si>
  <si>
    <t>FOB PRICE</t>
  </si>
  <si>
    <t>total</t>
  </si>
  <si>
    <t>佣金</t>
  </si>
  <si>
    <t>Commission</t>
  </si>
  <si>
    <t>其他费用</t>
  </si>
  <si>
    <t>Others cost</t>
  </si>
  <si>
    <t>Sea freight</t>
  </si>
  <si>
    <t>清关费用</t>
  </si>
  <si>
    <t>Customs clearance fee</t>
  </si>
  <si>
    <t>增值税</t>
  </si>
  <si>
    <t>Add-value duty (VAT)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</si>
  <si>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</si>
  <si>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</si>
  <si>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</si>
  <si>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</si>
  <si>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</si>
  <si>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</si>
  <si>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</si>
  <si>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</si>
  <si>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</si>
  <si>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</si>
  <si>
    <t>海运费</t>
    <phoneticPr fontId="6" type="noConversion"/>
  </si>
  <si>
    <t>JD</t>
  </si>
  <si>
    <t>JDD</t>
  </si>
  <si>
    <t>品牌/BRAND: 8F</t>
    <phoneticPr fontId="6" type="noConversion"/>
  </si>
  <si>
    <t>批次号/lot number：柜号:CXRU-1465266</t>
    <phoneticPr fontId="6" type="noConversion"/>
  </si>
  <si>
    <t>REGINA</t>
  </si>
  <si>
    <t>LAPINS</t>
  </si>
  <si>
    <t>OF20220288</t>
  </si>
  <si>
    <t>OF20220287</t>
  </si>
  <si>
    <t>OF20220231</t>
  </si>
  <si>
    <t>OF20220271</t>
  </si>
  <si>
    <t>OF20220236</t>
  </si>
  <si>
    <t>OF20220253</t>
  </si>
  <si>
    <t>NEO0001291</t>
  </si>
  <si>
    <t>NEO0001296</t>
  </si>
  <si>
    <t>NEO0001292</t>
  </si>
  <si>
    <t>NEO0001289</t>
  </si>
  <si>
    <t>NEO0001300</t>
  </si>
  <si>
    <t>NEO0001297</t>
  </si>
  <si>
    <t>NEO0001293</t>
  </si>
  <si>
    <t>NEO0001294</t>
  </si>
  <si>
    <t>NEO0001290</t>
  </si>
  <si>
    <t>NEO0001288</t>
  </si>
  <si>
    <t>NEO0001295</t>
  </si>
  <si>
    <t>NEO0001301</t>
  </si>
  <si>
    <t>OF20220293</t>
  </si>
  <si>
    <t>OF20220275</t>
  </si>
  <si>
    <t>2*2.5</t>
  </si>
  <si>
    <t>2JDD</t>
  </si>
  <si>
    <t>2JD</t>
  </si>
  <si>
    <t>3JD</t>
  </si>
  <si>
    <t>3J</t>
  </si>
  <si>
    <t>2J</t>
  </si>
  <si>
    <t>4J</t>
  </si>
  <si>
    <t>4JD</t>
  </si>
  <si>
    <t>J</t>
  </si>
  <si>
    <t>XLD</t>
  </si>
  <si>
    <t>XL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</si>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</sst>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(&quot;$&quot;* #,##0_);_(&quot;$&quot;* \(#,##0\);_(&quot;$&quot;* &quot;-&quot;_);_(@_)"/>
    <numFmt numFmtId="168" formatCode="_ &quot;$&quot;* #,##0.0_ ;_ &quot;$&quot;* \-#,##0.0_ ;_ &quot;$&quot;* &quot;-&quot;_ ;_ @_ "/>
    <numFmt numFmtId="169" formatCode="0;[Red]0"/>
    <numFmt numFmtId="170" formatCode="0_ "/>
    <numFmt numFmtId="171" formatCode="_ &quot;$&quot;* #,##0_ ;_ &quot;$&quot;* \-#,##0_ ;_ &quot;$&quot;* &quot;-&quot;_ ;_ @_ "/>
    <numFmt numFmtId="172" formatCode="_([$$-409]* #,##0_);_([$$-409]* \(#,##0\);_([$$-409]* &quot;-&quot;??_);_(@_)"/>
    <numFmt numFmtId="173" formatCode="_ [$¥-804]* #,##0.00_ ;_ [$¥-804]* \-#,##0.00_ ;_ [$¥-804]* &quot;-&quot;??_ ;_ @_ "/>
    <numFmt numFmtId="174" formatCode="_-[$$-409]* #,##0.00_ ;_-[$$-409]* \-#,##0.00\ ;_-[$$-409]* &quot;-&quot;??_ ;_-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sz val="14"/>
      <name val="宋体"/>
      <family val="3"/>
      <charset val="134"/>
    </font>
    <font>
      <b/>
      <sz val="16"/>
      <color indexed="8"/>
      <name val="楷体"/>
      <family val="3"/>
      <charset val="134"/>
    </font>
    <font>
      <b/>
      <sz val="16"/>
      <color theme="1" tint="4.9989318521683403E-2"/>
      <name val="楷体"/>
      <family val="3"/>
      <charset val="134"/>
    </font>
    <font>
      <b/>
      <sz val="16"/>
      <name val="楷体"/>
      <family val="3"/>
      <charset val="134"/>
    </font>
    <font>
      <sz val="16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166" fontId="3" fillId="3" borderId="0" xfId="1" applyNumberFormat="1" applyFont="1" applyFill="1" applyAlignment="1">
      <alignment vertical="center"/>
    </xf>
    <xf numFmtId="171" fontId="3" fillId="3" borderId="0" xfId="1" applyNumberFormat="1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169" fontId="9" fillId="0" borderId="1" xfId="0" applyNumberFormat="1" applyFont="1" applyBorder="1" applyAlignment="1">
      <alignment horizontal="center" vertical="top"/>
    </xf>
    <xf numFmtId="170" fontId="9" fillId="0" borderId="1" xfId="0" applyNumberFormat="1" applyFont="1" applyBorder="1" applyAlignment="1">
      <alignment horizontal="center" vertical="top"/>
    </xf>
    <xf numFmtId="49" fontId="8" fillId="2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169" fontId="8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173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9" fontId="10" fillId="0" borderId="1" xfId="0" applyNumberFormat="1" applyFont="1" applyBorder="1" applyAlignment="1">
      <alignment horizontal="left" vertical="center"/>
    </xf>
    <xf numFmtId="170" fontId="10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64" fontId="8" fillId="5" borderId="8" xfId="0" applyNumberFormat="1" applyFont="1" applyFill="1" applyBorder="1" applyAlignment="1">
      <alignment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166" fontId="8" fillId="5" borderId="1" xfId="0" applyNumberFormat="1" applyFont="1" applyFill="1" applyBorder="1" applyAlignment="1">
      <alignment horizontal="center" vertical="center"/>
    </xf>
    <xf numFmtId="166" fontId="8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right" vertical="center"/>
    </xf>
    <xf numFmtId="168" fontId="11" fillId="3" borderId="0" xfId="1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42" fontId="11" fillId="3" borderId="0" xfId="1" applyFont="1" applyFill="1" applyAlignment="1">
      <alignment vertical="center"/>
    </xf>
    <xf numFmtId="171" fontId="12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167" fontId="11" fillId="3" borderId="0" xfId="1" applyNumberFormat="1" applyFont="1" applyFill="1" applyAlignment="1">
      <alignment vertical="center"/>
    </xf>
    <xf numFmtId="172" fontId="11" fillId="2" borderId="0" xfId="0" applyNumberFormat="1" applyFont="1" applyFill="1" applyAlignment="1">
      <alignment vertical="center"/>
    </xf>
    <xf numFmtId="0" fontId="11" fillId="3" borderId="6" xfId="0" applyFont="1" applyFill="1" applyBorder="1" applyAlignment="1">
      <alignment horizontal="right" vertical="center"/>
    </xf>
    <xf numFmtId="0" fontId="13" fillId="3" borderId="7" xfId="0" applyFont="1" applyFill="1" applyBorder="1" applyAlignment="1">
      <alignment vertical="center"/>
    </xf>
    <xf numFmtId="0" fontId="13" fillId="3" borderId="7" xfId="0" applyFont="1" applyFill="1" applyBorder="1" applyAlignment="1">
      <alignment horizontal="center" vertical="center"/>
    </xf>
    <xf numFmtId="166" fontId="11" fillId="3" borderId="0" xfId="1" applyNumberFormat="1" applyFont="1" applyFill="1" applyAlignment="1">
      <alignment vertical="center"/>
    </xf>
    <xf numFmtId="9" fontId="3" fillId="2" borderId="0" xfId="2" applyFont="1" applyFill="1" applyAlignment="1">
      <alignment vertical="center"/>
    </xf>
    <xf numFmtId="9" fontId="8" fillId="2" borderId="1" xfId="2" applyFont="1" applyFill="1" applyBorder="1" applyAlignment="1">
      <alignment horizontal="center" vertical="center"/>
    </xf>
    <xf numFmtId="174" fontId="3" fillId="2" borderId="0" xfId="0" applyNumberFormat="1" applyFont="1" applyFill="1" applyAlignment="1">
      <alignment vertical="center"/>
    </xf>
    <xf numFmtId="0" fontId="12" fillId="4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 vertical="center"/>
    </xf>
  </cellXfs>
  <cellStyles count="3">
    <cellStyle name="Moneda [0]" xfId="1" builtinId="7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255619</xdr:colOff>
      <xdr:row>3</xdr:row>
      <xdr:rowOff>317242</xdr:rowOff>
    </xdr:to>
    <xdr:pic>
      <xdr:nvPicPr>
        <xdr:cNvPr id="2" name="图片 3" descr="定稿logoEXCEL.png">
          <a:extLst>
            <a:ext uri="{FF2B5EF4-FFF2-40B4-BE49-F238E27FC236}">
              <a16:creationId xmlns:a16="http://schemas.microsoft.com/office/drawing/2014/main" id="{6D1ECD09-CC77-473F-B4EE-F1B1AAB7A7B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670082" cy="822067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blo quiroga nuñez" id="{384579C3-DB90-4DE3-B265-3FF23233B663}" userId="fe69271b1cb9d7bd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9" dT="2019-11-19T15:25:08.01" personId="{384579C3-DB90-4DE3-B265-3FF23233B663}" id="{10D5150E-A022-4FB0-93AB-3320026493CF}">
    <text>Valor al azar para hacer los cálculos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T54"/>
  <sheetViews>
    <sheetView tabSelected="1" zoomScale="80" zoomScaleNormal="80" workbookViewId="0">
      <selection activeCell="N38" sqref="N38"/>
    </sheetView>
  </sheetViews>
  <sheetFormatPr baseColWidth="10" defaultColWidth="9" defaultRowHeight="15"/>
  <cols>
    <col min="1" max="1" width="8.832031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8.83203125" style="1" bestFit="1" customWidth="1"/>
    <col min="10" max="10" width="21" style="12" bestFit="1" customWidth="1"/>
    <col min="11" max="11" width="14.83203125" style="13" bestFit="1" customWidth="1"/>
    <col min="12" max="12" width="19.6640625" style="13" bestFit="1" customWidth="1"/>
    <col min="13" max="13" width="14.5" style="1" customWidth="1"/>
    <col min="14" max="14" width="21.6640625" style="1" customWidth="1"/>
    <col min="15" max="15" width="16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9">
      <c r="A1" s="54" t="s">
        <v>0</v>
      </c>
      <c r="B1" s="54"/>
      <c r="C1" s="54"/>
      <c r="D1" s="54"/>
      <c r="E1" s="54"/>
      <c r="F1" s="54"/>
      <c r="G1" s="55"/>
      <c r="H1" s="54"/>
      <c r="I1" s="54"/>
      <c r="J1" s="54"/>
      <c r="K1" s="54"/>
      <c r="L1" s="1"/>
    </row>
    <row r="2" spans="1:19">
      <c r="A2" s="54"/>
      <c r="B2" s="54"/>
      <c r="C2" s="54"/>
      <c r="D2" s="54"/>
      <c r="E2" s="54"/>
      <c r="F2" s="54"/>
      <c r="G2" s="55"/>
      <c r="H2" s="54"/>
      <c r="I2" s="54"/>
      <c r="J2" s="54"/>
      <c r="K2" s="54"/>
      <c r="L2" s="1"/>
    </row>
    <row r="3" spans="1:19">
      <c r="A3" s="54"/>
      <c r="B3" s="54"/>
      <c r="C3" s="54"/>
      <c r="D3" s="54"/>
      <c r="E3" s="54"/>
      <c r="F3" s="54"/>
      <c r="G3" s="55"/>
      <c r="H3" s="54"/>
      <c r="I3" s="54"/>
      <c r="J3" s="54"/>
      <c r="K3" s="54"/>
      <c r="L3" s="1"/>
    </row>
    <row r="4" spans="1:19" ht="17">
      <c r="A4" s="56" t="s">
        <v>1</v>
      </c>
      <c r="B4" s="57"/>
      <c r="C4" s="57"/>
      <c r="D4" s="57"/>
      <c r="E4" s="57"/>
      <c r="F4" s="57"/>
      <c r="G4" s="58"/>
      <c r="H4" s="57"/>
      <c r="I4" s="57"/>
      <c r="J4" s="57"/>
      <c r="K4" s="59"/>
      <c r="L4" s="1"/>
    </row>
    <row r="5" spans="1:19" ht="17">
      <c r="A5" s="60" t="s">
        <v>59</v>
      </c>
      <c r="B5" s="60"/>
      <c r="C5" s="60"/>
      <c r="D5" s="60"/>
      <c r="E5" s="60"/>
      <c r="F5" s="60"/>
      <c r="G5" s="61"/>
      <c r="H5" s="60"/>
      <c r="I5" s="60"/>
      <c r="J5" s="60"/>
      <c r="K5" s="60"/>
      <c r="L5" s="1"/>
    </row>
    <row r="6" spans="1:19" ht="17">
      <c r="A6" s="60" t="s">
        <v>60</v>
      </c>
      <c r="B6" s="60"/>
      <c r="C6" s="60"/>
      <c r="D6" s="60"/>
      <c r="E6" s="60"/>
      <c r="F6" s="60"/>
      <c r="G6" s="61"/>
      <c r="H6" s="60"/>
      <c r="I6" s="60"/>
      <c r="J6" s="60"/>
      <c r="K6" s="60"/>
      <c r="L6" s="1"/>
      <c r="M6" s="14"/>
      <c r="N6" s="14"/>
      <c r="O6" s="14"/>
      <c r="P6" s="14"/>
      <c r="Q6" s="14"/>
      <c r="R6" s="14"/>
      <c r="S6" s="14"/>
    </row>
    <row r="7" spans="1:19" ht="19">
      <c r="A7" s="60" t="s">
        <v>2</v>
      </c>
      <c r="B7" s="60"/>
      <c r="C7" s="60"/>
      <c r="D7" s="60"/>
      <c r="E7" s="60"/>
      <c r="F7" s="60"/>
      <c r="G7" s="61"/>
      <c r="H7" s="60"/>
      <c r="I7" s="60"/>
      <c r="J7" s="60"/>
      <c r="K7" s="60"/>
      <c r="L7" s="1"/>
      <c r="M7" s="25"/>
      <c r="N7" s="25"/>
      <c r="O7" s="25"/>
      <c r="P7" s="25"/>
      <c r="Q7" s="25"/>
      <c r="R7" s="25"/>
      <c r="S7" s="25"/>
    </row>
    <row r="8" spans="1:19" ht="19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62" t="s">
        <v>15</v>
      </c>
      <c r="N8" s="62"/>
      <c r="O8" s="39">
        <v>7.1</v>
      </c>
      <c r="P8" s="40" t="s">
        <v>16</v>
      </c>
      <c r="Q8" s="25"/>
      <c r="R8" s="25"/>
      <c r="S8" s="25"/>
    </row>
    <row r="9" spans="1:19" ht="19">
      <c r="A9" s="15"/>
      <c r="B9" s="15" t="s">
        <v>17</v>
      </c>
      <c r="C9" s="15" t="s">
        <v>18</v>
      </c>
      <c r="D9" s="15" t="s">
        <v>19</v>
      </c>
      <c r="E9" s="15" t="s">
        <v>20</v>
      </c>
      <c r="F9" s="15" t="s">
        <v>21</v>
      </c>
      <c r="G9" s="15" t="s">
        <v>22</v>
      </c>
      <c r="H9" s="15" t="s">
        <v>23</v>
      </c>
      <c r="I9" s="15" t="s">
        <v>94</v>
      </c>
      <c r="J9" s="16" t="s">
        <v>24</v>
      </c>
      <c r="K9" s="17" t="s">
        <v>16</v>
      </c>
      <c r="L9" s="17" t="s">
        <v>16</v>
      </c>
      <c r="M9" s="62" t="s">
        <v>25</v>
      </c>
      <c r="N9" s="62"/>
      <c r="O9" s="41">
        <f>+B44*20</f>
        <v>109900</v>
      </c>
      <c r="P9" s="40" t="s">
        <v>16</v>
      </c>
      <c r="Q9" s="25"/>
      <c r="R9" s="25"/>
      <c r="S9" s="25"/>
    </row>
    <row r="10" spans="1:19" ht="19">
      <c r="A10" s="15"/>
      <c r="B10" s="18">
        <v>420</v>
      </c>
      <c r="C10" s="19" t="s">
        <v>61</v>
      </c>
      <c r="D10" s="19" t="s">
        <v>63</v>
      </c>
      <c r="E10" s="20">
        <v>2.5</v>
      </c>
      <c r="F10" s="19" t="s">
        <v>84</v>
      </c>
      <c r="G10" s="21">
        <v>44944</v>
      </c>
      <c r="H10" s="18">
        <v>420</v>
      </c>
      <c r="I10" s="22">
        <v>180</v>
      </c>
      <c r="J10" s="23">
        <f t="shared" ref="J10:J11" si="0">H10*I10</f>
        <v>75600</v>
      </c>
      <c r="K10" s="17">
        <f>+J10/O$8</f>
        <v>10647.887323943662</v>
      </c>
      <c r="L10" s="17">
        <f t="shared" ref="L10:L27" si="1">+I10/O$8</f>
        <v>25.35211267605634</v>
      </c>
      <c r="M10" s="62" t="s">
        <v>26</v>
      </c>
      <c r="N10" s="62"/>
      <c r="O10" s="41">
        <v>0</v>
      </c>
      <c r="P10" s="40" t="s">
        <v>16</v>
      </c>
      <c r="Q10" s="25"/>
      <c r="R10" s="25"/>
      <c r="S10" s="25"/>
    </row>
    <row r="11" spans="1:19" ht="19">
      <c r="A11" s="15"/>
      <c r="B11" s="18">
        <v>416</v>
      </c>
      <c r="C11" s="19" t="s">
        <v>61</v>
      </c>
      <c r="D11" s="19" t="s">
        <v>64</v>
      </c>
      <c r="E11" s="20">
        <v>2.5</v>
      </c>
      <c r="F11" s="19" t="s">
        <v>85</v>
      </c>
      <c r="G11" s="21">
        <v>44944</v>
      </c>
      <c r="H11" s="18">
        <v>416</v>
      </c>
      <c r="I11" s="22">
        <v>180</v>
      </c>
      <c r="J11" s="23">
        <f t="shared" si="0"/>
        <v>74880</v>
      </c>
      <c r="K11" s="17">
        <f t="shared" ref="K11:K29" si="2">+J11/O$8</f>
        <v>10546.478873239437</v>
      </c>
      <c r="L11" s="17">
        <f t="shared" si="1"/>
        <v>25.35211267605634</v>
      </c>
      <c r="M11" s="62" t="s">
        <v>27</v>
      </c>
      <c r="N11" s="62"/>
      <c r="O11" s="41">
        <f>+K54</f>
        <v>39794.957746478867</v>
      </c>
      <c r="P11" s="40" t="s">
        <v>16</v>
      </c>
      <c r="Q11" s="25"/>
      <c r="R11" s="25"/>
      <c r="S11" s="25"/>
    </row>
    <row r="12" spans="1:19" ht="19">
      <c r="A12" s="15"/>
      <c r="B12" s="18">
        <v>420</v>
      </c>
      <c r="C12" s="19" t="s">
        <v>61</v>
      </c>
      <c r="D12" s="19" t="s">
        <v>65</v>
      </c>
      <c r="E12" s="20">
        <v>2.5</v>
      </c>
      <c r="F12" s="19" t="s">
        <v>58</v>
      </c>
      <c r="G12" s="21">
        <v>44944</v>
      </c>
      <c r="H12" s="18">
        <v>420</v>
      </c>
      <c r="I12" s="22">
        <v>160</v>
      </c>
      <c r="J12" s="23">
        <f>H12*I12</f>
        <v>67200</v>
      </c>
      <c r="K12" s="17">
        <f t="shared" si="2"/>
        <v>9464.7887323943669</v>
      </c>
      <c r="L12" s="17">
        <f t="shared" si="1"/>
        <v>22.535211267605636</v>
      </c>
      <c r="M12" s="62" t="s">
        <v>28</v>
      </c>
      <c r="N12" s="62"/>
      <c r="O12" s="41">
        <f>O11-O9</f>
        <v>-70105.042253521126</v>
      </c>
      <c r="P12" s="40" t="s">
        <v>16</v>
      </c>
      <c r="Q12" s="25"/>
      <c r="R12" s="25"/>
      <c r="S12" s="25"/>
    </row>
    <row r="13" spans="1:19" ht="19">
      <c r="A13" s="15"/>
      <c r="B13" s="18">
        <v>419</v>
      </c>
      <c r="C13" s="19" t="s">
        <v>61</v>
      </c>
      <c r="D13" s="19" t="s">
        <v>66</v>
      </c>
      <c r="E13" s="20">
        <v>2.5</v>
      </c>
      <c r="F13" s="19" t="s">
        <v>58</v>
      </c>
      <c r="G13" s="21">
        <v>44944</v>
      </c>
      <c r="H13" s="18">
        <v>419</v>
      </c>
      <c r="I13" s="22">
        <v>160</v>
      </c>
      <c r="J13" s="23">
        <f t="shared" ref="J13:J29" si="3">H13*I13</f>
        <v>67040</v>
      </c>
      <c r="K13" s="17">
        <f t="shared" si="2"/>
        <v>9442.2535211267605</v>
      </c>
      <c r="L13" s="17">
        <f t="shared" si="1"/>
        <v>22.535211267605636</v>
      </c>
      <c r="M13" s="62" t="s">
        <v>29</v>
      </c>
      <c r="N13" s="62"/>
      <c r="O13" s="41">
        <f>IF(O11-O10&lt;=0,O11-O10+K45,O11-O10)</f>
        <v>39794.957746478867</v>
      </c>
      <c r="P13" s="40" t="s">
        <v>16</v>
      </c>
      <c r="Q13" s="25"/>
      <c r="R13" s="25"/>
      <c r="S13" s="25"/>
    </row>
    <row r="14" spans="1:19" ht="19">
      <c r="A14" s="15"/>
      <c r="B14" s="18">
        <v>420</v>
      </c>
      <c r="C14" s="19" t="s">
        <v>61</v>
      </c>
      <c r="D14" s="19" t="s">
        <v>67</v>
      </c>
      <c r="E14" s="20">
        <v>2.5</v>
      </c>
      <c r="F14" s="19" t="s">
        <v>57</v>
      </c>
      <c r="G14" s="21">
        <v>44944</v>
      </c>
      <c r="H14" s="18">
        <v>420</v>
      </c>
      <c r="I14" s="22">
        <v>160</v>
      </c>
      <c r="J14" s="23">
        <f t="shared" si="3"/>
        <v>67200</v>
      </c>
      <c r="K14" s="17">
        <f t="shared" si="2"/>
        <v>9464.7887323943669</v>
      </c>
      <c r="L14" s="17">
        <f t="shared" si="1"/>
        <v>22.535211267605636</v>
      </c>
      <c r="M14" s="53" t="s">
        <v>30</v>
      </c>
      <c r="N14" s="53"/>
      <c r="O14" s="42">
        <f>+O13</f>
        <v>39794.957746478867</v>
      </c>
      <c r="P14" s="43" t="s">
        <v>16</v>
      </c>
      <c r="Q14" s="25"/>
      <c r="R14" s="25"/>
      <c r="S14" s="25"/>
    </row>
    <row r="15" spans="1:19" ht="19">
      <c r="A15" s="15"/>
      <c r="B15" s="18">
        <v>420</v>
      </c>
      <c r="C15" s="19" t="s">
        <v>61</v>
      </c>
      <c r="D15" s="19" t="s">
        <v>68</v>
      </c>
      <c r="E15" s="20">
        <v>2.5</v>
      </c>
      <c r="F15" s="19" t="s">
        <v>57</v>
      </c>
      <c r="G15" s="21">
        <v>44944</v>
      </c>
      <c r="H15" s="18">
        <v>420</v>
      </c>
      <c r="I15" s="22">
        <v>160</v>
      </c>
      <c r="J15" s="23">
        <f t="shared" si="3"/>
        <v>67200</v>
      </c>
      <c r="K15" s="17">
        <f t="shared" si="2"/>
        <v>9464.7887323943669</v>
      </c>
      <c r="L15" s="17">
        <f t="shared" si="1"/>
        <v>22.535211267605636</v>
      </c>
      <c r="M15" s="40"/>
      <c r="N15" s="38" t="s">
        <v>31</v>
      </c>
      <c r="O15" s="41">
        <f>+SUM(K46:K53)</f>
        <v>44067.605633802821</v>
      </c>
      <c r="P15" s="25"/>
      <c r="Q15" s="41"/>
      <c r="R15" s="25"/>
      <c r="S15" s="25"/>
    </row>
    <row r="16" spans="1:19" ht="19">
      <c r="A16" s="15"/>
      <c r="B16" s="18">
        <v>183</v>
      </c>
      <c r="C16" s="19" t="s">
        <v>62</v>
      </c>
      <c r="D16" s="19" t="s">
        <v>69</v>
      </c>
      <c r="E16" s="20" t="s">
        <v>83</v>
      </c>
      <c r="F16" s="19" t="s">
        <v>86</v>
      </c>
      <c r="G16" s="21">
        <v>44944</v>
      </c>
      <c r="H16" s="18">
        <v>183</v>
      </c>
      <c r="I16" s="22">
        <v>60</v>
      </c>
      <c r="J16" s="23">
        <f t="shared" si="3"/>
        <v>10980</v>
      </c>
      <c r="K16" s="17">
        <f t="shared" si="2"/>
        <v>1546.4788732394368</v>
      </c>
      <c r="L16" s="17">
        <f t="shared" si="1"/>
        <v>8.4507042253521139</v>
      </c>
      <c r="M16" s="25"/>
      <c r="N16" s="38" t="s">
        <v>32</v>
      </c>
      <c r="O16" s="44">
        <f>+SUM(K45:K53)/22782.72</f>
        <v>2.1692113677062093</v>
      </c>
      <c r="P16" s="25"/>
      <c r="Q16" s="25"/>
      <c r="R16" s="25"/>
      <c r="S16" s="25"/>
    </row>
    <row r="17" spans="1:20" ht="19">
      <c r="A17" s="15"/>
      <c r="B17" s="18">
        <v>183</v>
      </c>
      <c r="C17" s="19" t="s">
        <v>62</v>
      </c>
      <c r="D17" s="19" t="s">
        <v>70</v>
      </c>
      <c r="E17" s="20" t="s">
        <v>83</v>
      </c>
      <c r="F17" s="19" t="s">
        <v>87</v>
      </c>
      <c r="G17" s="21">
        <v>44944</v>
      </c>
      <c r="H17" s="18">
        <v>183</v>
      </c>
      <c r="I17" s="22">
        <v>60</v>
      </c>
      <c r="J17" s="23">
        <f t="shared" si="3"/>
        <v>10980</v>
      </c>
      <c r="K17" s="17">
        <f t="shared" si="2"/>
        <v>1546.4788732394368</v>
      </c>
      <c r="L17" s="17">
        <f t="shared" si="1"/>
        <v>8.4507042253521139</v>
      </c>
      <c r="M17" s="25"/>
      <c r="N17" s="38" t="s">
        <v>33</v>
      </c>
      <c r="O17" s="45">
        <f>+O16*5</f>
        <v>10.846056838531046</v>
      </c>
      <c r="P17" s="25"/>
      <c r="Q17" s="25"/>
      <c r="R17" s="25"/>
      <c r="S17" s="25"/>
    </row>
    <row r="18" spans="1:20" ht="19">
      <c r="A18" s="15"/>
      <c r="B18" s="18">
        <v>183</v>
      </c>
      <c r="C18" s="19" t="s">
        <v>62</v>
      </c>
      <c r="D18" s="19" t="s">
        <v>71</v>
      </c>
      <c r="E18" s="20" t="s">
        <v>83</v>
      </c>
      <c r="F18" s="19" t="s">
        <v>85</v>
      </c>
      <c r="G18" s="21">
        <v>44944</v>
      </c>
      <c r="H18" s="18">
        <v>183</v>
      </c>
      <c r="I18" s="22">
        <v>60</v>
      </c>
      <c r="J18" s="23">
        <f t="shared" si="3"/>
        <v>10980</v>
      </c>
      <c r="K18" s="17">
        <f t="shared" si="2"/>
        <v>1546.4788732394368</v>
      </c>
      <c r="L18" s="17">
        <f t="shared" si="1"/>
        <v>8.4507042253521139</v>
      </c>
      <c r="M18" s="25"/>
      <c r="N18" s="38" t="s">
        <v>34</v>
      </c>
      <c r="O18" s="45">
        <f>+O16*2.5</f>
        <v>5.4230284192655231</v>
      </c>
      <c r="P18" s="25"/>
      <c r="Q18" s="25"/>
      <c r="R18" s="25"/>
      <c r="S18" s="25"/>
    </row>
    <row r="19" spans="1:20" ht="19">
      <c r="A19" s="15"/>
      <c r="B19" s="18">
        <v>183</v>
      </c>
      <c r="C19" s="19" t="s">
        <v>62</v>
      </c>
      <c r="D19" s="19" t="s">
        <v>72</v>
      </c>
      <c r="E19" s="20" t="s">
        <v>83</v>
      </c>
      <c r="F19" s="19" t="s">
        <v>85</v>
      </c>
      <c r="G19" s="21">
        <v>44944</v>
      </c>
      <c r="H19" s="18">
        <v>183</v>
      </c>
      <c r="I19" s="22">
        <v>60</v>
      </c>
      <c r="J19" s="23">
        <f t="shared" si="3"/>
        <v>10980</v>
      </c>
      <c r="K19" s="17">
        <f t="shared" si="2"/>
        <v>1546.4788732394368</v>
      </c>
      <c r="L19" s="17">
        <f t="shared" si="1"/>
        <v>8.4507042253521139</v>
      </c>
      <c r="M19" s="64" t="s">
        <v>35</v>
      </c>
      <c r="N19" s="65"/>
      <c r="O19" s="65"/>
      <c r="P19" s="65"/>
      <c r="Q19" s="65"/>
      <c r="R19" s="65"/>
      <c r="S19" s="65"/>
    </row>
    <row r="20" spans="1:20" ht="19">
      <c r="A20" s="15"/>
      <c r="B20" s="18">
        <v>168</v>
      </c>
      <c r="C20" s="19" t="s">
        <v>62</v>
      </c>
      <c r="D20" s="19" t="s">
        <v>73</v>
      </c>
      <c r="E20" s="20" t="s">
        <v>83</v>
      </c>
      <c r="F20" s="19" t="s">
        <v>88</v>
      </c>
      <c r="G20" s="21">
        <v>44944</v>
      </c>
      <c r="H20" s="18">
        <v>168</v>
      </c>
      <c r="I20" s="22">
        <v>60</v>
      </c>
      <c r="J20" s="23">
        <f t="shared" si="3"/>
        <v>10080</v>
      </c>
      <c r="K20" s="17">
        <f t="shared" si="2"/>
        <v>1419.7183098591549</v>
      </c>
      <c r="L20" s="17">
        <f t="shared" si="1"/>
        <v>8.4507042253521139</v>
      </c>
      <c r="M20" s="46"/>
      <c r="N20" s="47"/>
      <c r="O20" s="47"/>
      <c r="P20" s="48"/>
      <c r="Q20" s="48"/>
      <c r="R20" s="48"/>
      <c r="S20" s="48"/>
      <c r="T20" s="8"/>
    </row>
    <row r="21" spans="1:20" ht="19">
      <c r="A21" s="15"/>
      <c r="B21" s="18">
        <v>7</v>
      </c>
      <c r="C21" s="19" t="s">
        <v>62</v>
      </c>
      <c r="D21" s="19" t="s">
        <v>74</v>
      </c>
      <c r="E21" s="20" t="s">
        <v>83</v>
      </c>
      <c r="F21" s="19" t="s">
        <v>88</v>
      </c>
      <c r="G21" s="21">
        <v>44944</v>
      </c>
      <c r="H21" s="18">
        <v>7</v>
      </c>
      <c r="I21" s="22">
        <v>60</v>
      </c>
      <c r="J21" s="23">
        <f t="shared" si="3"/>
        <v>420</v>
      </c>
      <c r="K21" s="17">
        <f t="shared" si="2"/>
        <v>59.154929577464792</v>
      </c>
      <c r="L21" s="17">
        <f t="shared" si="1"/>
        <v>8.4507042253521139</v>
      </c>
      <c r="M21" s="66"/>
      <c r="N21" s="66"/>
      <c r="O21" s="40"/>
      <c r="P21" s="49"/>
      <c r="Q21" s="49"/>
      <c r="R21" s="49"/>
      <c r="S21" s="49"/>
      <c r="T21" s="10"/>
    </row>
    <row r="22" spans="1:20" ht="19">
      <c r="A22" s="15"/>
      <c r="B22" s="18">
        <v>97</v>
      </c>
      <c r="C22" s="19" t="s">
        <v>62</v>
      </c>
      <c r="D22" s="19" t="s">
        <v>74</v>
      </c>
      <c r="E22" s="20" t="s">
        <v>83</v>
      </c>
      <c r="F22" s="19" t="s">
        <v>85</v>
      </c>
      <c r="G22" s="21">
        <v>44944</v>
      </c>
      <c r="H22" s="18">
        <v>97</v>
      </c>
      <c r="I22" s="22">
        <v>60</v>
      </c>
      <c r="J22" s="23">
        <f t="shared" si="3"/>
        <v>5820</v>
      </c>
      <c r="K22" s="17">
        <f t="shared" si="2"/>
        <v>819.71830985915494</v>
      </c>
      <c r="L22" s="17">
        <f t="shared" si="1"/>
        <v>8.4507042253521139</v>
      </c>
      <c r="M22" s="63"/>
      <c r="N22" s="63"/>
      <c r="O22" s="5"/>
      <c r="P22" s="10"/>
      <c r="Q22" s="10"/>
      <c r="R22" s="10"/>
      <c r="S22" s="10"/>
      <c r="T22" s="10"/>
    </row>
    <row r="23" spans="1:20" ht="19">
      <c r="A23" s="15"/>
      <c r="B23" s="18">
        <v>59</v>
      </c>
      <c r="C23" s="19" t="s">
        <v>62</v>
      </c>
      <c r="D23" s="19" t="s">
        <v>74</v>
      </c>
      <c r="E23" s="20" t="s">
        <v>83</v>
      </c>
      <c r="F23" s="19" t="s">
        <v>86</v>
      </c>
      <c r="G23" s="21">
        <v>44944</v>
      </c>
      <c r="H23" s="18">
        <v>59</v>
      </c>
      <c r="I23" s="22">
        <v>60</v>
      </c>
      <c r="J23" s="23">
        <f t="shared" si="3"/>
        <v>3540</v>
      </c>
      <c r="K23" s="17">
        <f t="shared" si="2"/>
        <v>498.59154929577466</v>
      </c>
      <c r="L23" s="17">
        <f t="shared" si="1"/>
        <v>8.4507042253521139</v>
      </c>
      <c r="M23" s="63"/>
      <c r="N23" s="63"/>
      <c r="O23" s="5"/>
      <c r="P23" s="10"/>
      <c r="Q23" s="10"/>
      <c r="R23" s="10"/>
      <c r="S23" s="10"/>
      <c r="T23" s="10"/>
    </row>
    <row r="24" spans="1:20" ht="19">
      <c r="A24" s="15"/>
      <c r="B24" s="18">
        <v>10</v>
      </c>
      <c r="C24" s="19" t="s">
        <v>62</v>
      </c>
      <c r="D24" s="19" t="s">
        <v>74</v>
      </c>
      <c r="E24" s="20" t="s">
        <v>83</v>
      </c>
      <c r="F24" s="19" t="s">
        <v>89</v>
      </c>
      <c r="G24" s="21">
        <v>44944</v>
      </c>
      <c r="H24" s="18">
        <v>10</v>
      </c>
      <c r="I24" s="22">
        <v>60</v>
      </c>
      <c r="J24" s="23">
        <f t="shared" si="3"/>
        <v>600</v>
      </c>
      <c r="K24" s="17">
        <f t="shared" si="2"/>
        <v>84.507042253521135</v>
      </c>
      <c r="L24" s="17">
        <f t="shared" si="1"/>
        <v>8.4507042253521139</v>
      </c>
      <c r="M24" s="63"/>
      <c r="N24" s="63"/>
      <c r="O24" s="5"/>
      <c r="P24" s="10"/>
      <c r="Q24" s="10"/>
      <c r="R24" s="10"/>
      <c r="S24" s="10"/>
      <c r="T24" s="10"/>
    </row>
    <row r="25" spans="1:20" ht="19">
      <c r="A25" s="15"/>
      <c r="B25" s="18">
        <v>11</v>
      </c>
      <c r="C25" s="19" t="s">
        <v>62</v>
      </c>
      <c r="D25" s="19" t="s">
        <v>74</v>
      </c>
      <c r="E25" s="20" t="s">
        <v>83</v>
      </c>
      <c r="F25" s="19" t="s">
        <v>90</v>
      </c>
      <c r="G25" s="21">
        <v>44944</v>
      </c>
      <c r="H25" s="18">
        <v>11</v>
      </c>
      <c r="I25" s="22">
        <v>60</v>
      </c>
      <c r="J25" s="23">
        <f t="shared" si="3"/>
        <v>660</v>
      </c>
      <c r="K25" s="17">
        <f t="shared" si="2"/>
        <v>92.957746478873247</v>
      </c>
      <c r="L25" s="17">
        <f t="shared" si="1"/>
        <v>8.4507042253521139</v>
      </c>
      <c r="M25" s="63"/>
      <c r="N25" s="63"/>
      <c r="O25" s="5"/>
      <c r="P25" s="10"/>
      <c r="Q25" s="10"/>
      <c r="R25" s="10"/>
      <c r="S25" s="10"/>
      <c r="T25" s="10"/>
    </row>
    <row r="26" spans="1:20" ht="19">
      <c r="A26" s="15"/>
      <c r="B26" s="18">
        <v>181</v>
      </c>
      <c r="C26" s="19" t="s">
        <v>62</v>
      </c>
      <c r="D26" s="19" t="s">
        <v>75</v>
      </c>
      <c r="E26" s="20">
        <v>5</v>
      </c>
      <c r="F26" s="19" t="s">
        <v>57</v>
      </c>
      <c r="G26" s="21">
        <v>44944</v>
      </c>
      <c r="H26" s="18">
        <v>181</v>
      </c>
      <c r="I26" s="22">
        <v>55</v>
      </c>
      <c r="J26" s="23">
        <f t="shared" si="3"/>
        <v>9955</v>
      </c>
      <c r="K26" s="17">
        <f t="shared" si="2"/>
        <v>1402.1126760563382</v>
      </c>
      <c r="L26" s="17">
        <f t="shared" si="1"/>
        <v>7.746478873239437</v>
      </c>
      <c r="M26" s="63"/>
      <c r="N26" s="63"/>
      <c r="P26" s="10"/>
      <c r="Q26" s="10"/>
      <c r="R26" s="10"/>
      <c r="S26" s="10"/>
      <c r="T26" s="10"/>
    </row>
    <row r="27" spans="1:20" ht="19">
      <c r="A27" s="15"/>
      <c r="B27" s="18">
        <v>183</v>
      </c>
      <c r="C27" s="19" t="s">
        <v>62</v>
      </c>
      <c r="D27" s="19" t="s">
        <v>76</v>
      </c>
      <c r="E27" s="20">
        <v>5</v>
      </c>
      <c r="F27" s="19" t="s">
        <v>57</v>
      </c>
      <c r="G27" s="21">
        <v>44944</v>
      </c>
      <c r="H27" s="18">
        <v>183</v>
      </c>
      <c r="I27" s="22">
        <v>55</v>
      </c>
      <c r="J27" s="23">
        <f t="shared" si="3"/>
        <v>10065</v>
      </c>
      <c r="K27" s="17">
        <f t="shared" si="2"/>
        <v>1417.605633802817</v>
      </c>
      <c r="L27" s="17">
        <f t="shared" si="1"/>
        <v>7.746478873239437</v>
      </c>
      <c r="M27" s="63"/>
      <c r="N27" s="63"/>
      <c r="P27" s="10"/>
      <c r="Q27" s="10"/>
      <c r="R27" s="10"/>
      <c r="S27" s="10"/>
      <c r="T27" s="10"/>
    </row>
    <row r="28" spans="1:20" ht="19">
      <c r="A28" s="15"/>
      <c r="B28" s="18">
        <v>182</v>
      </c>
      <c r="C28" s="19" t="s">
        <v>62</v>
      </c>
      <c r="D28" s="19" t="s">
        <v>77</v>
      </c>
      <c r="E28" s="20">
        <v>5</v>
      </c>
      <c r="F28" s="19" t="s">
        <v>91</v>
      </c>
      <c r="G28" s="21">
        <v>44944</v>
      </c>
      <c r="H28" s="18">
        <v>182</v>
      </c>
      <c r="I28" s="22">
        <v>55</v>
      </c>
      <c r="J28" s="23">
        <f t="shared" si="3"/>
        <v>10010</v>
      </c>
      <c r="K28" s="17">
        <f t="shared" si="2"/>
        <v>1409.8591549295775</v>
      </c>
      <c r="L28" s="17">
        <f t="shared" ref="L28:L36" si="4">+I28/O$8</f>
        <v>7.746478873239437</v>
      </c>
      <c r="M28" s="63"/>
      <c r="N28" s="63"/>
      <c r="P28" s="10"/>
      <c r="Q28" s="10"/>
      <c r="R28" s="10"/>
      <c r="S28" s="10"/>
      <c r="T28" s="10"/>
    </row>
    <row r="29" spans="1:20" ht="19">
      <c r="A29" s="15"/>
      <c r="B29" s="18">
        <v>184</v>
      </c>
      <c r="C29" s="19" t="s">
        <v>62</v>
      </c>
      <c r="D29" s="19" t="s">
        <v>78</v>
      </c>
      <c r="E29" s="20">
        <v>5</v>
      </c>
      <c r="F29" s="19" t="s">
        <v>92</v>
      </c>
      <c r="G29" s="21">
        <v>44944</v>
      </c>
      <c r="H29" s="18">
        <v>184</v>
      </c>
      <c r="I29" s="22">
        <v>55</v>
      </c>
      <c r="J29" s="23">
        <f t="shared" si="3"/>
        <v>10120</v>
      </c>
      <c r="K29" s="17">
        <f t="shared" si="2"/>
        <v>1425.3521126760563</v>
      </c>
      <c r="L29" s="17">
        <f t="shared" si="4"/>
        <v>7.746478873239437</v>
      </c>
    </row>
    <row r="30" spans="1:20" ht="19">
      <c r="A30" s="15"/>
      <c r="B30" s="18">
        <v>43</v>
      </c>
      <c r="C30" s="19" t="s">
        <v>62</v>
      </c>
      <c r="D30" s="19" t="s">
        <v>79</v>
      </c>
      <c r="E30" s="20">
        <v>5</v>
      </c>
      <c r="F30" s="19" t="s">
        <v>91</v>
      </c>
      <c r="G30" s="21">
        <v>44944</v>
      </c>
      <c r="H30" s="18">
        <v>43</v>
      </c>
      <c r="I30" s="22">
        <v>55</v>
      </c>
      <c r="J30" s="23">
        <f t="shared" ref="J30:J36" si="5">H30*I30</f>
        <v>2365</v>
      </c>
      <c r="K30" s="17">
        <f t="shared" ref="K30:K36" si="6">+J30/O$8</f>
        <v>333.0985915492958</v>
      </c>
      <c r="L30" s="17">
        <f t="shared" si="4"/>
        <v>7.746478873239437</v>
      </c>
      <c r="M30" s="6"/>
      <c r="N30" s="7"/>
      <c r="O30" s="7"/>
      <c r="P30" s="8"/>
      <c r="Q30" s="8"/>
      <c r="R30" s="8"/>
      <c r="S30" s="8"/>
      <c r="T30" s="8"/>
    </row>
    <row r="31" spans="1:20" ht="19">
      <c r="A31" s="15"/>
      <c r="B31" s="18">
        <v>62</v>
      </c>
      <c r="C31" s="19" t="s">
        <v>62</v>
      </c>
      <c r="D31" s="19" t="s">
        <v>79</v>
      </c>
      <c r="E31" s="20">
        <v>5</v>
      </c>
      <c r="F31" s="19" t="s">
        <v>57</v>
      </c>
      <c r="G31" s="21">
        <v>44944</v>
      </c>
      <c r="H31" s="18">
        <v>62</v>
      </c>
      <c r="I31" s="22">
        <v>55</v>
      </c>
      <c r="J31" s="23">
        <f t="shared" si="5"/>
        <v>3410</v>
      </c>
      <c r="K31" s="17">
        <f t="shared" si="6"/>
        <v>480.28169014084511</v>
      </c>
      <c r="L31" s="17">
        <f t="shared" si="4"/>
        <v>7.746478873239437</v>
      </c>
      <c r="M31" s="63"/>
      <c r="N31" s="63"/>
      <c r="O31" s="5"/>
      <c r="P31" s="10"/>
      <c r="Q31" s="10"/>
      <c r="R31" s="10"/>
      <c r="S31" s="10"/>
      <c r="T31" s="10"/>
    </row>
    <row r="32" spans="1:20" ht="19">
      <c r="A32" s="15"/>
      <c r="B32" s="18">
        <v>78</v>
      </c>
      <c r="C32" s="19" t="s">
        <v>62</v>
      </c>
      <c r="D32" s="19" t="s">
        <v>79</v>
      </c>
      <c r="E32" s="20">
        <v>5</v>
      </c>
      <c r="F32" s="19" t="s">
        <v>92</v>
      </c>
      <c r="G32" s="21">
        <v>44944</v>
      </c>
      <c r="H32" s="18">
        <v>78</v>
      </c>
      <c r="I32" s="22">
        <v>55</v>
      </c>
      <c r="J32" s="23">
        <f t="shared" si="5"/>
        <v>4290</v>
      </c>
      <c r="K32" s="17">
        <f t="shared" si="6"/>
        <v>604.22535211267609</v>
      </c>
      <c r="L32" s="17">
        <f t="shared" si="4"/>
        <v>7.746478873239437</v>
      </c>
      <c r="M32" s="63"/>
      <c r="N32" s="63"/>
      <c r="O32" s="5"/>
      <c r="P32" s="10"/>
      <c r="Q32" s="10"/>
      <c r="R32" s="10"/>
      <c r="S32" s="10"/>
      <c r="T32" s="10"/>
    </row>
    <row r="33" spans="1:20" ht="19">
      <c r="A33" s="15"/>
      <c r="B33" s="18">
        <v>123</v>
      </c>
      <c r="C33" s="19" t="s">
        <v>62</v>
      </c>
      <c r="D33" s="19" t="s">
        <v>80</v>
      </c>
      <c r="E33" s="20">
        <v>5</v>
      </c>
      <c r="F33" s="19" t="s">
        <v>93</v>
      </c>
      <c r="G33" s="21">
        <v>44944</v>
      </c>
      <c r="H33" s="18">
        <v>123</v>
      </c>
      <c r="I33" s="22">
        <v>55</v>
      </c>
      <c r="J33" s="23">
        <f t="shared" si="5"/>
        <v>6765</v>
      </c>
      <c r="K33" s="17">
        <f t="shared" si="6"/>
        <v>952.8169014084508</v>
      </c>
      <c r="L33" s="17">
        <f t="shared" si="4"/>
        <v>7.746478873239437</v>
      </c>
      <c r="M33" s="63"/>
      <c r="N33" s="63"/>
      <c r="O33" s="5"/>
      <c r="P33" s="10"/>
      <c r="Q33" s="10"/>
      <c r="R33" s="10"/>
      <c r="S33" s="10"/>
      <c r="T33" s="10"/>
    </row>
    <row r="34" spans="1:20" ht="19">
      <c r="A34" s="15"/>
      <c r="B34" s="18">
        <v>2</v>
      </c>
      <c r="C34" s="19" t="s">
        <v>62</v>
      </c>
      <c r="D34" s="19" t="s">
        <v>80</v>
      </c>
      <c r="E34" s="20">
        <v>5</v>
      </c>
      <c r="F34" s="19" t="s">
        <v>92</v>
      </c>
      <c r="G34" s="21">
        <v>44944</v>
      </c>
      <c r="H34" s="18">
        <v>2</v>
      </c>
      <c r="I34" s="22">
        <v>55</v>
      </c>
      <c r="J34" s="23">
        <f t="shared" si="5"/>
        <v>110</v>
      </c>
      <c r="K34" s="17">
        <f t="shared" si="6"/>
        <v>15.492957746478874</v>
      </c>
      <c r="L34" s="17">
        <f t="shared" si="4"/>
        <v>7.746478873239437</v>
      </c>
      <c r="M34" s="63"/>
      <c r="N34" s="63"/>
      <c r="O34" s="5"/>
      <c r="P34" s="10"/>
      <c r="Q34" s="10"/>
      <c r="R34" s="10"/>
      <c r="S34" s="10"/>
      <c r="T34" s="10"/>
    </row>
    <row r="35" spans="1:20" ht="19">
      <c r="A35" s="15"/>
      <c r="B35" s="18">
        <v>419</v>
      </c>
      <c r="C35" s="19" t="s">
        <v>61</v>
      </c>
      <c r="D35" s="19" t="s">
        <v>81</v>
      </c>
      <c r="E35" s="20">
        <v>2.5</v>
      </c>
      <c r="F35" s="19" t="s">
        <v>90</v>
      </c>
      <c r="G35" s="21">
        <v>44944</v>
      </c>
      <c r="H35" s="18">
        <v>419</v>
      </c>
      <c r="I35" s="22">
        <v>110</v>
      </c>
      <c r="J35" s="23">
        <f t="shared" si="5"/>
        <v>46090</v>
      </c>
      <c r="K35" s="17">
        <f t="shared" si="6"/>
        <v>6491.5492957746483</v>
      </c>
      <c r="L35" s="17">
        <f t="shared" si="4"/>
        <v>15.492957746478874</v>
      </c>
      <c r="M35" s="63"/>
      <c r="N35" s="63"/>
      <c r="O35" s="5"/>
      <c r="P35" s="10"/>
      <c r="Q35" s="10"/>
      <c r="R35" s="10"/>
      <c r="S35" s="10"/>
      <c r="T35" s="10"/>
    </row>
    <row r="36" spans="1:20" ht="19">
      <c r="A36" s="15"/>
      <c r="B36" s="18">
        <v>419</v>
      </c>
      <c r="C36" s="19" t="s">
        <v>61</v>
      </c>
      <c r="D36" s="19" t="s">
        <v>82</v>
      </c>
      <c r="E36" s="20">
        <v>2.5</v>
      </c>
      <c r="F36" s="19" t="s">
        <v>86</v>
      </c>
      <c r="G36" s="21">
        <v>44944</v>
      </c>
      <c r="H36" s="18">
        <v>419</v>
      </c>
      <c r="I36" s="22">
        <v>110</v>
      </c>
      <c r="J36" s="23">
        <f t="shared" si="5"/>
        <v>46090</v>
      </c>
      <c r="K36" s="17">
        <f t="shared" si="6"/>
        <v>6491.5492957746483</v>
      </c>
      <c r="L36" s="17">
        <f t="shared" si="4"/>
        <v>15.492957746478874</v>
      </c>
      <c r="M36" s="63"/>
      <c r="N36" s="63"/>
      <c r="P36" s="10"/>
      <c r="Q36" s="10"/>
      <c r="R36" s="10"/>
      <c r="S36" s="10"/>
      <c r="T36" s="10"/>
    </row>
    <row r="37" spans="1:20" ht="19">
      <c r="A37" s="15"/>
      <c r="B37" s="18">
        <v>4</v>
      </c>
      <c r="C37" s="19"/>
      <c r="D37" s="19"/>
      <c r="E37" s="20"/>
      <c r="F37" s="19"/>
      <c r="G37" s="21"/>
      <c r="H37" s="18"/>
      <c r="I37" s="22"/>
      <c r="J37" s="23"/>
      <c r="K37" s="17"/>
      <c r="L37" s="17"/>
      <c r="M37" s="63"/>
      <c r="N37" s="63"/>
      <c r="P37" s="10"/>
      <c r="Q37" s="10"/>
      <c r="R37" s="10"/>
      <c r="S37" s="10"/>
      <c r="T37" s="10"/>
    </row>
    <row r="38" spans="1:20" ht="19">
      <c r="A38" s="15"/>
      <c r="B38" s="18">
        <v>13</v>
      </c>
      <c r="C38" s="19"/>
      <c r="D38" s="19"/>
      <c r="E38" s="20"/>
      <c r="F38" s="19"/>
      <c r="G38" s="21"/>
      <c r="H38" s="18"/>
      <c r="I38" s="22"/>
      <c r="J38" s="23"/>
      <c r="K38" s="17"/>
      <c r="L38" s="17"/>
      <c r="M38" s="9"/>
      <c r="N38" s="9"/>
      <c r="P38" s="10"/>
      <c r="Q38" s="10"/>
      <c r="R38" s="10"/>
      <c r="S38" s="10"/>
      <c r="T38" s="10"/>
    </row>
    <row r="39" spans="1:20" ht="19">
      <c r="A39" s="15"/>
      <c r="B39" s="18">
        <v>2</v>
      </c>
      <c r="C39" s="19"/>
      <c r="D39" s="19"/>
      <c r="E39" s="20"/>
      <c r="F39" s="19"/>
      <c r="G39" s="21"/>
      <c r="H39" s="18"/>
      <c r="I39" s="22"/>
      <c r="J39" s="23"/>
      <c r="K39" s="17"/>
      <c r="L39" s="17"/>
      <c r="M39" s="63"/>
      <c r="N39" s="63"/>
      <c r="P39" s="10"/>
      <c r="Q39" s="10"/>
      <c r="R39" s="10"/>
      <c r="S39" s="10"/>
      <c r="T39" s="10"/>
    </row>
    <row r="40" spans="1:20" ht="19">
      <c r="A40" s="15"/>
      <c r="B40" s="18">
        <v>1</v>
      </c>
      <c r="C40" s="19"/>
      <c r="D40" s="19"/>
      <c r="E40" s="20"/>
      <c r="F40" s="19"/>
      <c r="G40" s="21"/>
      <c r="H40" s="18"/>
      <c r="I40" s="22"/>
      <c r="J40" s="23"/>
      <c r="K40" s="17"/>
      <c r="L40" s="17"/>
    </row>
    <row r="41" spans="1:20" ht="19">
      <c r="A41" s="15"/>
      <c r="B41" s="18"/>
      <c r="C41" s="19"/>
      <c r="D41" s="19"/>
      <c r="E41" s="20"/>
      <c r="F41" s="19"/>
      <c r="G41" s="21"/>
      <c r="H41" s="18"/>
      <c r="I41" s="22"/>
      <c r="J41" s="23"/>
      <c r="K41" s="17"/>
      <c r="L41" s="17"/>
    </row>
    <row r="42" spans="1:20" ht="19">
      <c r="A42" s="15"/>
      <c r="B42" s="18"/>
      <c r="C42" s="19"/>
      <c r="D42" s="19"/>
      <c r="E42" s="20"/>
      <c r="F42" s="19"/>
      <c r="G42" s="21"/>
      <c r="H42" s="18"/>
      <c r="I42" s="22"/>
      <c r="J42" s="23"/>
      <c r="K42" s="17"/>
      <c r="L42" s="17"/>
    </row>
    <row r="43" spans="1:20" ht="19">
      <c r="A43" s="15"/>
      <c r="B43" s="18"/>
      <c r="C43" s="19"/>
      <c r="D43" s="19"/>
      <c r="E43" s="20"/>
      <c r="F43" s="19"/>
      <c r="G43" s="21"/>
      <c r="H43" s="18"/>
      <c r="I43" s="22"/>
      <c r="J43" s="23"/>
      <c r="K43" s="17"/>
      <c r="L43" s="17"/>
      <c r="M43" s="9"/>
      <c r="N43" s="9"/>
      <c r="Q43" s="11"/>
      <c r="R43" s="11"/>
    </row>
    <row r="44" spans="1:20" ht="19">
      <c r="A44" s="15" t="s">
        <v>36</v>
      </c>
      <c r="B44" s="24">
        <f>SUM(B9:B41)</f>
        <v>5495</v>
      </c>
      <c r="C44" s="15"/>
      <c r="D44" s="15"/>
      <c r="E44" s="15"/>
      <c r="F44" s="25"/>
      <c r="G44" s="26"/>
      <c r="H44" s="24">
        <f>SUM(H9:H41)</f>
        <v>5475</v>
      </c>
      <c r="I44" s="15"/>
      <c r="J44" s="27">
        <f>SUM(J9:J36)</f>
        <v>633430</v>
      </c>
      <c r="K44" s="17">
        <f>+J44/O$8</f>
        <v>89215.492957746479</v>
      </c>
      <c r="L44" s="17"/>
    </row>
    <row r="45" spans="1:20" ht="19">
      <c r="A45" s="28"/>
      <c r="B45" s="28"/>
      <c r="C45" s="28"/>
      <c r="D45" s="28"/>
      <c r="E45" s="28"/>
      <c r="F45" s="28"/>
      <c r="G45" s="29" t="s">
        <v>37</v>
      </c>
      <c r="H45" s="15" t="s">
        <v>38</v>
      </c>
      <c r="I45" s="15"/>
      <c r="J45" s="16">
        <f>+J44*6%</f>
        <v>38005.799999999996</v>
      </c>
      <c r="K45" s="17">
        <f t="shared" ref="K45:K53" si="7">+J45/O$8</f>
        <v>5352.9295774647881</v>
      </c>
      <c r="L45" s="51">
        <f>K45/K44</f>
        <v>5.9999999999999991E-2</v>
      </c>
      <c r="M45" s="50"/>
    </row>
    <row r="46" spans="1:20" ht="19">
      <c r="A46" s="28"/>
      <c r="B46" s="28"/>
      <c r="C46" s="28"/>
      <c r="D46" s="28"/>
      <c r="E46" s="28"/>
      <c r="F46" s="28"/>
      <c r="G46" s="29" t="s">
        <v>39</v>
      </c>
      <c r="H46" s="15" t="s">
        <v>40</v>
      </c>
      <c r="I46" s="16"/>
      <c r="J46" s="16">
        <v>2500</v>
      </c>
      <c r="K46" s="17">
        <f t="shared" si="7"/>
        <v>352.11267605633805</v>
      </c>
      <c r="L46" s="17"/>
      <c r="M46" s="52"/>
      <c r="N46" s="52"/>
    </row>
    <row r="47" spans="1:20" ht="19">
      <c r="A47" s="28"/>
      <c r="B47" s="28"/>
      <c r="C47" s="28"/>
      <c r="D47" s="28"/>
      <c r="E47" s="28"/>
      <c r="F47" s="28"/>
      <c r="G47" s="29" t="s">
        <v>56</v>
      </c>
      <c r="H47" s="15" t="s">
        <v>41</v>
      </c>
      <c r="I47" s="15"/>
      <c r="J47" s="16">
        <v>108000</v>
      </c>
      <c r="K47" s="17">
        <f t="shared" si="7"/>
        <v>15211.267605633804</v>
      </c>
      <c r="L47" s="17"/>
      <c r="M47" s="52"/>
      <c r="N47" s="52"/>
    </row>
    <row r="48" spans="1:20" ht="19">
      <c r="A48" s="28"/>
      <c r="B48" s="28"/>
      <c r="C48" s="28"/>
      <c r="D48" s="28"/>
      <c r="E48" s="28"/>
      <c r="F48" s="28"/>
      <c r="G48" s="29" t="s">
        <v>42</v>
      </c>
      <c r="H48" s="15" t="s">
        <v>43</v>
      </c>
      <c r="I48" s="15"/>
      <c r="J48" s="16">
        <v>21000</v>
      </c>
      <c r="K48" s="17">
        <f t="shared" si="7"/>
        <v>2957.7464788732395</v>
      </c>
      <c r="L48" s="17"/>
      <c r="M48" s="52"/>
      <c r="N48" s="52"/>
    </row>
    <row r="49" spans="1:14" ht="19">
      <c r="A49" s="28"/>
      <c r="B49" s="28"/>
      <c r="C49" s="28"/>
      <c r="D49" s="28"/>
      <c r="E49" s="28"/>
      <c r="F49" s="28"/>
      <c r="G49" s="29" t="s">
        <v>44</v>
      </c>
      <c r="H49" s="15" t="s">
        <v>45</v>
      </c>
      <c r="I49" s="15"/>
      <c r="J49" s="16">
        <v>170000</v>
      </c>
      <c r="K49" s="17">
        <f t="shared" si="7"/>
        <v>23943.661971830988</v>
      </c>
      <c r="L49" s="17"/>
      <c r="M49" s="52"/>
      <c r="N49" s="52"/>
    </row>
    <row r="50" spans="1:14" ht="19">
      <c r="A50" s="28"/>
      <c r="B50" s="28"/>
      <c r="C50" s="28"/>
      <c r="D50" s="28"/>
      <c r="E50" s="28"/>
      <c r="F50" s="28"/>
      <c r="G50" s="30" t="s">
        <v>46</v>
      </c>
      <c r="H50" s="31" t="s">
        <v>47</v>
      </c>
      <c r="I50" s="15"/>
      <c r="J50" s="16">
        <v>4500</v>
      </c>
      <c r="K50" s="17">
        <f t="shared" si="7"/>
        <v>633.80281690140851</v>
      </c>
      <c r="L50" s="17"/>
      <c r="M50" s="52"/>
      <c r="N50" s="52"/>
    </row>
    <row r="51" spans="1:14" ht="19">
      <c r="A51" s="28"/>
      <c r="B51" s="28"/>
      <c r="C51" s="28"/>
      <c r="D51" s="28"/>
      <c r="E51" s="28"/>
      <c r="F51" s="28"/>
      <c r="G51" s="29" t="s">
        <v>48</v>
      </c>
      <c r="H51" s="15" t="s">
        <v>49</v>
      </c>
      <c r="I51" s="15"/>
      <c r="J51" s="16">
        <v>5880</v>
      </c>
      <c r="K51" s="17">
        <f t="shared" si="7"/>
        <v>828.16901408450713</v>
      </c>
      <c r="L51" s="17"/>
      <c r="M51" s="52"/>
      <c r="N51" s="52"/>
    </row>
    <row r="52" spans="1:14" ht="19">
      <c r="A52" s="28"/>
      <c r="B52" s="28"/>
      <c r="C52" s="28"/>
      <c r="D52" s="28"/>
      <c r="E52" s="28"/>
      <c r="F52" s="28"/>
      <c r="G52" s="29" t="s">
        <v>50</v>
      </c>
      <c r="H52" s="15" t="s">
        <v>51</v>
      </c>
      <c r="I52" s="15"/>
      <c r="J52" s="16">
        <v>1000</v>
      </c>
      <c r="K52" s="17">
        <f t="shared" si="7"/>
        <v>140.84507042253523</v>
      </c>
      <c r="L52" s="17"/>
      <c r="M52" s="52"/>
      <c r="N52" s="52"/>
    </row>
    <row r="53" spans="1:14" ht="19">
      <c r="A53" s="28"/>
      <c r="B53" s="28"/>
      <c r="C53" s="28"/>
      <c r="D53" s="28"/>
      <c r="E53" s="28"/>
      <c r="F53" s="32"/>
      <c r="G53" s="29" t="s">
        <v>52</v>
      </c>
      <c r="H53" s="15" t="s">
        <v>53</v>
      </c>
      <c r="I53" s="15"/>
      <c r="J53" s="16"/>
      <c r="K53" s="17">
        <f t="shared" si="7"/>
        <v>0</v>
      </c>
      <c r="L53" s="17"/>
      <c r="M53" s="52"/>
      <c r="N53" s="52"/>
    </row>
    <row r="54" spans="1:14" ht="19">
      <c r="A54" s="25"/>
      <c r="B54" s="25"/>
      <c r="C54" s="25"/>
      <c r="D54" s="25"/>
      <c r="E54" s="25"/>
      <c r="F54" s="25"/>
      <c r="G54" s="33" t="s">
        <v>54</v>
      </c>
      <c r="H54" s="34" t="s">
        <v>55</v>
      </c>
      <c r="I54" s="35"/>
      <c r="J54" s="36">
        <f>+J44-SUM(J45:J53)</f>
        <v>282544.2</v>
      </c>
      <c r="K54" s="36">
        <f>+K44-SUM(K45:K53)</f>
        <v>39794.957746478867</v>
      </c>
      <c r="L54" s="37"/>
    </row>
  </sheetData>
  <mergeCells count="29">
    <mergeCell ref="M36:N36"/>
    <mergeCell ref="M37:N37"/>
    <mergeCell ref="M39:N39"/>
    <mergeCell ref="M31:N31"/>
    <mergeCell ref="M32:N32"/>
    <mergeCell ref="M33:N33"/>
    <mergeCell ref="M34:N34"/>
    <mergeCell ref="M35:N35"/>
    <mergeCell ref="M26:N26"/>
    <mergeCell ref="M27:N27"/>
    <mergeCell ref="M28:N28"/>
    <mergeCell ref="M19:S19"/>
    <mergeCell ref="M21:N21"/>
    <mergeCell ref="M22:N22"/>
    <mergeCell ref="M23:N23"/>
    <mergeCell ref="M24:N24"/>
    <mergeCell ref="M25:N25"/>
    <mergeCell ref="M14:N14"/>
    <mergeCell ref="A1:K3"/>
    <mergeCell ref="A4:K4"/>
    <mergeCell ref="A5:K5"/>
    <mergeCell ref="A6:K6"/>
    <mergeCell ref="A7:K7"/>
    <mergeCell ref="M8:N8"/>
    <mergeCell ref="M9:N9"/>
    <mergeCell ref="M10:N10"/>
    <mergeCell ref="M11:N11"/>
    <mergeCell ref="M12:N12"/>
    <mergeCell ref="M13:N13"/>
  </mergeCells>
  <phoneticPr fontId="6" type="noConversion"/>
  <conditionalFormatting sqref="O8:P13">
    <cfRule type="cellIs" dxfId="0" priority="1" operator="lessThan">
      <formula>0</formula>
    </cfRule>
  </conditionalFormatting>
  <pageMargins left="0.7" right="0.7" top="0.75" bottom="0.75" header="0.3" footer="0.3"/>
  <pageSetup scale="40" fitToHeight="0" orientation="landscape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2023-05-02T15:49:08Z</cp:lastPrinted>
  <dcterms:created xsi:type="dcterms:W3CDTF">2022-03-22T12:49:44Z</dcterms:created>
  <dcterms:modified xsi:type="dcterms:W3CDTF">2023-05-02T15:49:12Z</dcterms:modified>
</cp:coreProperties>
</file>