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2.Happy Farm/"/>
    </mc:Choice>
  </mc:AlternateContent>
  <xr:revisionPtr revIDLastSave="0" documentId="13_ncr:1_{02438E03-0339-0345-915C-4D4D8F1444DB}" xr6:coauthVersionLast="47" xr6:coauthVersionMax="47" xr10:uidLastSave="{00000000-0000-0000-0000-000000000000}"/>
  <bookViews>
    <workbookView xWindow="0" yWindow="7740" windowWidth="33600" windowHeight="12900" xr2:uid="{0BBB408B-C866-42DF-93A7-0EFE6001D9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K24" i="1"/>
  <c r="K23" i="1"/>
  <c r="K22" i="1"/>
  <c r="K21" i="1"/>
  <c r="L16" i="1"/>
  <c r="J16" i="1"/>
  <c r="K16" i="1" s="1"/>
  <c r="J15" i="1"/>
  <c r="K15" i="1" s="1"/>
  <c r="K27" i="1"/>
  <c r="K26" i="1"/>
  <c r="H19" i="1"/>
  <c r="B19" i="1"/>
  <c r="L17" i="1"/>
  <c r="J17" i="1"/>
  <c r="K17" i="1" s="1"/>
  <c r="L15" i="1"/>
  <c r="L14" i="1"/>
  <c r="J14" i="1"/>
  <c r="K14" i="1" s="1"/>
  <c r="L13" i="1"/>
  <c r="J13" i="1"/>
  <c r="K13" i="1" s="1"/>
  <c r="L12" i="1"/>
  <c r="J12" i="1"/>
  <c r="K12" i="1" s="1"/>
  <c r="L11" i="1"/>
  <c r="J11" i="1"/>
  <c r="K11" i="1" s="1"/>
  <c r="L10" i="1"/>
  <c r="J10" i="1"/>
  <c r="J19" i="1" l="1"/>
  <c r="K10" i="1"/>
  <c r="J20" i="1"/>
  <c r="K20" i="1" s="1"/>
  <c r="O10" i="1" s="1"/>
  <c r="K19" i="1"/>
  <c r="K28" i="1" l="1"/>
  <c r="O9" i="1"/>
  <c r="J28" i="1"/>
  <c r="O11" i="1" l="1"/>
  <c r="O12" i="1"/>
</calcChain>
</file>

<file path=xl/sharedStrings.xml><?xml version="1.0" encoding="utf-8"?>
<sst xmlns="http://schemas.openxmlformats.org/spreadsheetml/2006/main" count="69" uniqueCount="52">
  <si>
    <t>Happy Farm Fruit</t>
  </si>
  <si>
    <t>品牌/BRAND: 8Fuegos</t>
  </si>
  <si>
    <t>批次质量描述：</t>
  </si>
  <si>
    <t>观察</t>
  </si>
  <si>
    <t>到货数量</t>
  </si>
  <si>
    <t>品种</t>
  </si>
  <si>
    <t>版号</t>
  </si>
  <si>
    <t>重量</t>
  </si>
  <si>
    <t>尺寸</t>
  </si>
  <si>
    <t>日期</t>
  </si>
  <si>
    <t>销售数量</t>
  </si>
  <si>
    <t>单价</t>
  </si>
  <si>
    <t>金额</t>
  </si>
  <si>
    <t>美金</t>
  </si>
  <si>
    <t>Unit Price</t>
  </si>
  <si>
    <t>USD price:</t>
  </si>
  <si>
    <t>USD</t>
  </si>
  <si>
    <t>boxes</t>
  </si>
  <si>
    <t>Variety</t>
  </si>
  <si>
    <t>pallet NO.</t>
  </si>
  <si>
    <t>Weight</t>
  </si>
  <si>
    <t>Size</t>
  </si>
  <si>
    <t>sales date</t>
  </si>
  <si>
    <t>sales boxes</t>
  </si>
  <si>
    <r>
      <rPr>
        <b/>
        <sz val="14"/>
        <color indexed="8"/>
        <rFont val="楷体"/>
        <family val="3"/>
        <charset val="134"/>
      </rPr>
      <t>P</t>
    </r>
    <r>
      <rPr>
        <b/>
        <sz val="14"/>
        <color indexed="8"/>
        <rFont val="楷体"/>
        <family val="3"/>
        <charset val="134"/>
      </rPr>
      <t>rice</t>
    </r>
  </si>
  <si>
    <t>Total RMB</t>
  </si>
  <si>
    <t>Total Cost:</t>
  </si>
  <si>
    <t>LAPINS</t>
  </si>
  <si>
    <t>3J</t>
  </si>
  <si>
    <t>Cost per Kg:</t>
  </si>
  <si>
    <t>2J</t>
  </si>
  <si>
    <t>Cost 5Kg:</t>
  </si>
  <si>
    <t>Cost 2.5Kg:</t>
  </si>
  <si>
    <t>Custom</t>
  </si>
  <si>
    <t>total</t>
  </si>
  <si>
    <t>Commission</t>
  </si>
  <si>
    <t>Marketing cost</t>
  </si>
  <si>
    <t>Customs clearance fee</t>
  </si>
  <si>
    <t>Add-value duty (VAT)</t>
  </si>
  <si>
    <t>Entry Fee</t>
  </si>
  <si>
    <t>Forklift</t>
  </si>
  <si>
    <t>Sanitation</t>
  </si>
  <si>
    <t>Truck freight</t>
  </si>
  <si>
    <t>Liquitation CIF</t>
  </si>
  <si>
    <t>批次号/lot number：176-50686031</t>
  </si>
  <si>
    <t>4J</t>
  </si>
  <si>
    <t>2JD</t>
  </si>
  <si>
    <t>1511817</t>
  </si>
  <si>
    <t>1511818</t>
  </si>
  <si>
    <t>1511816</t>
  </si>
  <si>
    <t>1511819</t>
  </si>
  <si>
    <t>1511861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</si>
</sst>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$&quot;* #,##0_-;\-&quot;$&quot;* #,##0_-;_-&quot;$&quot;* &quot;-&quot;_-;_-@_-"/>
    <numFmt numFmtId="164" formatCode="m&quot;月&quot;d&quot;日&quot;;@"/>
    <numFmt numFmtId="165" formatCode="_ [$¥-804]* #,##0_ ;_ [$¥-804]* \-#,##0_ ;_ [$¥-804]* &quot;-&quot;??_ ;_ @_ "/>
    <numFmt numFmtId="166" formatCode="_-[$$-409]* #,##0_ ;_-[$$-409]* \-#,##0\ ;_-[$$-409]* &quot;-&quot;??_ ;_-@_ "/>
    <numFmt numFmtId="167" formatCode="_ &quot;$&quot;* #,##0.0_ ;_ &quot;$&quot;* \-#,##0.0_ ;_ &quot;$&quot;* &quot;-&quot;_ ;_ @_ "/>
    <numFmt numFmtId="168" formatCode="#0"/>
    <numFmt numFmtId="169" formatCode="0_ "/>
    <numFmt numFmtId="170" formatCode="yyyy\-mm\-dd"/>
    <numFmt numFmtId="171" formatCode="_ &quot;￥&quot;* #,##0_ ;_ &quot;￥&quot;* \-#,##0_ ;_ &quot;￥&quot;* &quot;-&quot;??_ ;_ @_ "/>
    <numFmt numFmtId="172" formatCode="_(&quot;$&quot;* #,##0_);_(&quot;$&quot;* \(#,##0\);_(&quot;$&quot;* &quot;-&quot;_);_(@_)"/>
    <numFmt numFmtId="173" formatCode="_([$$-409]* #,##0_);_([$$-409]* \(#,##0\);_([$$-409]* &quot;-&quot;??_);_(@_)"/>
    <numFmt numFmtId="174" formatCode="0;[Red]0"/>
    <numFmt numFmtId="175" formatCode="_ [$¥-804]* #,##0.00_ ;_ [$¥-804]* \-#,##0.00_ ;_ [$¥-804]* &quot;-&quot;??_ ;_ 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indexed="8"/>
      <name val="楷体"/>
      <family val="3"/>
      <charset val="134"/>
    </font>
    <font>
      <sz val="12"/>
      <name val="宋体"/>
      <family val="3"/>
      <charset val="134"/>
    </font>
    <font>
      <b/>
      <sz val="14"/>
      <color indexed="8"/>
      <name val="楷体"/>
      <family val="3"/>
      <charset val="134"/>
    </font>
    <font>
      <b/>
      <sz val="14"/>
      <color theme="1" tint="4.9989318521683403E-2"/>
      <name val="楷体"/>
      <family val="3"/>
      <charset val="134"/>
    </font>
    <font>
      <b/>
      <sz val="14"/>
      <name val="楷体"/>
      <family val="3"/>
      <charset val="134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indexed="8"/>
      <name val="楷体"/>
      <family val="3"/>
      <charset val="134"/>
    </font>
    <font>
      <sz val="12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7" fillId="0" borderId="0"/>
    <xf numFmtId="0" fontId="10" fillId="0" borderId="0"/>
  </cellStyleXfs>
  <cellXfs count="38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167" fontId="3" fillId="3" borderId="0" xfId="1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42" fontId="3" fillId="3" borderId="0" xfId="1" applyFont="1" applyFill="1" applyAlignment="1">
      <alignment vertical="center"/>
    </xf>
    <xf numFmtId="168" fontId="5" fillId="0" borderId="1" xfId="0" applyNumberFormat="1" applyFont="1" applyBorder="1" applyAlignment="1">
      <alignment horizontal="center" vertical="top"/>
    </xf>
    <xf numFmtId="169" fontId="5" fillId="0" borderId="1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170" fontId="6" fillId="0" borderId="1" xfId="0" applyNumberFormat="1" applyFont="1" applyBorder="1" applyAlignment="1">
      <alignment horizontal="center" vertical="top"/>
    </xf>
    <xf numFmtId="171" fontId="5" fillId="0" borderId="1" xfId="0" applyNumberFormat="1" applyFont="1" applyBorder="1" applyAlignment="1">
      <alignment horizontal="center" vertical="top"/>
    </xf>
    <xf numFmtId="165" fontId="4" fillId="0" borderId="1" xfId="0" applyNumberFormat="1" applyFont="1" applyBorder="1" applyAlignment="1">
      <alignment horizontal="center" vertical="center"/>
    </xf>
    <xf numFmtId="172" fontId="3" fillId="3" borderId="0" xfId="1" applyNumberFormat="1" applyFont="1" applyFill="1" applyAlignment="1">
      <alignment vertical="center"/>
    </xf>
    <xf numFmtId="173" fontId="3" fillId="2" borderId="0" xfId="0" applyNumberFormat="1" applyFont="1" applyFill="1" applyAlignment="1">
      <alignment vertical="center"/>
    </xf>
    <xf numFmtId="169" fontId="8" fillId="3" borderId="1" xfId="2" applyNumberFormat="1" applyFont="1" applyFill="1" applyBorder="1" applyAlignment="1">
      <alignment horizontal="center"/>
    </xf>
    <xf numFmtId="174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75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164" fontId="9" fillId="2" borderId="1" xfId="0" applyNumberFormat="1" applyFont="1" applyFill="1" applyBorder="1" applyAlignment="1">
      <alignment vertical="center"/>
    </xf>
    <xf numFmtId="174" fontId="6" fillId="0" borderId="1" xfId="0" applyNumberFormat="1" applyFont="1" applyBorder="1" applyAlignment="1">
      <alignment horizontal="left" vertical="center"/>
    </xf>
    <xf numFmtId="169" fontId="6" fillId="0" borderId="1" xfId="0" applyNumberFormat="1" applyFont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4" fontId="9" fillId="3" borderId="2" xfId="0" applyNumberFormat="1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166" fontId="4" fillId="4" borderId="1" xfId="0" applyNumberFormat="1" applyFont="1" applyFill="1" applyBorder="1" applyAlignment="1">
      <alignment horizontal="center" vertical="center"/>
    </xf>
    <xf numFmtId="166" fontId="4" fillId="3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vertical="center"/>
    </xf>
    <xf numFmtId="166" fontId="3" fillId="2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horizontal="right" vertical="center"/>
    </xf>
  </cellXfs>
  <cellStyles count="4">
    <cellStyle name="Moneda [0]" xfId="1" builtinId="7"/>
    <cellStyle name="Normal" xfId="0" builtinId="0"/>
    <cellStyle name="Normal 2" xfId="2" xr:uid="{6F1E0430-1EAA-44FD-9C9E-18A4CDEC4427}"/>
    <cellStyle name="常规 2 2 2" xfId="3" xr:uid="{04A9581F-8264-4590-8723-25881D8563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988871</xdr:colOff>
      <xdr:row>4</xdr:row>
      <xdr:rowOff>5953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11D1C0-7BF6-4C31-B8FC-303C040E6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88871" cy="8036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9665-51F0-4059-9238-A6ED2E89327B}">
  <sheetPr>
    <pageSetUpPr fitToPage="1"/>
  </sheetPr>
  <dimension ref="A1:Q30"/>
  <sheetViews>
    <sheetView tabSelected="1" topLeftCell="A2" zoomScale="80" zoomScaleNormal="80" workbookViewId="0">
      <selection activeCell="D20" sqref="D20"/>
    </sheetView>
  </sheetViews>
  <sheetFormatPr baseColWidth="10" defaultColWidth="9" defaultRowHeight="15"/>
  <cols>
    <col min="1" max="1" width="19.6640625" style="1" bestFit="1" customWidth="1"/>
    <col min="2" max="2" width="12.6640625" style="1" bestFit="1" customWidth="1"/>
    <col min="3" max="4" width="16.5" style="1" bestFit="1" customWidth="1"/>
    <col min="5" max="5" width="10.33203125" style="1" bestFit="1" customWidth="1"/>
    <col min="6" max="6" width="7.33203125" style="1" bestFit="1" customWidth="1"/>
    <col min="7" max="7" width="16.5" style="1" bestFit="1" customWidth="1"/>
    <col min="8" max="8" width="33.83203125" style="1" bestFit="1" customWidth="1"/>
    <col min="9" max="9" width="12.83203125" style="1" bestFit="1" customWidth="1"/>
    <col min="10" max="10" width="21" style="31" bestFit="1" customWidth="1"/>
    <col min="11" max="11" width="16.6640625" style="32" bestFit="1" customWidth="1"/>
    <col min="12" max="12" width="19.6640625" style="32" bestFit="1" customWidth="1"/>
    <col min="13" max="13" width="14.5" style="1" customWidth="1"/>
    <col min="14" max="15" width="14.83203125" style="1" bestFit="1" customWidth="1"/>
    <col min="16" max="17" width="8" style="1" bestFit="1" customWidth="1"/>
    <col min="18" max="19" width="9.83203125" style="1" bestFit="1" customWidth="1"/>
    <col min="20" max="20" width="7.6640625" style="1" bestFit="1" customWidth="1"/>
    <col min="21" max="16384" width="9" style="1"/>
  </cols>
  <sheetData>
    <row r="1" spans="1:17">
      <c r="A1" s="33" t="s">
        <v>0</v>
      </c>
      <c r="B1" s="33"/>
      <c r="C1" s="33"/>
      <c r="D1" s="33"/>
      <c r="E1" s="33"/>
      <c r="F1" s="33"/>
      <c r="G1" s="34"/>
      <c r="H1" s="33"/>
      <c r="I1" s="33"/>
      <c r="J1" s="33"/>
      <c r="K1" s="33"/>
      <c r="L1" s="1"/>
    </row>
    <row r="2" spans="1:17">
      <c r="A2" s="33"/>
      <c r="B2" s="33"/>
      <c r="C2" s="33"/>
      <c r="D2" s="33"/>
      <c r="E2" s="33"/>
      <c r="F2" s="33"/>
      <c r="G2" s="34"/>
      <c r="H2" s="33"/>
      <c r="I2" s="33"/>
      <c r="J2" s="33"/>
      <c r="K2" s="33"/>
      <c r="L2" s="1"/>
    </row>
    <row r="3" spans="1:17">
      <c r="A3" s="33"/>
      <c r="B3" s="33"/>
      <c r="C3" s="33"/>
      <c r="D3" s="33"/>
      <c r="E3" s="33"/>
      <c r="F3" s="33"/>
      <c r="G3" s="34"/>
      <c r="H3" s="33"/>
      <c r="I3" s="33"/>
      <c r="J3" s="33"/>
      <c r="K3" s="33"/>
      <c r="L3" s="1"/>
    </row>
    <row r="4" spans="1:17">
      <c r="A4" s="33"/>
      <c r="B4" s="33"/>
      <c r="C4" s="33"/>
      <c r="D4" s="33"/>
      <c r="E4" s="33"/>
      <c r="F4" s="33"/>
      <c r="G4" s="34"/>
      <c r="H4" s="33"/>
      <c r="I4" s="33"/>
      <c r="J4" s="33"/>
      <c r="K4" s="33"/>
      <c r="L4" s="1"/>
    </row>
    <row r="5" spans="1:17" ht="17">
      <c r="A5" s="35" t="s">
        <v>1</v>
      </c>
      <c r="B5" s="35"/>
      <c r="C5" s="35"/>
      <c r="D5" s="35"/>
      <c r="E5" s="35"/>
      <c r="F5" s="35"/>
      <c r="G5" s="36"/>
      <c r="H5" s="35"/>
      <c r="I5" s="35"/>
      <c r="J5" s="35"/>
      <c r="K5" s="35"/>
      <c r="L5" s="1"/>
    </row>
    <row r="6" spans="1:17" ht="17">
      <c r="A6" s="35" t="s">
        <v>44</v>
      </c>
      <c r="B6" s="35"/>
      <c r="C6" s="35"/>
      <c r="D6" s="35"/>
      <c r="E6" s="35"/>
      <c r="F6" s="35"/>
      <c r="G6" s="36"/>
      <c r="H6" s="35"/>
      <c r="I6" s="35"/>
      <c r="J6" s="35"/>
      <c r="K6" s="35"/>
      <c r="L6" s="1"/>
    </row>
    <row r="7" spans="1:17" ht="17">
      <c r="A7" s="35" t="s">
        <v>2</v>
      </c>
      <c r="B7" s="35"/>
      <c r="C7" s="35"/>
      <c r="D7" s="35"/>
      <c r="E7" s="35"/>
      <c r="F7" s="35"/>
      <c r="G7" s="36"/>
      <c r="H7" s="35"/>
      <c r="I7" s="35"/>
      <c r="J7" s="35"/>
      <c r="K7" s="35"/>
      <c r="L7" s="1"/>
    </row>
    <row r="8" spans="1:17" ht="17">
      <c r="A8" s="2" t="s">
        <v>3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" t="s">
        <v>11</v>
      </c>
      <c r="J8" s="3" t="s">
        <v>12</v>
      </c>
      <c r="K8" s="4" t="s">
        <v>13</v>
      </c>
      <c r="L8" s="4" t="s">
        <v>14</v>
      </c>
      <c r="M8" s="37" t="s">
        <v>15</v>
      </c>
      <c r="N8" s="37"/>
      <c r="O8" s="6">
        <v>7.3</v>
      </c>
      <c r="P8" s="7" t="s">
        <v>16</v>
      </c>
    </row>
    <row r="9" spans="1:17" ht="17">
      <c r="A9" s="2"/>
      <c r="B9" s="2" t="s">
        <v>17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  <c r="H9" s="2" t="s">
        <v>23</v>
      </c>
      <c r="I9" s="2" t="s">
        <v>24</v>
      </c>
      <c r="J9" s="3" t="s">
        <v>25</v>
      </c>
      <c r="K9" s="4" t="s">
        <v>16</v>
      </c>
      <c r="L9" s="4" t="s">
        <v>16</v>
      </c>
      <c r="M9" s="7"/>
      <c r="N9" s="5" t="s">
        <v>26</v>
      </c>
      <c r="O9" s="8">
        <f>+SUM(K20:K27)</f>
        <v>11348.547945205479</v>
      </c>
      <c r="P9" s="7"/>
      <c r="Q9" s="7"/>
    </row>
    <row r="10" spans="1:17" ht="17">
      <c r="A10" s="2"/>
      <c r="B10" s="9">
        <v>280</v>
      </c>
      <c r="C10" s="10" t="s">
        <v>27</v>
      </c>
      <c r="D10" s="10" t="s">
        <v>47</v>
      </c>
      <c r="E10" s="11">
        <v>2.5</v>
      </c>
      <c r="F10" s="11" t="s">
        <v>30</v>
      </c>
      <c r="G10" s="12">
        <v>45282</v>
      </c>
      <c r="H10" s="9">
        <v>1</v>
      </c>
      <c r="I10" s="13">
        <v>270</v>
      </c>
      <c r="J10" s="14">
        <f>+H10*I10</f>
        <v>270</v>
      </c>
      <c r="K10" s="4">
        <f t="shared" ref="K10:K17" si="0">+J10/O$8</f>
        <v>36.986301369863014</v>
      </c>
      <c r="L10" s="4">
        <f t="shared" ref="L10:L17" si="1">+I10/$O$8</f>
        <v>36.986301369863014</v>
      </c>
      <c r="M10" s="7"/>
      <c r="N10" s="5" t="s">
        <v>29</v>
      </c>
      <c r="O10" s="15">
        <f>+SUM(K20:K27)/4060</f>
        <v>2.7952088534988864</v>
      </c>
      <c r="P10" s="7"/>
      <c r="Q10" s="7"/>
    </row>
    <row r="11" spans="1:17" ht="17">
      <c r="A11" s="2" t="s">
        <v>33</v>
      </c>
      <c r="B11" s="9">
        <v>280</v>
      </c>
      <c r="C11" s="10" t="s">
        <v>27</v>
      </c>
      <c r="D11" s="10" t="s">
        <v>48</v>
      </c>
      <c r="E11" s="11">
        <v>2.5</v>
      </c>
      <c r="F11" s="11" t="s">
        <v>45</v>
      </c>
      <c r="G11" s="12">
        <v>45282</v>
      </c>
      <c r="H11" s="9">
        <v>1</v>
      </c>
      <c r="I11" s="13">
        <v>0</v>
      </c>
      <c r="J11" s="14">
        <f t="shared" ref="J11:J17" si="2">+H11*I11</f>
        <v>0</v>
      </c>
      <c r="K11" s="4">
        <f t="shared" si="0"/>
        <v>0</v>
      </c>
      <c r="L11" s="4">
        <f t="shared" si="1"/>
        <v>0</v>
      </c>
      <c r="M11" s="7"/>
      <c r="N11" s="5" t="s">
        <v>31</v>
      </c>
      <c r="O11" s="16">
        <f>+O10*5</f>
        <v>13.976044267494432</v>
      </c>
      <c r="P11" s="7"/>
      <c r="Q11" s="7"/>
    </row>
    <row r="12" spans="1:17" ht="17">
      <c r="A12" s="2"/>
      <c r="B12" s="9">
        <v>280</v>
      </c>
      <c r="C12" s="10" t="s">
        <v>27</v>
      </c>
      <c r="D12" s="10" t="s">
        <v>49</v>
      </c>
      <c r="E12" s="11">
        <v>2.5</v>
      </c>
      <c r="F12" s="11" t="s">
        <v>46</v>
      </c>
      <c r="G12" s="12">
        <v>45282</v>
      </c>
      <c r="H12" s="9">
        <v>279</v>
      </c>
      <c r="I12" s="13">
        <v>275</v>
      </c>
      <c r="J12" s="14">
        <f t="shared" si="2"/>
        <v>76725</v>
      </c>
      <c r="K12" s="4">
        <f t="shared" si="0"/>
        <v>10510.273972602739</v>
      </c>
      <c r="L12" s="4">
        <f t="shared" si="1"/>
        <v>37.671232876712331</v>
      </c>
      <c r="M12" s="7"/>
      <c r="N12" s="5" t="s">
        <v>32</v>
      </c>
      <c r="O12" s="16">
        <f>+O10*2.5</f>
        <v>6.9880221337472159</v>
      </c>
      <c r="P12" s="7"/>
      <c r="Q12" s="7"/>
    </row>
    <row r="13" spans="1:17" ht="17">
      <c r="A13" s="2"/>
      <c r="B13" s="9">
        <v>280</v>
      </c>
      <c r="C13" s="10" t="s">
        <v>27</v>
      </c>
      <c r="D13" s="10" t="s">
        <v>47</v>
      </c>
      <c r="E13" s="11">
        <v>2.5</v>
      </c>
      <c r="F13" s="11" t="s">
        <v>30</v>
      </c>
      <c r="G13" s="12">
        <v>45282</v>
      </c>
      <c r="H13" s="9">
        <v>279</v>
      </c>
      <c r="I13" s="13">
        <v>270</v>
      </c>
      <c r="J13" s="14">
        <f t="shared" si="2"/>
        <v>75330</v>
      </c>
      <c r="K13" s="4">
        <f t="shared" si="0"/>
        <v>10319.178082191782</v>
      </c>
      <c r="L13" s="4">
        <f t="shared" si="1"/>
        <v>36.986301369863014</v>
      </c>
      <c r="Q13" s="7"/>
    </row>
    <row r="14" spans="1:17" ht="17">
      <c r="A14" s="2"/>
      <c r="B14" s="9">
        <v>280</v>
      </c>
      <c r="C14" s="10" t="s">
        <v>27</v>
      </c>
      <c r="D14" s="10" t="s">
        <v>48</v>
      </c>
      <c r="E14" s="11">
        <v>2.5</v>
      </c>
      <c r="F14" s="11" t="s">
        <v>45</v>
      </c>
      <c r="G14" s="12">
        <v>45282</v>
      </c>
      <c r="H14" s="9">
        <v>279</v>
      </c>
      <c r="I14" s="13">
        <v>320</v>
      </c>
      <c r="J14" s="14">
        <f t="shared" si="2"/>
        <v>89280</v>
      </c>
      <c r="K14" s="4">
        <f t="shared" si="0"/>
        <v>12230.13698630137</v>
      </c>
      <c r="L14" s="4">
        <f t="shared" si="1"/>
        <v>43.835616438356162</v>
      </c>
      <c r="Q14" s="7"/>
    </row>
    <row r="15" spans="1:17" ht="17">
      <c r="A15" s="2"/>
      <c r="B15" s="9">
        <v>280</v>
      </c>
      <c r="C15" s="10" t="s">
        <v>27</v>
      </c>
      <c r="D15" s="10" t="s">
        <v>50</v>
      </c>
      <c r="E15" s="11">
        <v>2.5</v>
      </c>
      <c r="F15" s="11" t="s">
        <v>46</v>
      </c>
      <c r="G15" s="12">
        <v>45282</v>
      </c>
      <c r="H15" s="9">
        <v>280</v>
      </c>
      <c r="I15" s="13">
        <v>275</v>
      </c>
      <c r="J15" s="14">
        <f t="shared" si="2"/>
        <v>77000</v>
      </c>
      <c r="K15" s="4">
        <f t="shared" si="0"/>
        <v>10547.945205479453</v>
      </c>
      <c r="L15" s="4">
        <f t="shared" si="1"/>
        <v>37.671232876712331</v>
      </c>
      <c r="M15" s="7"/>
      <c r="N15" s="5"/>
      <c r="O15" s="16"/>
      <c r="P15" s="7"/>
      <c r="Q15" s="7"/>
    </row>
    <row r="16" spans="1:17" ht="17">
      <c r="A16" s="2"/>
      <c r="B16" s="9"/>
      <c r="C16" s="10" t="s">
        <v>27</v>
      </c>
      <c r="D16" s="10" t="s">
        <v>51</v>
      </c>
      <c r="E16" s="11">
        <v>2.5</v>
      </c>
      <c r="F16" s="11" t="s">
        <v>28</v>
      </c>
      <c r="G16" s="12">
        <v>45282</v>
      </c>
      <c r="H16" s="9">
        <v>280</v>
      </c>
      <c r="I16" s="13">
        <v>300</v>
      </c>
      <c r="J16" s="14">
        <f t="shared" si="2"/>
        <v>84000</v>
      </c>
      <c r="K16" s="4">
        <f t="shared" si="0"/>
        <v>11506.849315068494</v>
      </c>
      <c r="L16" s="4">
        <f t="shared" si="1"/>
        <v>41.095890410958908</v>
      </c>
      <c r="M16" s="7"/>
      <c r="N16" s="5"/>
      <c r="O16" s="16"/>
      <c r="P16" s="7"/>
      <c r="Q16" s="7"/>
    </row>
    <row r="17" spans="1:17" ht="17">
      <c r="A17" s="2" t="s">
        <v>33</v>
      </c>
      <c r="B17" s="9">
        <v>280</v>
      </c>
      <c r="C17" s="10" t="s">
        <v>27</v>
      </c>
      <c r="D17" s="10" t="s">
        <v>49</v>
      </c>
      <c r="E17" s="11">
        <v>2.5</v>
      </c>
      <c r="F17" s="11" t="s">
        <v>46</v>
      </c>
      <c r="G17" s="12">
        <v>45282</v>
      </c>
      <c r="H17" s="9">
        <v>1</v>
      </c>
      <c r="I17" s="13">
        <v>0</v>
      </c>
      <c r="J17" s="14">
        <f t="shared" si="2"/>
        <v>0</v>
      </c>
      <c r="K17" s="4">
        <f t="shared" si="0"/>
        <v>0</v>
      </c>
      <c r="L17" s="4">
        <f t="shared" si="1"/>
        <v>0</v>
      </c>
      <c r="Q17" s="7"/>
    </row>
    <row r="18" spans="1:17" ht="17">
      <c r="A18" s="2"/>
      <c r="B18" s="17"/>
      <c r="C18" s="10"/>
      <c r="D18" s="10"/>
      <c r="E18" s="11"/>
      <c r="F18" s="11"/>
      <c r="G18" s="12"/>
      <c r="H18" s="9"/>
      <c r="I18" s="13"/>
      <c r="J18" s="14"/>
      <c r="K18" s="4"/>
      <c r="L18" s="4"/>
      <c r="Q18" s="7"/>
    </row>
    <row r="19" spans="1:17" ht="17">
      <c r="A19" s="2" t="s">
        <v>34</v>
      </c>
      <c r="B19" s="18">
        <f>+SUM(H10:H18)</f>
        <v>1400</v>
      </c>
      <c r="C19" s="2"/>
      <c r="D19" s="2"/>
      <c r="E19" s="2"/>
      <c r="G19" s="19"/>
      <c r="H19" s="18">
        <f>SUM(H9:H18)</f>
        <v>1400</v>
      </c>
      <c r="I19" s="2"/>
      <c r="J19" s="20">
        <f>SUM(J9:J18)</f>
        <v>402605</v>
      </c>
      <c r="K19" s="4">
        <f t="shared" ref="K19:K27" si="3">+J19/O$8</f>
        <v>55151.369863013701</v>
      </c>
      <c r="L19" s="4"/>
    </row>
    <row r="20" spans="1:17" ht="17">
      <c r="A20" s="21"/>
      <c r="B20" s="21"/>
      <c r="C20" s="21"/>
      <c r="D20" s="21"/>
      <c r="E20" s="21"/>
      <c r="F20" s="21"/>
      <c r="G20" s="22"/>
      <c r="H20" s="2" t="s">
        <v>35</v>
      </c>
      <c r="I20" s="2"/>
      <c r="J20" s="3">
        <f>+J19*6%</f>
        <v>24156.3</v>
      </c>
      <c r="K20" s="4">
        <f t="shared" si="3"/>
        <v>3309.0821917808221</v>
      </c>
      <c r="L20" s="4"/>
    </row>
    <row r="21" spans="1:17" ht="17">
      <c r="A21" s="21"/>
      <c r="B21" s="21"/>
      <c r="C21" s="21"/>
      <c r="D21" s="21"/>
      <c r="E21" s="21"/>
      <c r="F21" s="21"/>
      <c r="G21" s="22"/>
      <c r="H21" s="2" t="s">
        <v>36</v>
      </c>
      <c r="I21" s="3"/>
      <c r="J21" s="20">
        <v>12078.15</v>
      </c>
      <c r="K21" s="4">
        <f t="shared" si="3"/>
        <v>1654.541095890411</v>
      </c>
      <c r="L21" s="4"/>
    </row>
    <row r="22" spans="1:17" ht="17">
      <c r="A22" s="21"/>
      <c r="B22" s="21"/>
      <c r="C22" s="21"/>
      <c r="D22" s="21"/>
      <c r="E22" s="21"/>
      <c r="F22" s="21"/>
      <c r="G22" s="22"/>
      <c r="H22" s="2" t="s">
        <v>37</v>
      </c>
      <c r="I22" s="2"/>
      <c r="J22" s="20">
        <v>8850.5</v>
      </c>
      <c r="K22" s="4">
        <f t="shared" si="3"/>
        <v>1212.3972602739727</v>
      </c>
      <c r="L22" s="4"/>
    </row>
    <row r="23" spans="1:17" ht="17">
      <c r="A23" s="21"/>
      <c r="B23" s="21"/>
      <c r="C23" s="21"/>
      <c r="D23" s="21"/>
      <c r="E23" s="21"/>
      <c r="F23" s="21"/>
      <c r="G23" s="22"/>
      <c r="H23" s="2" t="s">
        <v>38</v>
      </c>
      <c r="I23" s="2"/>
      <c r="J23" s="20">
        <v>36234.449999999997</v>
      </c>
      <c r="K23" s="4">
        <f t="shared" si="3"/>
        <v>4963.6232876712329</v>
      </c>
      <c r="L23" s="4"/>
    </row>
    <row r="24" spans="1:17" ht="17">
      <c r="A24" s="21"/>
      <c r="B24" s="21"/>
      <c r="C24" s="21"/>
      <c r="D24" s="21"/>
      <c r="E24" s="21"/>
      <c r="F24" s="21"/>
      <c r="G24" s="22"/>
      <c r="H24" s="2" t="s">
        <v>39</v>
      </c>
      <c r="I24" s="2"/>
      <c r="J24" s="3">
        <v>1450</v>
      </c>
      <c r="K24" s="4">
        <f t="shared" si="3"/>
        <v>198.63013698630138</v>
      </c>
      <c r="L24" s="4"/>
    </row>
    <row r="25" spans="1:17" ht="17">
      <c r="A25" s="21"/>
      <c r="B25" s="21"/>
      <c r="C25" s="21"/>
      <c r="D25" s="21"/>
      <c r="E25" s="21"/>
      <c r="F25" s="21"/>
      <c r="G25" s="23"/>
      <c r="H25" s="24" t="s">
        <v>40</v>
      </c>
      <c r="I25" s="2"/>
      <c r="J25" s="3">
        <v>75</v>
      </c>
      <c r="K25" s="4">
        <f t="shared" si="3"/>
        <v>10.273972602739727</v>
      </c>
      <c r="L25" s="4"/>
    </row>
    <row r="26" spans="1:17" ht="17">
      <c r="A26" s="21"/>
      <c r="B26" s="21"/>
      <c r="C26" s="21"/>
      <c r="D26" s="21"/>
      <c r="E26" s="21"/>
      <c r="F26" s="21"/>
      <c r="G26" s="22"/>
      <c r="H26" s="2" t="s">
        <v>41</v>
      </c>
      <c r="I26" s="2"/>
      <c r="J26" s="25">
        <v>0</v>
      </c>
      <c r="K26" s="4">
        <f t="shared" si="3"/>
        <v>0</v>
      </c>
      <c r="L26" s="4"/>
    </row>
    <row r="27" spans="1:17" ht="17">
      <c r="A27" s="21"/>
      <c r="B27" s="21"/>
      <c r="C27" s="21"/>
      <c r="D27" s="21"/>
      <c r="E27" s="21"/>
      <c r="F27" s="21"/>
      <c r="G27" s="22"/>
      <c r="H27" s="2" t="s">
        <v>42</v>
      </c>
      <c r="I27" s="2"/>
      <c r="J27" s="3">
        <v>0</v>
      </c>
      <c r="K27" s="4">
        <f t="shared" si="3"/>
        <v>0</v>
      </c>
      <c r="L27" s="4"/>
    </row>
    <row r="28" spans="1:17" ht="17">
      <c r="G28" s="26"/>
      <c r="H28" s="27" t="s">
        <v>43</v>
      </c>
      <c r="I28" s="28"/>
      <c r="J28" s="29">
        <f>+J19-SUM(J20:J27)</f>
        <v>319760.59999999998</v>
      </c>
      <c r="K28" s="29">
        <f>+K19-SUM(K20:K27)</f>
        <v>43802.821917808222</v>
      </c>
      <c r="L28" s="30"/>
    </row>
    <row r="30" spans="1:17">
      <c r="J30" s="1"/>
      <c r="K30" s="1"/>
      <c r="L30" s="1"/>
    </row>
  </sheetData>
  <mergeCells count="5">
    <mergeCell ref="A1:K4"/>
    <mergeCell ref="A5:K5"/>
    <mergeCell ref="A6:K6"/>
    <mergeCell ref="A7:K7"/>
    <mergeCell ref="M8:N8"/>
  </mergeCells>
  <conditionalFormatting sqref="O8:P12 O15:P16">
    <cfRule type="cellIs" dxfId="0" priority="1" operator="lessThan">
      <formula>0</formula>
    </cfRule>
  </conditionalFormatting>
  <pageMargins left="0.7" right="0.7" top="0.75" bottom="0.75" header="0.3" footer="0.3"/>
  <pageSetup scale="43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Quiroga Nuñez</dc:creator>
  <cp:lastModifiedBy>Andrea Peralta</cp:lastModifiedBy>
  <cp:lastPrinted>2024-01-03T16:17:20Z</cp:lastPrinted>
  <dcterms:created xsi:type="dcterms:W3CDTF">2024-01-03T09:34:03Z</dcterms:created>
  <dcterms:modified xsi:type="dcterms:W3CDTF">2024-03-19T14:36:03Z</dcterms:modified>
</cp:coreProperties>
</file>