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0789C4A-166D-594B-8188-ADA0C6987391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84730645" sheetId="2" r:id="rId1"/>
  </sheets>
  <definedNames>
    <definedName name="_xlnm._FilterDatabase" localSheetId="0" hidden="1">'157-84730645'!$A$12:$M$29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E39" i="2"/>
  <c r="E38" i="2"/>
  <c r="E37" i="2"/>
  <c r="E36" i="2"/>
  <c r="E35" i="2"/>
  <c r="E34" i="2"/>
  <c r="E33" i="2"/>
  <c r="G29" i="2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K14" i="2" s="1"/>
  <c r="J13" i="2"/>
  <c r="J29" i="2" l="1"/>
  <c r="D42" i="2" s="1"/>
  <c r="E42" i="2" s="1"/>
  <c r="D32" i="2"/>
  <c r="K13" i="2"/>
  <c r="D40" i="2" l="1"/>
  <c r="E32" i="2"/>
  <c r="K29" i="2"/>
  <c r="D44" i="2" l="1"/>
  <c r="E40" i="2"/>
  <c r="D45" i="2" l="1"/>
  <c r="E45" i="2" s="1"/>
  <c r="E44" i="2"/>
  <c r="L20" i="2" l="1"/>
  <c r="M20" i="2" s="1"/>
  <c r="L21" i="2"/>
  <c r="M21" i="2" s="1"/>
  <c r="L14" i="2"/>
  <c r="M14" i="2" s="1"/>
  <c r="L22" i="2"/>
  <c r="M22" i="2" s="1"/>
  <c r="M33" i="2" s="1"/>
  <c r="L15" i="2"/>
  <c r="M15" i="2" s="1"/>
  <c r="L17" i="2"/>
  <c r="M17" i="2" s="1"/>
  <c r="L18" i="2"/>
  <c r="M18" i="2" s="1"/>
  <c r="L16" i="2"/>
  <c r="M16" i="2" s="1"/>
  <c r="L19" i="2"/>
  <c r="M19" i="2" s="1"/>
  <c r="L13" i="2"/>
  <c r="M13" i="2" s="1"/>
  <c r="L29" i="2"/>
  <c r="M32" i="2" l="1"/>
  <c r="M29" i="2"/>
  <c r="M34" i="2"/>
</calcChain>
</file>

<file path=xl/sharedStrings.xml><?xml version="1.0" encoding="utf-8"?>
<sst xmlns="http://schemas.openxmlformats.org/spreadsheetml/2006/main" count="139" uniqueCount="69">
  <si>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</si>
  <si>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</si>
  <si>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</si>
  <si>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</si>
  <si>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</si>
  <si>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</si>
  <si>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</si>
  <si>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</si>
  <si>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D51560/QR0778/QR0870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</si>
  <si>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</si>
  <si>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157-84730645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</si>
  <si>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</si>
  <si>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</si>
  <si>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</si>
  <si>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</si>
  <si>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</si>
  <si>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</si>
  <si>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</si>
  <si>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</si>
  <si>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</si>
  <si>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</si>
  <si>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</si>
  <si>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</si>
  <si>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</si>
  <si>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</si>
  <si>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</si>
  <si>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</si>
  <si>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</si>
  <si>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</si>
  <si>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</si>
  <si>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</si>
  <si>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</si>
  <si>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</si>
  <si>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</si>
  <si>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</si>
  <si>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</si>
  <si>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</si>
  <si>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</si>
  <si>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</si>
  <si>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BING</t>
  </si>
  <si>
    <t>3JD</t>
  </si>
  <si>
    <t>2.5kg</t>
  </si>
  <si>
    <t>REGINA</t>
  </si>
  <si>
    <t>3JDD</t>
  </si>
  <si>
    <t>2JDD</t>
  </si>
  <si>
    <t>2JD</t>
  </si>
  <si>
    <t>LAPINS</t>
  </si>
  <si>
    <t>4JD</t>
  </si>
  <si>
    <t/>
  </si>
  <si>
    <t>Customs</t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</si>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</sst>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workbookViewId="0">
      <selection activeCell="I18" sqref="I1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0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5" t="s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1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s="1" customFormat="1" ht="24" customHeight="1">
      <c r="A8" s="4" t="s">
        <v>2</v>
      </c>
      <c r="B8" s="30" t="s">
        <v>3</v>
      </c>
      <c r="C8" s="30"/>
      <c r="E8" s="14" t="s">
        <v>4</v>
      </c>
      <c r="F8" s="15">
        <v>45291</v>
      </c>
      <c r="G8" s="16"/>
      <c r="H8" s="31" t="s">
        <v>5</v>
      </c>
      <c r="I8" s="31"/>
      <c r="J8" s="15">
        <v>45291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0" t="s">
        <v>8</v>
      </c>
      <c r="C9" s="30"/>
      <c r="E9" s="14" t="s">
        <v>9</v>
      </c>
      <c r="F9" s="5" t="s">
        <v>10</v>
      </c>
      <c r="G9" s="17"/>
      <c r="H9" s="31" t="s">
        <v>11</v>
      </c>
      <c r="I9" s="31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7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45291</v>
      </c>
      <c r="B13" s="9">
        <v>1512442</v>
      </c>
      <c r="C13" s="9" t="s">
        <v>39</v>
      </c>
      <c r="D13" s="9">
        <v>121064</v>
      </c>
      <c r="E13" s="9">
        <v>105448</v>
      </c>
      <c r="F13" s="9" t="s">
        <v>40</v>
      </c>
      <c r="G13" s="9">
        <v>278</v>
      </c>
      <c r="H13" s="9" t="s">
        <v>41</v>
      </c>
      <c r="I13" s="20">
        <v>370</v>
      </c>
      <c r="J13" s="20">
        <f t="shared" ref="J13:J22" si="0">G13*I13</f>
        <v>102860</v>
      </c>
      <c r="K13" s="18">
        <f t="shared" ref="K13:K22" si="1">J13/$M$8</f>
        <v>14187.586206896553</v>
      </c>
      <c r="L13" s="18">
        <f t="shared" ref="L13:L22" si="2">K13/G13-$E$45</f>
        <v>27.340067388985922</v>
      </c>
      <c r="M13" s="18">
        <f t="shared" ref="M13:M22" si="3">L13*G13</f>
        <v>7600.5387341380865</v>
      </c>
    </row>
    <row r="14" spans="1:13" s="2" customFormat="1" ht="24" customHeight="1">
      <c r="A14" s="8">
        <v>45291</v>
      </c>
      <c r="B14" s="9">
        <v>1513589</v>
      </c>
      <c r="C14" s="9" t="s">
        <v>42</v>
      </c>
      <c r="D14" s="9">
        <v>121064</v>
      </c>
      <c r="E14" s="9">
        <v>121944</v>
      </c>
      <c r="F14" s="9" t="s">
        <v>43</v>
      </c>
      <c r="G14" s="9">
        <v>280</v>
      </c>
      <c r="H14" s="9" t="s">
        <v>41</v>
      </c>
      <c r="I14" s="20">
        <v>400</v>
      </c>
      <c r="J14" s="20">
        <f t="shared" si="0"/>
        <v>112000</v>
      </c>
      <c r="K14" s="18">
        <f t="shared" si="1"/>
        <v>15448.275862068966</v>
      </c>
      <c r="L14" s="18">
        <f t="shared" si="2"/>
        <v>31.477998423468684</v>
      </c>
      <c r="M14" s="18">
        <f t="shared" si="3"/>
        <v>8813.8395585712315</v>
      </c>
    </row>
    <row r="15" spans="1:13" s="2" customFormat="1" ht="24" customHeight="1">
      <c r="A15" s="8">
        <v>45291</v>
      </c>
      <c r="B15" s="9">
        <v>1513590</v>
      </c>
      <c r="C15" s="9" t="s">
        <v>42</v>
      </c>
      <c r="D15" s="9">
        <v>121064</v>
      </c>
      <c r="E15" s="9">
        <v>121944</v>
      </c>
      <c r="F15" s="9" t="s">
        <v>44</v>
      </c>
      <c r="G15" s="9">
        <v>279</v>
      </c>
      <c r="H15" s="9" t="s">
        <v>41</v>
      </c>
      <c r="I15" s="20">
        <v>350</v>
      </c>
      <c r="J15" s="20">
        <f t="shared" si="0"/>
        <v>97650</v>
      </c>
      <c r="K15" s="18">
        <f t="shared" si="1"/>
        <v>13468.965517241379</v>
      </c>
      <c r="L15" s="18">
        <f t="shared" si="2"/>
        <v>24.581446699330748</v>
      </c>
      <c r="M15" s="18">
        <f t="shared" si="3"/>
        <v>6858.2236291132785</v>
      </c>
    </row>
    <row r="16" spans="1:13" s="2" customFormat="1" ht="24" customHeight="1">
      <c r="A16" s="8">
        <v>45291</v>
      </c>
      <c r="B16" s="9">
        <v>1513593</v>
      </c>
      <c r="C16" s="9" t="s">
        <v>42</v>
      </c>
      <c r="D16" s="9">
        <v>121064</v>
      </c>
      <c r="E16" s="9">
        <v>121944</v>
      </c>
      <c r="F16" s="9" t="s">
        <v>45</v>
      </c>
      <c r="G16" s="9">
        <v>278</v>
      </c>
      <c r="H16" s="9" t="s">
        <v>41</v>
      </c>
      <c r="I16" s="20">
        <v>350</v>
      </c>
      <c r="J16" s="20">
        <f t="shared" si="0"/>
        <v>97300</v>
      </c>
      <c r="K16" s="18">
        <f t="shared" si="1"/>
        <v>13420.689655172413</v>
      </c>
      <c r="L16" s="18">
        <f t="shared" si="2"/>
        <v>24.581446699330748</v>
      </c>
      <c r="M16" s="18">
        <f t="shared" si="3"/>
        <v>6833.6421824139479</v>
      </c>
    </row>
    <row r="17" spans="1:15" s="2" customFormat="1" ht="24" customHeight="1">
      <c r="A17" s="8">
        <v>45291</v>
      </c>
      <c r="B17" s="9">
        <v>1513594</v>
      </c>
      <c r="C17" s="9" t="s">
        <v>42</v>
      </c>
      <c r="D17" s="9">
        <v>121064</v>
      </c>
      <c r="E17" s="9">
        <v>121944</v>
      </c>
      <c r="F17" s="9" t="s">
        <v>44</v>
      </c>
      <c r="G17" s="9">
        <v>280</v>
      </c>
      <c r="H17" s="9" t="s">
        <v>41</v>
      </c>
      <c r="I17" s="20">
        <v>350</v>
      </c>
      <c r="J17" s="20">
        <f t="shared" si="0"/>
        <v>98000</v>
      </c>
      <c r="K17" s="18">
        <f t="shared" si="1"/>
        <v>13517.241379310344</v>
      </c>
      <c r="L17" s="18">
        <f t="shared" si="2"/>
        <v>24.581446699330748</v>
      </c>
      <c r="M17" s="18">
        <f t="shared" si="3"/>
        <v>6882.8050758126092</v>
      </c>
    </row>
    <row r="18" spans="1:15" s="2" customFormat="1" ht="24" customHeight="1">
      <c r="A18" s="8">
        <v>45291</v>
      </c>
      <c r="B18" s="9">
        <v>1513595</v>
      </c>
      <c r="C18" s="9" t="s">
        <v>42</v>
      </c>
      <c r="D18" s="9">
        <v>121064</v>
      </c>
      <c r="E18" s="9">
        <v>121944</v>
      </c>
      <c r="F18" s="9" t="s">
        <v>43</v>
      </c>
      <c r="G18" s="9">
        <v>193</v>
      </c>
      <c r="H18" s="9" t="s">
        <v>41</v>
      </c>
      <c r="I18" s="20">
        <v>400</v>
      </c>
      <c r="J18" s="20">
        <f t="shared" si="0"/>
        <v>77200</v>
      </c>
      <c r="K18" s="18">
        <f t="shared" si="1"/>
        <v>10648.275862068966</v>
      </c>
      <c r="L18" s="18">
        <f t="shared" si="2"/>
        <v>31.477998423468684</v>
      </c>
      <c r="M18" s="18">
        <f t="shared" si="3"/>
        <v>6075.253695729456</v>
      </c>
    </row>
    <row r="19" spans="1:15" s="2" customFormat="1" ht="24" customHeight="1">
      <c r="A19" s="8">
        <v>45291</v>
      </c>
      <c r="B19" s="9">
        <v>1513595</v>
      </c>
      <c r="C19" s="9" t="s">
        <v>42</v>
      </c>
      <c r="D19" s="9">
        <v>121064</v>
      </c>
      <c r="E19" s="9">
        <v>121944</v>
      </c>
      <c r="F19" s="9" t="s">
        <v>44</v>
      </c>
      <c r="G19" s="9">
        <v>87</v>
      </c>
      <c r="H19" s="9" t="s">
        <v>41</v>
      </c>
      <c r="I19" s="20">
        <v>360</v>
      </c>
      <c r="J19" s="20">
        <f t="shared" si="0"/>
        <v>31320</v>
      </c>
      <c r="K19" s="18">
        <f t="shared" si="1"/>
        <v>4320</v>
      </c>
      <c r="L19" s="18">
        <f t="shared" si="2"/>
        <v>25.960757044158335</v>
      </c>
      <c r="M19" s="18">
        <f t="shared" si="3"/>
        <v>2258.585862841775</v>
      </c>
    </row>
    <row r="20" spans="1:15" s="2" customFormat="1" ht="24" customHeight="1">
      <c r="A20" s="8">
        <v>45291</v>
      </c>
      <c r="B20" s="9">
        <v>1513596</v>
      </c>
      <c r="C20" s="9" t="s">
        <v>42</v>
      </c>
      <c r="D20" s="9">
        <v>121064</v>
      </c>
      <c r="E20" s="9">
        <v>121944</v>
      </c>
      <c r="F20" s="9" t="s">
        <v>44</v>
      </c>
      <c r="G20" s="9">
        <v>36</v>
      </c>
      <c r="H20" s="9" t="s">
        <v>41</v>
      </c>
      <c r="I20" s="20">
        <v>350</v>
      </c>
      <c r="J20" s="20">
        <f t="shared" si="0"/>
        <v>12600</v>
      </c>
      <c r="K20" s="18">
        <f t="shared" si="1"/>
        <v>1737.9310344827586</v>
      </c>
      <c r="L20" s="18">
        <f t="shared" si="2"/>
        <v>24.581446699330748</v>
      </c>
      <c r="M20" s="18">
        <f t="shared" si="3"/>
        <v>884.93208117590689</v>
      </c>
    </row>
    <row r="21" spans="1:15" s="2" customFormat="1" ht="24" customHeight="1">
      <c r="A21" s="8">
        <v>45291</v>
      </c>
      <c r="B21" s="9">
        <v>1513596</v>
      </c>
      <c r="C21" s="9" t="s">
        <v>42</v>
      </c>
      <c r="D21" s="9">
        <v>121064</v>
      </c>
      <c r="E21" s="9">
        <v>121944</v>
      </c>
      <c r="F21" s="9" t="s">
        <v>45</v>
      </c>
      <c r="G21" s="9">
        <v>244</v>
      </c>
      <c r="H21" s="9" t="s">
        <v>41</v>
      </c>
      <c r="I21" s="20">
        <v>340</v>
      </c>
      <c r="J21" s="20">
        <f t="shared" si="0"/>
        <v>82960</v>
      </c>
      <c r="K21" s="18">
        <f t="shared" si="1"/>
        <v>11442.758620689656</v>
      </c>
      <c r="L21" s="18">
        <f t="shared" si="2"/>
        <v>23.202136354503168</v>
      </c>
      <c r="M21" s="18">
        <f t="shared" si="3"/>
        <v>5661.3212704987727</v>
      </c>
    </row>
    <row r="22" spans="1:15" s="2" customFormat="1" ht="24" customHeight="1">
      <c r="A22" s="8">
        <v>45291</v>
      </c>
      <c r="B22" s="9">
        <v>1513743</v>
      </c>
      <c r="C22" s="9" t="s">
        <v>46</v>
      </c>
      <c r="D22" s="9">
        <v>121064</v>
      </c>
      <c r="E22" s="9">
        <v>114957</v>
      </c>
      <c r="F22" s="9" t="s">
        <v>47</v>
      </c>
      <c r="G22" s="9">
        <v>276</v>
      </c>
      <c r="H22" s="9" t="s">
        <v>41</v>
      </c>
      <c r="I22" s="20">
        <v>340</v>
      </c>
      <c r="J22" s="20">
        <f t="shared" si="0"/>
        <v>93840</v>
      </c>
      <c r="K22" s="18">
        <f t="shared" si="1"/>
        <v>12943.448275862069</v>
      </c>
      <c r="L22" s="18">
        <f t="shared" si="2"/>
        <v>23.20213635450316</v>
      </c>
      <c r="M22" s="18">
        <f t="shared" si="3"/>
        <v>6403.7896338428727</v>
      </c>
    </row>
    <row r="23" spans="1:15" s="2" customFormat="1" ht="24" customHeight="1">
      <c r="A23" s="9" t="s">
        <v>48</v>
      </c>
      <c r="B23" s="9" t="s">
        <v>48</v>
      </c>
      <c r="C23" s="9" t="s">
        <v>48</v>
      </c>
      <c r="D23" s="9" t="s">
        <v>48</v>
      </c>
      <c r="E23" s="9" t="s">
        <v>48</v>
      </c>
      <c r="F23" s="9" t="s">
        <v>48</v>
      </c>
      <c r="G23" s="9" t="s">
        <v>48</v>
      </c>
      <c r="H23" s="9" t="s">
        <v>48</v>
      </c>
      <c r="I23" s="21" t="s">
        <v>48</v>
      </c>
      <c r="J23" s="20"/>
      <c r="K23" s="18"/>
      <c r="L23" s="18"/>
      <c r="M23" s="18"/>
    </row>
    <row r="24" spans="1:15" s="2" customFormat="1" ht="24" customHeight="1">
      <c r="A24" s="9" t="s">
        <v>49</v>
      </c>
      <c r="B24" s="9">
        <v>1512442</v>
      </c>
      <c r="C24" s="9" t="s">
        <v>39</v>
      </c>
      <c r="D24" s="9">
        <v>121064</v>
      </c>
      <c r="E24" s="9">
        <v>105448</v>
      </c>
      <c r="F24" s="9" t="s">
        <v>40</v>
      </c>
      <c r="G24" s="9">
        <v>2</v>
      </c>
      <c r="H24" s="9" t="s">
        <v>41</v>
      </c>
      <c r="I24" s="21" t="s">
        <v>48</v>
      </c>
      <c r="J24" s="20"/>
      <c r="K24" s="18"/>
      <c r="L24" s="18"/>
      <c r="M24" s="18"/>
    </row>
    <row r="25" spans="1:15" s="2" customFormat="1" ht="24" customHeight="1">
      <c r="A25" s="9" t="s">
        <v>49</v>
      </c>
      <c r="B25" s="9">
        <v>1513590</v>
      </c>
      <c r="C25" s="9" t="s">
        <v>42</v>
      </c>
      <c r="D25" s="9">
        <v>121064</v>
      </c>
      <c r="E25" s="9">
        <v>121944</v>
      </c>
      <c r="F25" s="9" t="s">
        <v>44</v>
      </c>
      <c r="G25" s="9">
        <v>1</v>
      </c>
      <c r="H25" s="9" t="s">
        <v>41</v>
      </c>
      <c r="I25" s="21" t="s">
        <v>48</v>
      </c>
      <c r="J25" s="20"/>
      <c r="K25" s="18"/>
      <c r="L25" s="18"/>
      <c r="M25" s="18"/>
    </row>
    <row r="26" spans="1:15" s="2" customFormat="1" ht="24" customHeight="1">
      <c r="A26" s="9" t="s">
        <v>50</v>
      </c>
      <c r="B26" s="9">
        <v>1513593</v>
      </c>
      <c r="C26" s="9" t="s">
        <v>42</v>
      </c>
      <c r="D26" s="9">
        <v>121064</v>
      </c>
      <c r="E26" s="9">
        <v>121944</v>
      </c>
      <c r="F26" s="9" t="s">
        <v>45</v>
      </c>
      <c r="G26" s="9">
        <v>2</v>
      </c>
      <c r="H26" s="9" t="s">
        <v>41</v>
      </c>
      <c r="I26" s="21" t="s">
        <v>48</v>
      </c>
      <c r="J26" s="20"/>
      <c r="K26" s="18"/>
      <c r="L26" s="18"/>
      <c r="M26" s="18"/>
    </row>
    <row r="27" spans="1:15" s="2" customFormat="1" ht="24" customHeight="1">
      <c r="A27" s="9" t="s">
        <v>50</v>
      </c>
      <c r="B27" s="9">
        <v>1513743</v>
      </c>
      <c r="C27" s="9" t="s">
        <v>46</v>
      </c>
      <c r="D27" s="9">
        <v>121064</v>
      </c>
      <c r="E27" s="9">
        <v>114957</v>
      </c>
      <c r="F27" s="9" t="s">
        <v>47</v>
      </c>
      <c r="G27" s="9">
        <v>4</v>
      </c>
      <c r="H27" s="9" t="s">
        <v>41</v>
      </c>
      <c r="I27" s="21" t="s">
        <v>48</v>
      </c>
      <c r="J27" s="20"/>
      <c r="K27" s="18"/>
      <c r="L27" s="18"/>
      <c r="M27" s="18"/>
    </row>
    <row r="28" spans="1:15" s="2" customFormat="1" ht="24" customHeight="1">
      <c r="A28" s="9" t="s">
        <v>48</v>
      </c>
      <c r="B28" s="9" t="s">
        <v>48</v>
      </c>
      <c r="C28" s="9" t="s">
        <v>48</v>
      </c>
      <c r="D28" s="9" t="s">
        <v>48</v>
      </c>
      <c r="E28" s="9" t="s">
        <v>48</v>
      </c>
      <c r="F28" s="9" t="s">
        <v>48</v>
      </c>
      <c r="G28" s="9" t="s">
        <v>48</v>
      </c>
      <c r="H28" s="9" t="s">
        <v>48</v>
      </c>
      <c r="I28" s="21" t="s">
        <v>48</v>
      </c>
      <c r="J28" s="20"/>
      <c r="K28" s="18"/>
      <c r="L28" s="18"/>
      <c r="M28" s="18"/>
    </row>
    <row r="29" spans="1:15" s="2" customFormat="1" ht="24" customHeight="1">
      <c r="A29" s="10" t="s">
        <v>48</v>
      </c>
      <c r="B29" s="10" t="s">
        <v>48</v>
      </c>
      <c r="C29" s="10" t="s">
        <v>51</v>
      </c>
      <c r="D29" s="10" t="s">
        <v>48</v>
      </c>
      <c r="E29" s="10" t="s">
        <v>48</v>
      </c>
      <c r="F29" s="10" t="s">
        <v>48</v>
      </c>
      <c r="G29" s="10">
        <f>SUM(G13:G28)</f>
        <v>2240</v>
      </c>
      <c r="H29" s="10"/>
      <c r="I29" s="22"/>
      <c r="J29" s="23">
        <f>SUM(J13:J28)</f>
        <v>805730</v>
      </c>
      <c r="K29" s="24">
        <f>SUM(K13:K28)</f>
        <v>111135.1724137931</v>
      </c>
      <c r="L29" s="24">
        <f>K29/G29-E45</f>
        <v>25.919500886522869</v>
      </c>
      <c r="M29" s="24">
        <f>SUM(M13:M28)</f>
        <v>58272.931724137947</v>
      </c>
    </row>
    <row r="30" spans="1:15" ht="16">
      <c r="J30" s="25"/>
      <c r="K30" s="25"/>
      <c r="L30" s="25"/>
      <c r="M30" s="25"/>
      <c r="O30" s="2"/>
    </row>
    <row r="31" spans="1:15" s="1" customFormat="1" ht="22" customHeight="1">
      <c r="A31" s="32" t="s">
        <v>52</v>
      </c>
      <c r="B31" s="32"/>
      <c r="C31" s="32"/>
      <c r="D31" s="11" t="s">
        <v>53</v>
      </c>
      <c r="E31" s="11" t="s">
        <v>54</v>
      </c>
      <c r="G31" s="36" t="s">
        <v>55</v>
      </c>
      <c r="H31" s="36"/>
      <c r="I31" s="36"/>
      <c r="J31" s="36"/>
      <c r="K31" s="36"/>
      <c r="L31" s="26" t="s">
        <v>30</v>
      </c>
      <c r="M31" s="28" t="s">
        <v>56</v>
      </c>
      <c r="O31" s="2"/>
    </row>
    <row r="32" spans="1:15" s="1" customFormat="1" ht="22" customHeight="1">
      <c r="A32" s="32" t="s">
        <v>57</v>
      </c>
      <c r="B32" s="32"/>
      <c r="C32" s="32"/>
      <c r="D32" s="12">
        <f>J29*0.09</f>
        <v>72515.7</v>
      </c>
      <c r="E32" s="18">
        <f>D32/$M$8</f>
        <v>10002.165517241379</v>
      </c>
      <c r="G32" s="36"/>
      <c r="H32" s="36"/>
      <c r="I32" s="36"/>
      <c r="J32" s="36"/>
      <c r="K32" s="36"/>
      <c r="L32" s="26">
        <v>105448</v>
      </c>
      <c r="M32" s="18">
        <f>SUMIF($E$13:$E$22,105448,$M$13:$M$22)</f>
        <v>7600.5387341380865</v>
      </c>
      <c r="O32" s="2"/>
    </row>
    <row r="33" spans="1:15" s="1" customFormat="1" ht="22" customHeight="1">
      <c r="A33" s="32" t="s">
        <v>58</v>
      </c>
      <c r="B33" s="32"/>
      <c r="C33" s="32"/>
      <c r="D33" s="12">
        <f>6469*4.85*7.3</f>
        <v>229034.94499999998</v>
      </c>
      <c r="E33" s="18">
        <f t="shared" ref="E33:E40" si="4">D33/$M$8</f>
        <v>31591.026896551721</v>
      </c>
      <c r="G33" s="36"/>
      <c r="H33" s="36"/>
      <c r="I33" s="36"/>
      <c r="J33" s="36"/>
      <c r="K33" s="36"/>
      <c r="L33" s="26">
        <v>114957</v>
      </c>
      <c r="M33" s="18">
        <f>SUMIF($E$13:$E$22,114957,$M$13:$M$22)</f>
        <v>6403.7896338428727</v>
      </c>
      <c r="O33" s="2"/>
    </row>
    <row r="34" spans="1:15" s="1" customFormat="1" ht="22" customHeight="1">
      <c r="A34" s="32" t="s">
        <v>59</v>
      </c>
      <c r="B34" s="32"/>
      <c r="C34" s="32"/>
      <c r="D34" s="12">
        <v>0</v>
      </c>
      <c r="E34" s="18">
        <f t="shared" si="4"/>
        <v>0</v>
      </c>
      <c r="G34" s="36"/>
      <c r="H34" s="36"/>
      <c r="I34" s="36"/>
      <c r="J34" s="36"/>
      <c r="K34" s="36"/>
      <c r="L34" s="26">
        <v>121944</v>
      </c>
      <c r="M34" s="18">
        <f>SUMIF($E$13:$E$22,121944,$M$13:$M$22)</f>
        <v>44268.603356156986</v>
      </c>
      <c r="O34" s="2"/>
    </row>
    <row r="35" spans="1:15" s="1" customFormat="1" ht="22" customHeight="1">
      <c r="A35" s="32" t="s">
        <v>60</v>
      </c>
      <c r="B35" s="32"/>
      <c r="C35" s="32"/>
      <c r="D35" s="12">
        <v>12494.2</v>
      </c>
      <c r="E35" s="18">
        <f t="shared" si="4"/>
        <v>1723.3379310344828</v>
      </c>
      <c r="G35" s="36"/>
      <c r="H35" s="36"/>
      <c r="I35" s="36"/>
      <c r="J35" s="36"/>
      <c r="K35" s="36"/>
      <c r="L35" s="26"/>
      <c r="M35" s="26"/>
      <c r="O35" s="2"/>
    </row>
    <row r="36" spans="1:15" s="1" customFormat="1" ht="22" customHeight="1">
      <c r="A36" s="32" t="s">
        <v>61</v>
      </c>
      <c r="B36" s="32"/>
      <c r="C36" s="32"/>
      <c r="D36" s="12">
        <v>1900</v>
      </c>
      <c r="E36" s="18">
        <f t="shared" si="4"/>
        <v>262.06896551724139</v>
      </c>
      <c r="G36" s="36"/>
      <c r="H36" s="36"/>
      <c r="I36" s="36"/>
      <c r="J36" s="36"/>
      <c r="K36" s="36"/>
      <c r="L36" s="26"/>
      <c r="M36" s="26"/>
      <c r="O36" s="2"/>
    </row>
    <row r="37" spans="1:15" s="1" customFormat="1" ht="22" customHeight="1">
      <c r="A37" s="32" t="s">
        <v>62</v>
      </c>
      <c r="B37" s="32"/>
      <c r="C37" s="32"/>
      <c r="D37" s="12">
        <v>1200</v>
      </c>
      <c r="E37" s="18">
        <f t="shared" si="4"/>
        <v>165.51724137931035</v>
      </c>
      <c r="G37" s="36"/>
      <c r="H37" s="36"/>
      <c r="I37" s="36"/>
      <c r="J37" s="36"/>
      <c r="K37" s="36"/>
      <c r="L37" s="26"/>
      <c r="M37" s="26"/>
      <c r="O37" s="2"/>
    </row>
    <row r="38" spans="1:15" s="1" customFormat="1" ht="22" customHeight="1">
      <c r="A38" s="32" t="s">
        <v>63</v>
      </c>
      <c r="B38" s="32"/>
      <c r="C38" s="32"/>
      <c r="D38" s="12">
        <v>1408</v>
      </c>
      <c r="E38" s="18">
        <f t="shared" si="4"/>
        <v>194.20689655172413</v>
      </c>
      <c r="G38" s="36"/>
      <c r="H38" s="36"/>
      <c r="I38" s="36"/>
      <c r="J38" s="36"/>
      <c r="K38" s="36"/>
      <c r="L38" s="26"/>
      <c r="M38" s="26"/>
      <c r="O38" s="2"/>
    </row>
    <row r="39" spans="1:15" s="1" customFormat="1" ht="22" customHeight="1">
      <c r="A39" s="32" t="s">
        <v>64</v>
      </c>
      <c r="B39" s="32"/>
      <c r="C39" s="32"/>
      <c r="D39" s="12">
        <v>240</v>
      </c>
      <c r="E39" s="18">
        <f t="shared" si="4"/>
        <v>33.103448275862071</v>
      </c>
      <c r="G39" s="36"/>
      <c r="H39" s="36"/>
      <c r="I39" s="36"/>
      <c r="J39" s="36"/>
      <c r="K39" s="36"/>
      <c r="L39" s="26"/>
      <c r="M39" s="26"/>
      <c r="O39" s="2"/>
    </row>
    <row r="40" spans="1:15" s="1" customFormat="1" ht="22" customHeight="1">
      <c r="A40" s="32" t="s">
        <v>65</v>
      </c>
      <c r="B40" s="32"/>
      <c r="C40" s="32"/>
      <c r="D40" s="12">
        <f>SUM(D32:D39)</f>
        <v>318792.84499999997</v>
      </c>
      <c r="E40" s="18">
        <f t="shared" si="4"/>
        <v>43971.426896551719</v>
      </c>
      <c r="G40" s="36"/>
      <c r="H40" s="36"/>
      <c r="I40" s="36"/>
      <c r="J40" s="36"/>
      <c r="K40" s="36"/>
      <c r="L40" s="26"/>
      <c r="M40" s="26"/>
      <c r="O40" s="2"/>
    </row>
    <row r="41" spans="1:15" s="1" customFormat="1" ht="22" customHeight="1">
      <c r="A41" s="1" t="s">
        <v>48</v>
      </c>
      <c r="B41" s="1" t="s">
        <v>48</v>
      </c>
      <c r="C41" s="1" t="s">
        <v>48</v>
      </c>
      <c r="D41" s="13"/>
      <c r="E41" s="19" t="s">
        <v>48</v>
      </c>
      <c r="G41" s="36"/>
      <c r="H41" s="36"/>
      <c r="I41" s="36"/>
      <c r="J41" s="36"/>
      <c r="K41" s="36"/>
      <c r="L41" s="26"/>
      <c r="M41" s="26"/>
      <c r="O41" s="2"/>
    </row>
    <row r="42" spans="1:15" s="1" customFormat="1" ht="22" customHeight="1">
      <c r="A42" s="32" t="s">
        <v>66</v>
      </c>
      <c r="B42" s="32"/>
      <c r="C42" s="32"/>
      <c r="D42" s="12">
        <f>J29*0.08</f>
        <v>64458.400000000001</v>
      </c>
      <c r="E42" s="18">
        <f>D42/$M$8</f>
        <v>8890.8137931034489</v>
      </c>
      <c r="G42" s="36"/>
      <c r="H42" s="36"/>
      <c r="I42" s="36"/>
      <c r="J42" s="36"/>
      <c r="K42" s="36"/>
      <c r="L42" s="26"/>
      <c r="M42" s="26"/>
      <c r="O42" s="2"/>
    </row>
    <row r="43" spans="1:15" s="1" customFormat="1" ht="22" customHeight="1">
      <c r="A43" s="1" t="s">
        <v>48</v>
      </c>
      <c r="B43" s="1" t="s">
        <v>48</v>
      </c>
      <c r="C43" s="1" t="s">
        <v>48</v>
      </c>
      <c r="D43" s="13"/>
      <c r="E43" s="19" t="s">
        <v>48</v>
      </c>
      <c r="G43" s="36"/>
      <c r="H43" s="36"/>
      <c r="I43" s="36"/>
      <c r="J43" s="36"/>
      <c r="K43" s="36"/>
      <c r="L43" s="26"/>
      <c r="M43" s="26"/>
      <c r="O43" s="2"/>
    </row>
    <row r="44" spans="1:15" s="1" customFormat="1" ht="22" customHeight="1">
      <c r="A44" s="33" t="s">
        <v>67</v>
      </c>
      <c r="B44" s="33"/>
      <c r="C44" s="33"/>
      <c r="D44" s="12">
        <f>D40+D42</f>
        <v>383251.245</v>
      </c>
      <c r="E44" s="18">
        <f>D44/$M$8</f>
        <v>52862.240689655169</v>
      </c>
      <c r="G44" s="36"/>
      <c r="H44" s="36"/>
      <c r="I44" s="36"/>
      <c r="J44" s="36"/>
      <c r="K44" s="36"/>
      <c r="L44" s="26"/>
      <c r="M44" s="26"/>
      <c r="O44" s="2"/>
    </row>
    <row r="45" spans="1:15" s="1" customFormat="1" ht="22" customHeight="1">
      <c r="A45" s="33" t="s">
        <v>68</v>
      </c>
      <c r="B45" s="33"/>
      <c r="C45" s="33"/>
      <c r="D45" s="12">
        <f>D44/(G29-9)</f>
        <v>171.78451142985207</v>
      </c>
      <c r="E45" s="18">
        <f>D45/$M$8</f>
        <v>23.694415369634768</v>
      </c>
      <c r="G45" s="36"/>
      <c r="H45" s="36"/>
      <c r="I45" s="36"/>
      <c r="J45" s="36"/>
      <c r="K45" s="36"/>
      <c r="L45" s="26"/>
      <c r="M45" s="26"/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</sheetData>
  <autoFilter ref="A12:M29" xr:uid="{00000000-0009-0000-0000-000000000000}"/>
  <sortState xmlns:xlrd2="http://schemas.microsoft.com/office/spreadsheetml/2017/richdata2" ref="A13:M36">
    <sortCondition ref="A13:A36"/>
    <sortCondition ref="B13:B36"/>
  </sortState>
  <mergeCells count="21">
    <mergeCell ref="A42:C42"/>
    <mergeCell ref="A44:C44"/>
    <mergeCell ref="A45:C45"/>
    <mergeCell ref="A1:M3"/>
    <mergeCell ref="A4:M6"/>
    <mergeCell ref="G31:K4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157-84730645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2023-12-04T19:12:00Z</dcterms:created>
  <dcterms:modified xsi:type="dcterms:W3CDTF">2024-03-21T22:38:23Z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