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3CD67F42-D624-8C4E-A868-FB8E20F3506A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157-91088642" sheetId="2" r:id="rId1"/>
  </sheets>
  <definedNames>
    <definedName name="_xlnm._FilterDatabase" localSheetId="0" hidden="1">'157-91088642'!$A$12:$M$31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2" l="1"/>
  <c r="E38" i="2"/>
  <c r="E37" i="2"/>
  <c r="E36" i="2"/>
  <c r="E35" i="2"/>
  <c r="G31" i="2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K31" i="2" l="1"/>
  <c r="J31" i="2"/>
  <c r="D34" i="2" l="1"/>
  <c r="D42" i="2"/>
  <c r="E42" i="2" s="1"/>
  <c r="E34" i="2" l="1"/>
  <c r="D40" i="2"/>
  <c r="D44" i="2" l="1"/>
  <c r="E40" i="2"/>
  <c r="D45" i="2" l="1"/>
  <c r="E45" i="2" s="1"/>
  <c r="E44" i="2"/>
  <c r="L24" i="2" l="1"/>
  <c r="M24" i="2" s="1"/>
  <c r="L23" i="2"/>
  <c r="M23" i="2" s="1"/>
  <c r="L25" i="2"/>
  <c r="M25" i="2" s="1"/>
  <c r="L15" i="2"/>
  <c r="M15" i="2" s="1"/>
  <c r="L14" i="2"/>
  <c r="M14" i="2" s="1"/>
  <c r="L20" i="2"/>
  <c r="M20" i="2" s="1"/>
  <c r="L16" i="2"/>
  <c r="M16" i="2" s="1"/>
  <c r="L21" i="2"/>
  <c r="M21" i="2" s="1"/>
  <c r="L26" i="2"/>
  <c r="M26" i="2" s="1"/>
  <c r="L22" i="2"/>
  <c r="M22" i="2" s="1"/>
  <c r="L17" i="2"/>
  <c r="M17" i="2" s="1"/>
  <c r="L18" i="2"/>
  <c r="M18" i="2" s="1"/>
  <c r="L13" i="2"/>
  <c r="M13" i="2" s="1"/>
  <c r="L19" i="2"/>
  <c r="M19" i="2" s="1"/>
  <c r="L31" i="2"/>
  <c r="M31" i="2" l="1"/>
</calcChain>
</file>

<file path=xl/sharedStrings.xml><?xml version="1.0" encoding="utf-8"?>
<sst xmlns="http://schemas.openxmlformats.org/spreadsheetml/2006/main" count="138" uniqueCount="66">
  <si>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</si>
  <si>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</si>
  <si>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</si>
  <si>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</si>
  <si>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</si>
  <si>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</si>
  <si>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</si>
  <si>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</si>
  <si>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</si>
  <si>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QR8325/QR8960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</si>
  <si>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</si>
  <si>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157-91088642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</si>
  <si>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</si>
  <si>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</si>
  <si>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</si>
  <si>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</si>
  <si>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</si>
  <si>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</si>
  <si>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</si>
  <si>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</si>
  <si>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</si>
  <si>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</si>
  <si>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</si>
  <si>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</si>
  <si>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</si>
  <si>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t>每箱收益</t>
    </r>
    <r>
      <rPr>
        <sz val="12"/>
        <rFont val="Times New Roman Regular"/>
        <charset val="134"/>
      </rPr>
      <t xml:space="preserve"> CIF</t>
    </r>
  </si>
  <si>
    <r>
      <t>总收益</t>
    </r>
    <r>
      <rPr>
        <sz val="12"/>
        <rFont val="Times New Roman Regular"/>
        <charset val="134"/>
      </rPr>
      <t xml:space="preserve"> CIF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</si>
  <si>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</si>
  <si>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</si>
  <si>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</si>
  <si>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</si>
  <si>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</si>
  <si>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</si>
  <si>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</si>
  <si>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</si>
  <si>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</si>
  <si>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</si>
  <si>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</si>
  <si>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CIF Return</t>
  </si>
  <si>
    <t>Total Return</t>
  </si>
  <si>
    <t>REGINA</t>
  </si>
  <si>
    <t>2JD</t>
  </si>
  <si>
    <t>2.5kg</t>
  </si>
  <si>
    <t>2JDD</t>
  </si>
  <si>
    <t>LAPINS</t>
  </si>
  <si>
    <t>BING</t>
  </si>
  <si>
    <t>3J</t>
  </si>
  <si>
    <t>3JD</t>
  </si>
  <si>
    <t>4JDD</t>
  </si>
  <si>
    <t/>
  </si>
  <si>
    <t>Damage</t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</si>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</sst>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￥&quot;#,##0.00;&quot;￥&quot;\-#,##0.00"/>
    <numFmt numFmtId="169" formatCode="&quot;￥&quot;#,##0.00_);[Red]\(&quot;￥&quot;#,##0.00\)"/>
    <numFmt numFmtId="170" formatCode="&quot;US$&quot;#,##0.00;\-&quot;US$&quot;#,##0.00"/>
    <numFmt numFmtId="171" formatCode="#,##0.00_ "/>
  </numFmts>
  <fonts count="8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0" fontId="7" fillId="2" borderId="1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workbookViewId="0">
      <selection activeCell="J10" sqref="J10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ht="30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ht="11" customHeight="1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1:13" s="1" customFormat="1" ht="24" customHeight="1">
      <c r="A8" s="4" t="s">
        <v>2</v>
      </c>
      <c r="B8" s="28" t="s">
        <v>3</v>
      </c>
      <c r="C8" s="28"/>
      <c r="E8" s="14" t="s">
        <v>4</v>
      </c>
      <c r="F8" s="15">
        <v>45292</v>
      </c>
      <c r="G8" s="16"/>
      <c r="H8" s="29" t="s">
        <v>5</v>
      </c>
      <c r="I8" s="29"/>
      <c r="J8" s="15">
        <v>45292</v>
      </c>
      <c r="L8" s="14" t="s">
        <v>6</v>
      </c>
      <c r="M8" s="5" t="s">
        <v>7</v>
      </c>
    </row>
    <row r="9" spans="1:13" s="1" customFormat="1" ht="24" customHeight="1">
      <c r="A9" s="4" t="s">
        <v>8</v>
      </c>
      <c r="B9" s="28" t="s">
        <v>9</v>
      </c>
      <c r="C9" s="28"/>
      <c r="E9" s="14" t="s">
        <v>10</v>
      </c>
      <c r="F9" s="5" t="s">
        <v>11</v>
      </c>
      <c r="G9" s="17"/>
      <c r="H9" s="29" t="s">
        <v>12</v>
      </c>
      <c r="I9" s="29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20" t="s">
        <v>25</v>
      </c>
      <c r="M11" s="20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45292</v>
      </c>
      <c r="B13" s="9">
        <v>1513245</v>
      </c>
      <c r="C13" s="9" t="s">
        <v>40</v>
      </c>
      <c r="D13" s="9">
        <v>121064</v>
      </c>
      <c r="E13" s="9">
        <v>105448</v>
      </c>
      <c r="F13" s="9" t="s">
        <v>41</v>
      </c>
      <c r="G13" s="9">
        <v>280</v>
      </c>
      <c r="H13" s="9" t="s">
        <v>42</v>
      </c>
      <c r="I13" s="21">
        <v>320</v>
      </c>
      <c r="J13" s="21">
        <f t="shared" ref="J13:J26" si="0">G13*I13</f>
        <v>89600</v>
      </c>
      <c r="K13" s="18">
        <f t="shared" ref="K13:K26" si="1">J13/$M$8</f>
        <v>12273.972602739726</v>
      </c>
      <c r="L13" s="18">
        <f t="shared" ref="L13:L26" si="2">K13/G13-$E$45</f>
        <v>35.677184965826974</v>
      </c>
      <c r="M13" s="18">
        <f t="shared" ref="M13:M26" si="3">L13*G13</f>
        <v>9989.6117904315524</v>
      </c>
    </row>
    <row r="14" spans="1:13" s="2" customFormat="1" ht="24" customHeight="1">
      <c r="A14" s="8">
        <v>45292</v>
      </c>
      <c r="B14" s="9">
        <v>1513252</v>
      </c>
      <c r="C14" s="9" t="s">
        <v>40</v>
      </c>
      <c r="D14" s="9">
        <v>121064</v>
      </c>
      <c r="E14" s="9">
        <v>105448</v>
      </c>
      <c r="F14" s="9" t="s">
        <v>43</v>
      </c>
      <c r="G14" s="9">
        <v>278</v>
      </c>
      <c r="H14" s="9" t="s">
        <v>42</v>
      </c>
      <c r="I14" s="21">
        <v>335</v>
      </c>
      <c r="J14" s="21">
        <f t="shared" si="0"/>
        <v>93130</v>
      </c>
      <c r="K14" s="18">
        <f t="shared" si="1"/>
        <v>12757.534246575342</v>
      </c>
      <c r="L14" s="18">
        <f t="shared" si="2"/>
        <v>37.731979486374911</v>
      </c>
      <c r="M14" s="18">
        <f t="shared" si="3"/>
        <v>10489.490297212225</v>
      </c>
    </row>
    <row r="15" spans="1:13" s="2" customFormat="1" ht="24" customHeight="1">
      <c r="A15" s="8">
        <v>45292</v>
      </c>
      <c r="B15" s="9">
        <v>1513261</v>
      </c>
      <c r="C15" s="9" t="s">
        <v>40</v>
      </c>
      <c r="D15" s="9">
        <v>121064</v>
      </c>
      <c r="E15" s="9">
        <v>105448</v>
      </c>
      <c r="F15" s="9" t="s">
        <v>43</v>
      </c>
      <c r="G15" s="9">
        <v>280</v>
      </c>
      <c r="H15" s="9" t="s">
        <v>42</v>
      </c>
      <c r="I15" s="21">
        <v>340</v>
      </c>
      <c r="J15" s="21">
        <f t="shared" si="0"/>
        <v>95200</v>
      </c>
      <c r="K15" s="18">
        <f t="shared" si="1"/>
        <v>13041.095890410959</v>
      </c>
      <c r="L15" s="18">
        <f t="shared" si="2"/>
        <v>38.416910993224235</v>
      </c>
      <c r="M15" s="18">
        <f t="shared" si="3"/>
        <v>10756.735078102785</v>
      </c>
    </row>
    <row r="16" spans="1:13" s="2" customFormat="1" ht="24" customHeight="1">
      <c r="A16" s="8">
        <v>45292</v>
      </c>
      <c r="B16" s="9">
        <v>1513647</v>
      </c>
      <c r="C16" s="9" t="s">
        <v>44</v>
      </c>
      <c r="D16" s="9">
        <v>121064</v>
      </c>
      <c r="E16" s="9">
        <v>105448</v>
      </c>
      <c r="F16" s="9" t="s">
        <v>41</v>
      </c>
      <c r="G16" s="9">
        <v>6</v>
      </c>
      <c r="H16" s="9" t="s">
        <v>42</v>
      </c>
      <c r="I16" s="21">
        <v>310</v>
      </c>
      <c r="J16" s="21">
        <f t="shared" si="0"/>
        <v>1860</v>
      </c>
      <c r="K16" s="18">
        <f t="shared" si="1"/>
        <v>254.79452054794521</v>
      </c>
      <c r="L16" s="18">
        <f t="shared" si="2"/>
        <v>34.307321952128341</v>
      </c>
      <c r="M16" s="18">
        <f t="shared" si="3"/>
        <v>205.84393171277003</v>
      </c>
    </row>
    <row r="17" spans="1:15" s="2" customFormat="1" ht="24" customHeight="1">
      <c r="A17" s="8">
        <v>45292</v>
      </c>
      <c r="B17" s="9">
        <v>1513647</v>
      </c>
      <c r="C17" s="9" t="s">
        <v>45</v>
      </c>
      <c r="D17" s="9">
        <v>121064</v>
      </c>
      <c r="E17" s="9">
        <v>105448</v>
      </c>
      <c r="F17" s="9" t="s">
        <v>46</v>
      </c>
      <c r="G17" s="9">
        <v>3</v>
      </c>
      <c r="H17" s="9" t="s">
        <v>42</v>
      </c>
      <c r="I17" s="21">
        <v>350</v>
      </c>
      <c r="J17" s="21">
        <f t="shared" si="0"/>
        <v>1050</v>
      </c>
      <c r="K17" s="18">
        <f t="shared" si="1"/>
        <v>143.83561643835617</v>
      </c>
      <c r="L17" s="18">
        <f t="shared" si="2"/>
        <v>39.786774006922862</v>
      </c>
      <c r="M17" s="18">
        <f t="shared" si="3"/>
        <v>119.36032202076859</v>
      </c>
    </row>
    <row r="18" spans="1:15" s="2" customFormat="1" ht="24" customHeight="1">
      <c r="A18" s="8">
        <v>45292</v>
      </c>
      <c r="B18" s="9">
        <v>1513647</v>
      </c>
      <c r="C18" s="9" t="s">
        <v>45</v>
      </c>
      <c r="D18" s="9">
        <v>121064</v>
      </c>
      <c r="E18" s="9">
        <v>105448</v>
      </c>
      <c r="F18" s="9" t="s">
        <v>41</v>
      </c>
      <c r="G18" s="9">
        <v>160</v>
      </c>
      <c r="H18" s="9" t="s">
        <v>42</v>
      </c>
      <c r="I18" s="21">
        <v>310</v>
      </c>
      <c r="J18" s="21">
        <f t="shared" si="0"/>
        <v>49600</v>
      </c>
      <c r="K18" s="18">
        <f t="shared" si="1"/>
        <v>6794.5205479452061</v>
      </c>
      <c r="L18" s="18">
        <f t="shared" si="2"/>
        <v>34.307321952128341</v>
      </c>
      <c r="M18" s="18">
        <f t="shared" si="3"/>
        <v>5489.1715123405347</v>
      </c>
    </row>
    <row r="19" spans="1:15" s="2" customFormat="1" ht="24" customHeight="1">
      <c r="A19" s="8">
        <v>45292</v>
      </c>
      <c r="B19" s="9">
        <v>1513647</v>
      </c>
      <c r="C19" s="9" t="s">
        <v>45</v>
      </c>
      <c r="D19" s="9">
        <v>121064</v>
      </c>
      <c r="E19" s="9">
        <v>105448</v>
      </c>
      <c r="F19" s="9" t="s">
        <v>47</v>
      </c>
      <c r="G19" s="9">
        <v>45</v>
      </c>
      <c r="H19" s="9" t="s">
        <v>42</v>
      </c>
      <c r="I19" s="21">
        <v>350</v>
      </c>
      <c r="J19" s="21">
        <f t="shared" si="0"/>
        <v>15750</v>
      </c>
      <c r="K19" s="18">
        <f t="shared" si="1"/>
        <v>2157.5342465753424</v>
      </c>
      <c r="L19" s="18">
        <f t="shared" si="2"/>
        <v>39.786774006922862</v>
      </c>
      <c r="M19" s="18">
        <f t="shared" si="3"/>
        <v>1790.4048303115287</v>
      </c>
    </row>
    <row r="20" spans="1:15" s="2" customFormat="1" ht="24" customHeight="1">
      <c r="A20" s="8">
        <v>45292</v>
      </c>
      <c r="B20" s="9">
        <v>1513647</v>
      </c>
      <c r="C20" s="9" t="s">
        <v>45</v>
      </c>
      <c r="D20" s="9">
        <v>121064</v>
      </c>
      <c r="E20" s="9">
        <v>105448</v>
      </c>
      <c r="F20" s="9" t="s">
        <v>43</v>
      </c>
      <c r="G20" s="9">
        <v>36</v>
      </c>
      <c r="H20" s="9" t="s">
        <v>42</v>
      </c>
      <c r="I20" s="21">
        <v>310</v>
      </c>
      <c r="J20" s="21">
        <f t="shared" si="0"/>
        <v>11160</v>
      </c>
      <c r="K20" s="18">
        <f t="shared" si="1"/>
        <v>1528.7671232876712</v>
      </c>
      <c r="L20" s="18">
        <f t="shared" si="2"/>
        <v>34.307321952128341</v>
      </c>
      <c r="M20" s="18">
        <f t="shared" si="3"/>
        <v>1235.0635902766203</v>
      </c>
    </row>
    <row r="21" spans="1:15" s="2" customFormat="1" ht="24" customHeight="1">
      <c r="A21" s="8">
        <v>45292</v>
      </c>
      <c r="B21" s="9">
        <v>1513647</v>
      </c>
      <c r="C21" s="9" t="s">
        <v>45</v>
      </c>
      <c r="D21" s="9">
        <v>121064</v>
      </c>
      <c r="E21" s="9">
        <v>105448</v>
      </c>
      <c r="F21" s="9" t="s">
        <v>48</v>
      </c>
      <c r="G21" s="9">
        <v>12</v>
      </c>
      <c r="H21" s="9" t="s">
        <v>42</v>
      </c>
      <c r="I21" s="21">
        <v>310</v>
      </c>
      <c r="J21" s="21">
        <f t="shared" si="0"/>
        <v>3720</v>
      </c>
      <c r="K21" s="18">
        <f t="shared" si="1"/>
        <v>509.58904109589042</v>
      </c>
      <c r="L21" s="18">
        <f t="shared" si="2"/>
        <v>34.307321952128341</v>
      </c>
      <c r="M21" s="18">
        <f t="shared" si="3"/>
        <v>411.68786342554006</v>
      </c>
    </row>
    <row r="22" spans="1:15" s="2" customFormat="1" ht="24" customHeight="1">
      <c r="A22" s="8">
        <v>45292</v>
      </c>
      <c r="B22" s="9">
        <v>1513647</v>
      </c>
      <c r="C22" s="9" t="s">
        <v>40</v>
      </c>
      <c r="D22" s="9">
        <v>121064</v>
      </c>
      <c r="E22" s="9">
        <v>105448</v>
      </c>
      <c r="F22" s="9" t="s">
        <v>43</v>
      </c>
      <c r="G22" s="9">
        <v>18</v>
      </c>
      <c r="H22" s="9" t="s">
        <v>42</v>
      </c>
      <c r="I22" s="21">
        <v>310</v>
      </c>
      <c r="J22" s="21">
        <f t="shared" si="0"/>
        <v>5580</v>
      </c>
      <c r="K22" s="18">
        <f t="shared" si="1"/>
        <v>764.38356164383561</v>
      </c>
      <c r="L22" s="18">
        <f t="shared" si="2"/>
        <v>34.307321952128341</v>
      </c>
      <c r="M22" s="18">
        <f t="shared" si="3"/>
        <v>617.53179513831014</v>
      </c>
    </row>
    <row r="23" spans="1:15" s="2" customFormat="1" ht="24" customHeight="1">
      <c r="A23" s="8">
        <v>45292</v>
      </c>
      <c r="B23" s="9">
        <v>1513674</v>
      </c>
      <c r="C23" s="9" t="s">
        <v>45</v>
      </c>
      <c r="D23" s="9">
        <v>121064</v>
      </c>
      <c r="E23" s="9">
        <v>105448</v>
      </c>
      <c r="F23" s="9" t="s">
        <v>41</v>
      </c>
      <c r="G23" s="9">
        <v>223</v>
      </c>
      <c r="H23" s="9" t="s">
        <v>42</v>
      </c>
      <c r="I23" s="21">
        <v>300</v>
      </c>
      <c r="J23" s="21">
        <f t="shared" si="0"/>
        <v>66900</v>
      </c>
      <c r="K23" s="18">
        <f t="shared" si="1"/>
        <v>9164.3835616438355</v>
      </c>
      <c r="L23" s="18">
        <f t="shared" si="2"/>
        <v>32.937458938429707</v>
      </c>
      <c r="M23" s="18">
        <f t="shared" si="3"/>
        <v>7345.0533432698248</v>
      </c>
    </row>
    <row r="24" spans="1:15" s="2" customFormat="1" ht="24" customHeight="1">
      <c r="A24" s="8">
        <v>45292</v>
      </c>
      <c r="B24" s="9">
        <v>1513674</v>
      </c>
      <c r="C24" s="9" t="s">
        <v>45</v>
      </c>
      <c r="D24" s="9">
        <v>121064</v>
      </c>
      <c r="E24" s="9">
        <v>105448</v>
      </c>
      <c r="F24" s="9" t="s">
        <v>41</v>
      </c>
      <c r="G24" s="9">
        <v>38</v>
      </c>
      <c r="H24" s="9" t="s">
        <v>42</v>
      </c>
      <c r="I24" s="21">
        <v>310</v>
      </c>
      <c r="J24" s="21">
        <f t="shared" si="0"/>
        <v>11780</v>
      </c>
      <c r="K24" s="18">
        <f t="shared" si="1"/>
        <v>1613.6986301369864</v>
      </c>
      <c r="L24" s="18">
        <f t="shared" si="2"/>
        <v>34.307321952128341</v>
      </c>
      <c r="M24" s="18">
        <f t="shared" si="3"/>
        <v>1303.6782341808769</v>
      </c>
    </row>
    <row r="25" spans="1:15" s="2" customFormat="1" ht="24" customHeight="1">
      <c r="A25" s="8">
        <v>45292</v>
      </c>
      <c r="B25" s="9">
        <v>1513674</v>
      </c>
      <c r="C25" s="9" t="s">
        <v>45</v>
      </c>
      <c r="D25" s="9">
        <v>121064</v>
      </c>
      <c r="E25" s="9">
        <v>105448</v>
      </c>
      <c r="F25" s="9" t="s">
        <v>41</v>
      </c>
      <c r="G25" s="9">
        <v>9</v>
      </c>
      <c r="H25" s="9" t="s">
        <v>42</v>
      </c>
      <c r="I25" s="21">
        <v>350</v>
      </c>
      <c r="J25" s="21">
        <f t="shared" si="0"/>
        <v>3150</v>
      </c>
      <c r="K25" s="18">
        <f t="shared" si="1"/>
        <v>431.50684931506851</v>
      </c>
      <c r="L25" s="18">
        <f t="shared" si="2"/>
        <v>39.786774006922862</v>
      </c>
      <c r="M25" s="18">
        <f t="shared" si="3"/>
        <v>358.08096606230578</v>
      </c>
    </row>
    <row r="26" spans="1:15" s="2" customFormat="1" ht="24" customHeight="1">
      <c r="A26" s="8">
        <v>45292</v>
      </c>
      <c r="B26" s="9">
        <v>1513674</v>
      </c>
      <c r="C26" s="9" t="s">
        <v>44</v>
      </c>
      <c r="D26" s="9">
        <v>121064</v>
      </c>
      <c r="E26" s="9">
        <v>105448</v>
      </c>
      <c r="F26" s="9" t="s">
        <v>41</v>
      </c>
      <c r="G26" s="9">
        <v>9</v>
      </c>
      <c r="H26" s="9" t="s">
        <v>42</v>
      </c>
      <c r="I26" s="21">
        <v>310</v>
      </c>
      <c r="J26" s="21">
        <f t="shared" si="0"/>
        <v>2790</v>
      </c>
      <c r="K26" s="18">
        <f t="shared" si="1"/>
        <v>382.1917808219178</v>
      </c>
      <c r="L26" s="18">
        <f t="shared" si="2"/>
        <v>34.307321952128341</v>
      </c>
      <c r="M26" s="18">
        <f t="shared" si="3"/>
        <v>308.76589756915507</v>
      </c>
    </row>
    <row r="27" spans="1:15" s="2" customFormat="1" ht="24" customHeight="1">
      <c r="A27" s="9" t="s">
        <v>49</v>
      </c>
      <c r="B27" s="9" t="s">
        <v>49</v>
      </c>
      <c r="C27" s="9" t="s">
        <v>49</v>
      </c>
      <c r="D27" s="9" t="s">
        <v>49</v>
      </c>
      <c r="E27" s="9" t="s">
        <v>49</v>
      </c>
      <c r="F27" s="9" t="s">
        <v>49</v>
      </c>
      <c r="G27" s="9" t="s">
        <v>49</v>
      </c>
      <c r="H27" s="9" t="s">
        <v>49</v>
      </c>
      <c r="I27" s="22" t="s">
        <v>49</v>
      </c>
      <c r="J27" s="21"/>
      <c r="K27" s="18"/>
      <c r="L27" s="18"/>
      <c r="M27" s="18"/>
    </row>
    <row r="28" spans="1:15" s="2" customFormat="1" ht="24" customHeight="1">
      <c r="A28" s="9" t="s">
        <v>50</v>
      </c>
      <c r="B28" s="9">
        <v>1513252</v>
      </c>
      <c r="C28" s="9" t="s">
        <v>40</v>
      </c>
      <c r="D28" s="9">
        <v>121064</v>
      </c>
      <c r="E28" s="9">
        <v>105448</v>
      </c>
      <c r="F28" s="9" t="s">
        <v>43</v>
      </c>
      <c r="G28" s="9">
        <v>2</v>
      </c>
      <c r="H28" s="9" t="s">
        <v>42</v>
      </c>
      <c r="I28" s="22" t="s">
        <v>49</v>
      </c>
      <c r="J28" s="21"/>
      <c r="K28" s="18"/>
      <c r="L28" s="18"/>
      <c r="M28" s="18"/>
    </row>
    <row r="29" spans="1:15" s="2" customFormat="1" ht="24" customHeight="1">
      <c r="A29" s="9" t="s">
        <v>50</v>
      </c>
      <c r="B29" s="9">
        <v>1513674</v>
      </c>
      <c r="C29" s="9" t="s">
        <v>45</v>
      </c>
      <c r="D29" s="9">
        <v>121064</v>
      </c>
      <c r="E29" s="9">
        <v>105448</v>
      </c>
      <c r="F29" s="9" t="s">
        <v>41</v>
      </c>
      <c r="G29" s="9">
        <v>1</v>
      </c>
      <c r="H29" s="9" t="s">
        <v>42</v>
      </c>
      <c r="I29" s="22" t="s">
        <v>49</v>
      </c>
      <c r="J29" s="21"/>
      <c r="K29" s="18"/>
      <c r="L29" s="18"/>
      <c r="M29" s="18"/>
    </row>
    <row r="30" spans="1:15" s="2" customFormat="1" ht="24" customHeight="1">
      <c r="A30" s="9" t="s">
        <v>49</v>
      </c>
      <c r="B30" s="9" t="s">
        <v>49</v>
      </c>
      <c r="C30" s="9" t="s">
        <v>49</v>
      </c>
      <c r="D30" s="9" t="s">
        <v>49</v>
      </c>
      <c r="E30" s="9" t="s">
        <v>49</v>
      </c>
      <c r="F30" s="9" t="s">
        <v>49</v>
      </c>
      <c r="G30" s="9" t="s">
        <v>49</v>
      </c>
      <c r="H30" s="9" t="s">
        <v>49</v>
      </c>
      <c r="I30" s="22" t="s">
        <v>49</v>
      </c>
      <c r="J30" s="21"/>
      <c r="K30" s="18"/>
      <c r="L30" s="18"/>
      <c r="M30" s="18"/>
    </row>
    <row r="31" spans="1:15" s="2" customFormat="1" ht="24" customHeight="1">
      <c r="A31" s="10" t="s">
        <v>49</v>
      </c>
      <c r="B31" s="10" t="s">
        <v>49</v>
      </c>
      <c r="C31" s="10" t="s">
        <v>51</v>
      </c>
      <c r="D31" s="10" t="s">
        <v>49</v>
      </c>
      <c r="E31" s="10" t="s">
        <v>49</v>
      </c>
      <c r="F31" s="10" t="s">
        <v>49</v>
      </c>
      <c r="G31" s="10">
        <f>SUM(G13:G30)</f>
        <v>1400</v>
      </c>
      <c r="H31" s="10"/>
      <c r="I31" s="23"/>
      <c r="J31" s="24">
        <f>SUM(J13:J30)</f>
        <v>451270</v>
      </c>
      <c r="K31" s="25">
        <f>SUM(K13:K30)</f>
        <v>61817.808219178085</v>
      </c>
      <c r="L31" s="25">
        <f>K31/G31-E45</f>
        <v>35.997145826883724</v>
      </c>
      <c r="M31" s="25">
        <f>SUM(M13:M30)</f>
        <v>50420.479452054802</v>
      </c>
    </row>
    <row r="32" spans="1:15" ht="16">
      <c r="J32" s="26"/>
      <c r="K32" s="26"/>
      <c r="L32" s="26"/>
      <c r="M32" s="26"/>
      <c r="O32" s="2"/>
    </row>
    <row r="33" spans="1:15" s="1" customFormat="1" ht="22" customHeight="1">
      <c r="A33" s="30" t="s">
        <v>52</v>
      </c>
      <c r="B33" s="30"/>
      <c r="C33" s="30"/>
      <c r="D33" s="11" t="s">
        <v>53</v>
      </c>
      <c r="E33" s="11" t="s">
        <v>54</v>
      </c>
      <c r="G33" s="34" t="s">
        <v>55</v>
      </c>
      <c r="H33" s="34"/>
      <c r="I33" s="34"/>
      <c r="J33" s="34"/>
      <c r="K33" s="34"/>
      <c r="L33" s="34"/>
      <c r="M33" s="34"/>
      <c r="O33" s="2"/>
    </row>
    <row r="34" spans="1:15" s="1" customFormat="1" ht="22" customHeight="1">
      <c r="A34" s="30" t="s">
        <v>56</v>
      </c>
      <c r="B34" s="30"/>
      <c r="C34" s="30"/>
      <c r="D34" s="12">
        <f>J31*0.09</f>
        <v>40614.299999999996</v>
      </c>
      <c r="E34" s="18">
        <f>D34/$M$8</f>
        <v>5563.6027397260268</v>
      </c>
      <c r="G34" s="34"/>
      <c r="H34" s="34"/>
      <c r="I34" s="34"/>
      <c r="J34" s="34"/>
      <c r="K34" s="34"/>
      <c r="L34" s="34"/>
      <c r="M34" s="34"/>
      <c r="O34" s="2"/>
    </row>
    <row r="35" spans="1:15" s="1" customFormat="1" ht="22" customHeight="1">
      <c r="A35" s="30" t="s">
        <v>57</v>
      </c>
      <c r="B35" s="30"/>
      <c r="C35" s="30"/>
      <c r="D35" s="12">
        <v>2989.6</v>
      </c>
      <c r="E35" s="18">
        <f t="shared" ref="E35:E40" si="4">D35/$M$8</f>
        <v>409.53424657534248</v>
      </c>
      <c r="G35" s="34"/>
      <c r="H35" s="34"/>
      <c r="I35" s="34"/>
      <c r="J35" s="34"/>
      <c r="K35" s="34"/>
      <c r="L35" s="34"/>
      <c r="M35" s="34"/>
      <c r="O35" s="2"/>
    </row>
    <row r="36" spans="1:15" s="1" customFormat="1" ht="22" customHeight="1">
      <c r="A36" s="30" t="s">
        <v>58</v>
      </c>
      <c r="B36" s="30"/>
      <c r="C36" s="30"/>
      <c r="D36" s="12">
        <v>1000</v>
      </c>
      <c r="E36" s="18">
        <f t="shared" si="4"/>
        <v>136.98630136986301</v>
      </c>
      <c r="G36" s="34"/>
      <c r="H36" s="34"/>
      <c r="I36" s="34"/>
      <c r="J36" s="34"/>
      <c r="K36" s="34"/>
      <c r="L36" s="34"/>
      <c r="M36" s="34"/>
      <c r="O36" s="2"/>
    </row>
    <row r="37" spans="1:15" s="1" customFormat="1" ht="22" customHeight="1">
      <c r="A37" s="30" t="s">
        <v>59</v>
      </c>
      <c r="B37" s="30"/>
      <c r="C37" s="30"/>
      <c r="D37" s="12">
        <v>1200</v>
      </c>
      <c r="E37" s="18">
        <f t="shared" si="4"/>
        <v>164.38356164383563</v>
      </c>
      <c r="G37" s="34"/>
      <c r="H37" s="34"/>
      <c r="I37" s="34"/>
      <c r="J37" s="34"/>
      <c r="K37" s="34"/>
      <c r="L37" s="34"/>
      <c r="M37" s="34"/>
      <c r="O37" s="2"/>
    </row>
    <row r="38" spans="1:15" s="1" customFormat="1" ht="22" customHeight="1">
      <c r="A38" s="30" t="s">
        <v>60</v>
      </c>
      <c r="B38" s="30"/>
      <c r="C38" s="30"/>
      <c r="D38" s="12">
        <v>891</v>
      </c>
      <c r="E38" s="18">
        <f t="shared" si="4"/>
        <v>122.05479452054794</v>
      </c>
      <c r="G38" s="34"/>
      <c r="H38" s="34"/>
      <c r="I38" s="34"/>
      <c r="J38" s="34"/>
      <c r="K38" s="34"/>
      <c r="L38" s="34"/>
      <c r="M38" s="34"/>
      <c r="O38" s="2"/>
    </row>
    <row r="39" spans="1:15" s="1" customFormat="1" ht="22" customHeight="1">
      <c r="A39" s="30" t="s">
        <v>61</v>
      </c>
      <c r="B39" s="30"/>
      <c r="C39" s="30"/>
      <c r="D39" s="12">
        <v>404</v>
      </c>
      <c r="E39" s="18">
        <f t="shared" si="4"/>
        <v>55.342465753424662</v>
      </c>
      <c r="G39" s="34"/>
      <c r="H39" s="34"/>
      <c r="I39" s="34"/>
      <c r="J39" s="34"/>
      <c r="K39" s="34"/>
      <c r="L39" s="34"/>
      <c r="M39" s="34"/>
      <c r="O39" s="2"/>
    </row>
    <row r="40" spans="1:15" s="1" customFormat="1" ht="22" customHeight="1">
      <c r="A40" s="30" t="s">
        <v>62</v>
      </c>
      <c r="B40" s="30"/>
      <c r="C40" s="30"/>
      <c r="D40" s="12">
        <f>SUM(D34:D39)</f>
        <v>47098.899999999994</v>
      </c>
      <c r="E40" s="18">
        <f t="shared" si="4"/>
        <v>6451.9041095890407</v>
      </c>
      <c r="G40" s="34"/>
      <c r="H40" s="34"/>
      <c r="I40" s="34"/>
      <c r="J40" s="34"/>
      <c r="K40" s="34"/>
      <c r="L40" s="34"/>
      <c r="M40" s="34"/>
      <c r="O40" s="2"/>
    </row>
    <row r="41" spans="1:15" s="1" customFormat="1" ht="22" customHeight="1">
      <c r="A41" s="1" t="s">
        <v>49</v>
      </c>
      <c r="B41" s="1" t="s">
        <v>49</v>
      </c>
      <c r="C41" s="1" t="s">
        <v>49</v>
      </c>
      <c r="D41" s="13"/>
      <c r="E41" s="19" t="s">
        <v>49</v>
      </c>
      <c r="G41" s="34"/>
      <c r="H41" s="34"/>
      <c r="I41" s="34"/>
      <c r="J41" s="34"/>
      <c r="K41" s="34"/>
      <c r="L41" s="34"/>
      <c r="M41" s="34"/>
      <c r="O41" s="2"/>
    </row>
    <row r="42" spans="1:15" s="1" customFormat="1" ht="22" customHeight="1">
      <c r="A42" s="30" t="s">
        <v>63</v>
      </c>
      <c r="B42" s="30"/>
      <c r="C42" s="30"/>
      <c r="D42" s="12">
        <f>J31*0.08</f>
        <v>36101.599999999999</v>
      </c>
      <c r="E42" s="18">
        <f>D42/$M$8</f>
        <v>4945.4246575342468</v>
      </c>
      <c r="G42" s="34"/>
      <c r="H42" s="34"/>
      <c r="I42" s="34"/>
      <c r="J42" s="34"/>
      <c r="K42" s="34"/>
      <c r="L42" s="34"/>
      <c r="M42" s="34"/>
      <c r="O42" s="2"/>
    </row>
    <row r="43" spans="1:15" s="1" customFormat="1" ht="22" customHeight="1">
      <c r="A43" s="1" t="s">
        <v>49</v>
      </c>
      <c r="B43" s="1" t="s">
        <v>49</v>
      </c>
      <c r="C43" s="1" t="s">
        <v>49</v>
      </c>
      <c r="D43" s="13"/>
      <c r="E43" s="19" t="s">
        <v>49</v>
      </c>
      <c r="G43" s="34"/>
      <c r="H43" s="34"/>
      <c r="I43" s="34"/>
      <c r="J43" s="34"/>
      <c r="K43" s="34"/>
      <c r="L43" s="34"/>
      <c r="M43" s="34"/>
      <c r="O43" s="2"/>
    </row>
    <row r="44" spans="1:15" s="1" customFormat="1" ht="22" customHeight="1">
      <c r="A44" s="31" t="s">
        <v>64</v>
      </c>
      <c r="B44" s="31"/>
      <c r="C44" s="31"/>
      <c r="D44" s="12">
        <f>D40+D42</f>
        <v>83200.5</v>
      </c>
      <c r="E44" s="18">
        <f>D44/$M$8</f>
        <v>11397.328767123288</v>
      </c>
      <c r="G44" s="34"/>
      <c r="H44" s="34"/>
      <c r="I44" s="34"/>
      <c r="J44" s="34"/>
      <c r="K44" s="34"/>
      <c r="L44" s="34"/>
      <c r="M44" s="34"/>
      <c r="O44" s="2"/>
    </row>
    <row r="45" spans="1:15" s="1" customFormat="1" ht="22" customHeight="1">
      <c r="A45" s="31" t="s">
        <v>65</v>
      </c>
      <c r="B45" s="31"/>
      <c r="C45" s="31"/>
      <c r="D45" s="12">
        <f>D44/(G31-3)</f>
        <v>59.556549749463137</v>
      </c>
      <c r="E45" s="18">
        <f>D45/$M$8</f>
        <v>8.1584314725291964</v>
      </c>
      <c r="G45" s="34"/>
      <c r="H45" s="34"/>
      <c r="I45" s="34"/>
      <c r="J45" s="34"/>
      <c r="K45" s="34"/>
      <c r="L45" s="34"/>
      <c r="M45" s="34"/>
      <c r="O45" s="2"/>
    </row>
    <row r="46" spans="1:15" ht="16">
      <c r="O46" s="2"/>
    </row>
    <row r="47" spans="1:15" ht="16">
      <c r="O47" s="2"/>
    </row>
    <row r="48" spans="1:15" ht="16">
      <c r="O48" s="2"/>
    </row>
    <row r="49" spans="15:15" ht="16">
      <c r="O49" s="2"/>
    </row>
    <row r="50" spans="15:15" ht="16">
      <c r="O50" s="2"/>
    </row>
    <row r="51" spans="15:15" ht="16">
      <c r="O51" s="2"/>
    </row>
    <row r="52" spans="15:15" ht="16">
      <c r="O52" s="2"/>
    </row>
    <row r="53" spans="15:15" ht="16">
      <c r="O53" s="2"/>
    </row>
    <row r="54" spans="15:15" ht="16">
      <c r="O54" s="2"/>
    </row>
    <row r="55" spans="15:15" ht="16">
      <c r="O55" s="2"/>
    </row>
    <row r="56" spans="15:15" ht="16">
      <c r="O56" s="2"/>
    </row>
    <row r="57" spans="15:15" ht="16">
      <c r="O57" s="2"/>
    </row>
    <row r="59" spans="15:15" ht="16">
      <c r="O59" s="1"/>
    </row>
    <row r="60" spans="15:15" ht="16">
      <c r="O60" s="1"/>
    </row>
    <row r="61" spans="15:15" ht="16">
      <c r="O61" s="1"/>
    </row>
    <row r="62" spans="15:15" ht="16">
      <c r="O62" s="1"/>
    </row>
    <row r="63" spans="15:15" ht="16">
      <c r="O63" s="1"/>
    </row>
    <row r="64" spans="15:15" ht="16">
      <c r="O64" s="1"/>
    </row>
    <row r="65" spans="15:15" ht="16">
      <c r="O65" s="1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  <row r="70" spans="15:15" ht="16">
      <c r="O70" s="1"/>
    </row>
    <row r="71" spans="15:15" ht="16">
      <c r="O71" s="1"/>
    </row>
    <row r="72" spans="15:15" ht="16">
      <c r="O72" s="1"/>
    </row>
    <row r="73" spans="15:15" ht="16">
      <c r="O73" s="1"/>
    </row>
  </sheetData>
  <autoFilter ref="A12:M31" xr:uid="{00000000-0009-0000-0000-000000000000}"/>
  <sortState xmlns:xlrd2="http://schemas.microsoft.com/office/spreadsheetml/2017/richdata2" ref="A13:M36">
    <sortCondition ref="A13:A36"/>
    <sortCondition ref="B13:B36"/>
  </sortState>
  <mergeCells count="19">
    <mergeCell ref="A45:C45"/>
    <mergeCell ref="A1:M3"/>
    <mergeCell ref="A4:M6"/>
    <mergeCell ref="G33:M45"/>
    <mergeCell ref="A38:C38"/>
    <mergeCell ref="A39:C39"/>
    <mergeCell ref="A40:C40"/>
    <mergeCell ref="A42:C42"/>
    <mergeCell ref="A44:C44"/>
    <mergeCell ref="A33:C33"/>
    <mergeCell ref="A34:C34"/>
    <mergeCell ref="A35:C35"/>
    <mergeCell ref="A36:C36"/>
    <mergeCell ref="A37:C37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3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157-91088642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2023-12-03T19:12:00Z</dcterms:created>
  <dcterms:modified xsi:type="dcterms:W3CDTF">2024-03-21T22:40:56Z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