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F04EDD79-9FDC-C84E-B9C1-BB7F2C9A2C6C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369-88354851" sheetId="2" r:id="rId1"/>
  </sheets>
  <definedNames>
    <definedName name="_xlnm._FilterDatabase" localSheetId="0" hidden="1">'369-88354851'!$A$12:$M$45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2" l="1"/>
  <c r="E54" i="2"/>
  <c r="E53" i="2"/>
  <c r="E52" i="2"/>
  <c r="E51" i="2"/>
  <c r="G47" i="2"/>
  <c r="K42" i="2"/>
  <c r="J42" i="2"/>
  <c r="K41" i="2"/>
  <c r="J41" i="2"/>
  <c r="J40" i="2"/>
  <c r="K40" i="2" s="1"/>
  <c r="J39" i="2"/>
  <c r="K39" i="2" s="1"/>
  <c r="J38" i="2"/>
  <c r="K38" i="2" s="1"/>
  <c r="K37" i="2"/>
  <c r="J37" i="2"/>
  <c r="K36" i="2"/>
  <c r="J36" i="2"/>
  <c r="J35" i="2"/>
  <c r="K35" i="2" s="1"/>
  <c r="K34" i="2"/>
  <c r="J34" i="2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K27" i="2"/>
  <c r="J27" i="2"/>
  <c r="K26" i="2"/>
  <c r="J26" i="2"/>
  <c r="J25" i="2"/>
  <c r="K25" i="2" s="1"/>
  <c r="J24" i="2"/>
  <c r="K24" i="2" s="1"/>
  <c r="J23" i="2"/>
  <c r="K23" i="2" s="1"/>
  <c r="K22" i="2"/>
  <c r="J22" i="2"/>
  <c r="K21" i="2"/>
  <c r="J21" i="2"/>
  <c r="J20" i="2"/>
  <c r="K20" i="2" s="1"/>
  <c r="K19" i="2"/>
  <c r="J19" i="2"/>
  <c r="J18" i="2"/>
  <c r="K18" i="2" s="1"/>
  <c r="K17" i="2"/>
  <c r="J17" i="2"/>
  <c r="J16" i="2"/>
  <c r="K16" i="2" s="1"/>
  <c r="J15" i="2"/>
  <c r="K15" i="2" s="1"/>
  <c r="J14" i="2"/>
  <c r="K14" i="2" s="1"/>
  <c r="J13" i="2"/>
  <c r="J47" i="2" l="1"/>
  <c r="D58" i="2" s="1"/>
  <c r="E58" i="2" s="1"/>
  <c r="K13" i="2"/>
  <c r="D50" i="2" l="1"/>
  <c r="E50" i="2"/>
  <c r="D56" i="2"/>
  <c r="K47" i="2"/>
  <c r="D60" i="2" l="1"/>
  <c r="E56" i="2"/>
  <c r="E60" i="2" l="1"/>
  <c r="D61" i="2"/>
  <c r="E61" i="2" s="1"/>
  <c r="L41" i="2" l="1"/>
  <c r="M41" i="2" s="1"/>
  <c r="L36" i="2"/>
  <c r="M36" i="2" s="1"/>
  <c r="L31" i="2"/>
  <c r="M31" i="2" s="1"/>
  <c r="L26" i="2"/>
  <c r="M26" i="2" s="1"/>
  <c r="L21" i="2"/>
  <c r="M21" i="2" s="1"/>
  <c r="L16" i="2"/>
  <c r="M16" i="2" s="1"/>
  <c r="L29" i="2"/>
  <c r="M29" i="2" s="1"/>
  <c r="L19" i="2"/>
  <c r="M19" i="2" s="1"/>
  <c r="L33" i="2"/>
  <c r="M33" i="2" s="1"/>
  <c r="L35" i="2"/>
  <c r="M35" i="2" s="1"/>
  <c r="L39" i="2"/>
  <c r="M39" i="2" s="1"/>
  <c r="L28" i="2"/>
  <c r="M28" i="2" s="1"/>
  <c r="L42" i="2"/>
  <c r="M42" i="2" s="1"/>
  <c r="L34" i="2"/>
  <c r="M34" i="2" s="1"/>
  <c r="L27" i="2"/>
  <c r="M27" i="2" s="1"/>
  <c r="L18" i="2"/>
  <c r="M18" i="2" s="1"/>
  <c r="L22" i="2"/>
  <c r="M22" i="2" s="1"/>
  <c r="L40" i="2"/>
  <c r="M40" i="2" s="1"/>
  <c r="L24" i="2"/>
  <c r="M24" i="2" s="1"/>
  <c r="L23" i="2"/>
  <c r="M23" i="2" s="1"/>
  <c r="L25" i="2"/>
  <c r="M25" i="2" s="1"/>
  <c r="L17" i="2"/>
  <c r="M17" i="2" s="1"/>
  <c r="L20" i="2"/>
  <c r="M20" i="2" s="1"/>
  <c r="L14" i="2"/>
  <c r="M14" i="2" s="1"/>
  <c r="L38" i="2"/>
  <c r="M38" i="2" s="1"/>
  <c r="L30" i="2"/>
  <c r="M30" i="2" s="1"/>
  <c r="L15" i="2"/>
  <c r="M15" i="2" s="1"/>
  <c r="L37" i="2"/>
  <c r="M37" i="2" s="1"/>
  <c r="L32" i="2"/>
  <c r="M32" i="2" s="1"/>
  <c r="L13" i="2"/>
  <c r="M13" i="2" s="1"/>
  <c r="L47" i="2"/>
  <c r="M50" i="2" l="1"/>
  <c r="M47" i="2"/>
  <c r="M52" i="2"/>
  <c r="M51" i="2"/>
</calcChain>
</file>

<file path=xl/sharedStrings.xml><?xml version="1.0" encoding="utf-8"?>
<sst xmlns="http://schemas.openxmlformats.org/spreadsheetml/2006/main" count="180" uniqueCount="65">
  <si>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</si>
  <si>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</si>
  <si>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</si>
  <si>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</si>
  <si>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</si>
  <si>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</si>
  <si>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t>2023/12/4-2023/12/6</t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</si>
  <si>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</si>
  <si>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</si>
  <si>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</si>
  <si>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5Y8757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</si>
  <si>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</si>
  <si>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369-88354851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</si>
  <si>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</si>
  <si>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Guangzhou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</si>
  <si>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</si>
  <si>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</si>
  <si>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</si>
  <si>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</si>
  <si>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</si>
  <si>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</si>
  <si>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</si>
  <si>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</si>
  <si>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</si>
  <si>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</si>
  <si>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</si>
  <si>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CIF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</si>
  <si>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CIF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</si>
  <si>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</si>
  <si>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</si>
  <si>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</si>
  <si>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</si>
  <si>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</si>
  <si>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</si>
  <si>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</si>
  <si>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</si>
  <si>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</si>
  <si>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</si>
  <si>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</si>
  <si>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CIF Return</t>
  </si>
  <si>
    <t>Total Return</t>
  </si>
  <si>
    <t>SANTINA</t>
  </si>
  <si>
    <t>3JD</t>
  </si>
  <si>
    <t>2.5kg</t>
  </si>
  <si>
    <t>2JD</t>
  </si>
  <si>
    <t>3J</t>
  </si>
  <si>
    <t>2J</t>
  </si>
  <si>
    <t/>
  </si>
  <si>
    <t>Damage</t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</si>
  <si>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</si>
  <si>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</si>
  <si>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</si>
  <si>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</si>
  <si>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</si>
  <si>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t>总收益</t>
    </r>
    <r>
      <rPr>
        <sz val="12"/>
        <rFont val="Times New Roman Regular"/>
        <charset val="134"/>
      </rPr>
      <t xml:space="preserve"> CIF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</si>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</sst>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&quot;￥&quot;#,##0.00_);[Red]\(&quot;￥&quot;#,##0.00\)"/>
    <numFmt numFmtId="170" formatCode="&quot;US$&quot;#,##0.00;\-&quot;US$&quot;#,##0.00"/>
    <numFmt numFmtId="171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8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69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70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1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25" zoomScale="97" workbookViewId="0">
      <selection activeCell="I30" sqref="I30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30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s="1" customFormat="1" ht="24" customHeight="1">
      <c r="A8" s="4" t="s">
        <v>2</v>
      </c>
      <c r="B8" s="32" t="s">
        <v>3</v>
      </c>
      <c r="C8" s="32"/>
      <c r="E8" s="15" t="s">
        <v>4</v>
      </c>
      <c r="F8" s="16">
        <v>45263</v>
      </c>
      <c r="G8" s="17"/>
      <c r="H8" s="33" t="s">
        <v>5</v>
      </c>
      <c r="I8" s="33"/>
      <c r="J8" s="16" t="s">
        <v>6</v>
      </c>
      <c r="L8" s="15" t="s">
        <v>7</v>
      </c>
      <c r="M8" s="5" t="s">
        <v>8</v>
      </c>
    </row>
    <row r="9" spans="1:13" s="1" customFormat="1" ht="24" customHeight="1">
      <c r="A9" s="4" t="s">
        <v>9</v>
      </c>
      <c r="B9" s="32" t="s">
        <v>10</v>
      </c>
      <c r="C9" s="32"/>
      <c r="E9" s="15" t="s">
        <v>11</v>
      </c>
      <c r="F9" s="5" t="s">
        <v>12</v>
      </c>
      <c r="G9" s="18"/>
      <c r="H9" s="33" t="s">
        <v>13</v>
      </c>
      <c r="I9" s="33"/>
      <c r="J9" s="5" t="s">
        <v>14</v>
      </c>
    </row>
    <row r="10" spans="1:13" ht="24" customHeight="1"/>
    <row r="11" spans="1:13" s="2" customFormat="1" ht="24" customHeight="1">
      <c r="A11" s="6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21" t="s">
        <v>26</v>
      </c>
      <c r="M11" s="21" t="s">
        <v>27</v>
      </c>
    </row>
    <row r="12" spans="1:13" s="2" customFormat="1" ht="24" customHeight="1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3" s="2" customFormat="1" ht="24" customHeight="1">
      <c r="A13" s="8">
        <v>45264</v>
      </c>
      <c r="B13" s="9">
        <v>1511252</v>
      </c>
      <c r="C13" s="9" t="s">
        <v>41</v>
      </c>
      <c r="D13" s="9">
        <v>121064</v>
      </c>
      <c r="E13" s="9">
        <v>105448</v>
      </c>
      <c r="F13" s="9" t="s">
        <v>42</v>
      </c>
      <c r="G13" s="9">
        <v>3</v>
      </c>
      <c r="H13" s="9" t="s">
        <v>43</v>
      </c>
      <c r="I13" s="22">
        <v>350</v>
      </c>
      <c r="J13" s="22">
        <f t="shared" ref="J13:J42" si="0">G13*I13</f>
        <v>1050</v>
      </c>
      <c r="K13" s="19">
        <f t="shared" ref="K13:K42" si="1">J13/$M$8</f>
        <v>143.83561643835617</v>
      </c>
      <c r="L13" s="19">
        <f t="shared" ref="L13:L42" si="2">K13/G13-$E$61</f>
        <v>39.476623745271063</v>
      </c>
      <c r="M13" s="19">
        <f t="shared" ref="M13:M42" si="3">L13*G13</f>
        <v>118.42987123581318</v>
      </c>
    </row>
    <row r="14" spans="1:13" s="2" customFormat="1" ht="24" customHeight="1">
      <c r="A14" s="8">
        <v>45264</v>
      </c>
      <c r="B14" s="9">
        <v>1511252</v>
      </c>
      <c r="C14" s="9" t="s">
        <v>41</v>
      </c>
      <c r="D14" s="9">
        <v>121064</v>
      </c>
      <c r="E14" s="9">
        <v>105448</v>
      </c>
      <c r="F14" s="9" t="s">
        <v>42</v>
      </c>
      <c r="G14" s="9">
        <v>96</v>
      </c>
      <c r="H14" s="9" t="s">
        <v>43</v>
      </c>
      <c r="I14" s="22">
        <v>350</v>
      </c>
      <c r="J14" s="22">
        <f t="shared" si="0"/>
        <v>33600</v>
      </c>
      <c r="K14" s="19">
        <f t="shared" si="1"/>
        <v>4602.7397260273974</v>
      </c>
      <c r="L14" s="19">
        <f t="shared" si="2"/>
        <v>39.476623745271063</v>
      </c>
      <c r="M14" s="19">
        <f t="shared" si="3"/>
        <v>3789.7558795460218</v>
      </c>
    </row>
    <row r="15" spans="1:13" s="2" customFormat="1" ht="24" customHeight="1">
      <c r="A15" s="8">
        <v>45264</v>
      </c>
      <c r="B15" s="9">
        <v>1511252</v>
      </c>
      <c r="C15" s="9" t="s">
        <v>41</v>
      </c>
      <c r="D15" s="9">
        <v>121064</v>
      </c>
      <c r="E15" s="9">
        <v>105448</v>
      </c>
      <c r="F15" s="9" t="s">
        <v>42</v>
      </c>
      <c r="G15" s="9">
        <v>176</v>
      </c>
      <c r="H15" s="9" t="s">
        <v>43</v>
      </c>
      <c r="I15" s="22">
        <v>345</v>
      </c>
      <c r="J15" s="22">
        <f t="shared" si="0"/>
        <v>60720</v>
      </c>
      <c r="K15" s="19">
        <f t="shared" si="1"/>
        <v>8317.8082191780832</v>
      </c>
      <c r="L15" s="19">
        <f t="shared" si="2"/>
        <v>38.791692238421753</v>
      </c>
      <c r="M15" s="19">
        <f t="shared" si="3"/>
        <v>6827.3378339622286</v>
      </c>
    </row>
    <row r="16" spans="1:13" s="2" customFormat="1" ht="24" customHeight="1">
      <c r="A16" s="8">
        <v>45264</v>
      </c>
      <c r="B16" s="9">
        <v>1511256</v>
      </c>
      <c r="C16" s="9" t="s">
        <v>41</v>
      </c>
      <c r="D16" s="9">
        <v>121064</v>
      </c>
      <c r="E16" s="9">
        <v>114957</v>
      </c>
      <c r="F16" s="9" t="s">
        <v>44</v>
      </c>
      <c r="G16" s="9">
        <v>80</v>
      </c>
      <c r="H16" s="9" t="s">
        <v>43</v>
      </c>
      <c r="I16" s="22">
        <v>330</v>
      </c>
      <c r="J16" s="22">
        <f t="shared" si="0"/>
        <v>26400</v>
      </c>
      <c r="K16" s="19">
        <f t="shared" si="1"/>
        <v>3616.4383561643835</v>
      </c>
      <c r="L16" s="19">
        <f t="shared" si="2"/>
        <v>36.736897717873802</v>
      </c>
      <c r="M16" s="19">
        <f t="shared" si="3"/>
        <v>2938.9518174299042</v>
      </c>
    </row>
    <row r="17" spans="1:13" s="2" customFormat="1" ht="24" customHeight="1">
      <c r="A17" s="8">
        <v>45264</v>
      </c>
      <c r="B17" s="9">
        <v>1511258</v>
      </c>
      <c r="C17" s="9" t="s">
        <v>41</v>
      </c>
      <c r="D17" s="9">
        <v>121064</v>
      </c>
      <c r="E17" s="9">
        <v>114957</v>
      </c>
      <c r="F17" s="9" t="s">
        <v>44</v>
      </c>
      <c r="G17" s="9">
        <v>279</v>
      </c>
      <c r="H17" s="9" t="s">
        <v>43</v>
      </c>
      <c r="I17" s="22">
        <v>330</v>
      </c>
      <c r="J17" s="22">
        <f t="shared" si="0"/>
        <v>92070</v>
      </c>
      <c r="K17" s="19">
        <f t="shared" si="1"/>
        <v>12612.328767123288</v>
      </c>
      <c r="L17" s="19">
        <f t="shared" si="2"/>
        <v>36.736897717873802</v>
      </c>
      <c r="M17" s="19">
        <f t="shared" si="3"/>
        <v>10249.59446328679</v>
      </c>
    </row>
    <row r="18" spans="1:13" s="2" customFormat="1" ht="24" customHeight="1">
      <c r="A18" s="8">
        <v>45264</v>
      </c>
      <c r="B18" s="9">
        <v>1515882</v>
      </c>
      <c r="C18" s="9" t="s">
        <v>41</v>
      </c>
      <c r="D18" s="9">
        <v>121064</v>
      </c>
      <c r="E18" s="9">
        <v>121944</v>
      </c>
      <c r="F18" s="9" t="s">
        <v>45</v>
      </c>
      <c r="G18" s="9">
        <v>280</v>
      </c>
      <c r="H18" s="9" t="s">
        <v>43</v>
      </c>
      <c r="I18" s="22">
        <v>350</v>
      </c>
      <c r="J18" s="22">
        <f t="shared" si="0"/>
        <v>98000</v>
      </c>
      <c r="K18" s="19">
        <f t="shared" si="1"/>
        <v>13424.657534246575</v>
      </c>
      <c r="L18" s="19">
        <f t="shared" si="2"/>
        <v>39.476623745271063</v>
      </c>
      <c r="M18" s="19">
        <f t="shared" si="3"/>
        <v>11053.454648675897</v>
      </c>
    </row>
    <row r="19" spans="1:13" s="2" customFormat="1" ht="24" customHeight="1">
      <c r="A19" s="8">
        <v>45264</v>
      </c>
      <c r="B19" s="9">
        <v>1515884</v>
      </c>
      <c r="C19" s="9" t="s">
        <v>41</v>
      </c>
      <c r="D19" s="9">
        <v>121064</v>
      </c>
      <c r="E19" s="9">
        <v>121944</v>
      </c>
      <c r="F19" s="9" t="s">
        <v>46</v>
      </c>
      <c r="G19" s="9">
        <v>280</v>
      </c>
      <c r="H19" s="9" t="s">
        <v>43</v>
      </c>
      <c r="I19" s="22">
        <v>330</v>
      </c>
      <c r="J19" s="22">
        <f t="shared" si="0"/>
        <v>92400</v>
      </c>
      <c r="K19" s="19">
        <f t="shared" si="1"/>
        <v>12657.534246575342</v>
      </c>
      <c r="L19" s="19">
        <f t="shared" si="2"/>
        <v>36.736897717873802</v>
      </c>
      <c r="M19" s="19">
        <f t="shared" si="3"/>
        <v>10286.331361004664</v>
      </c>
    </row>
    <row r="20" spans="1:13" s="2" customFormat="1" ht="24" customHeight="1">
      <c r="A20" s="8">
        <v>45264</v>
      </c>
      <c r="B20" s="9">
        <v>1515885</v>
      </c>
      <c r="C20" s="9" t="s">
        <v>41</v>
      </c>
      <c r="D20" s="9">
        <v>121064</v>
      </c>
      <c r="E20" s="9">
        <v>121944</v>
      </c>
      <c r="F20" s="9" t="s">
        <v>45</v>
      </c>
      <c r="G20" s="9">
        <v>280</v>
      </c>
      <c r="H20" s="9" t="s">
        <v>43</v>
      </c>
      <c r="I20" s="22">
        <v>350</v>
      </c>
      <c r="J20" s="22">
        <f t="shared" si="0"/>
        <v>98000</v>
      </c>
      <c r="K20" s="19">
        <f t="shared" si="1"/>
        <v>13424.657534246575</v>
      </c>
      <c r="L20" s="19">
        <f t="shared" si="2"/>
        <v>39.476623745271063</v>
      </c>
      <c r="M20" s="19">
        <f t="shared" si="3"/>
        <v>11053.454648675897</v>
      </c>
    </row>
    <row r="21" spans="1:13" s="2" customFormat="1" ht="24" customHeight="1">
      <c r="A21" s="8">
        <v>45264</v>
      </c>
      <c r="B21" s="9">
        <v>1515888</v>
      </c>
      <c r="C21" s="9" t="s">
        <v>41</v>
      </c>
      <c r="D21" s="9">
        <v>121064</v>
      </c>
      <c r="E21" s="9">
        <v>121944</v>
      </c>
      <c r="F21" s="9" t="s">
        <v>46</v>
      </c>
      <c r="G21" s="9">
        <v>280</v>
      </c>
      <c r="H21" s="9" t="s">
        <v>43</v>
      </c>
      <c r="I21" s="22">
        <v>330</v>
      </c>
      <c r="J21" s="22">
        <f t="shared" si="0"/>
        <v>92400</v>
      </c>
      <c r="K21" s="19">
        <f t="shared" si="1"/>
        <v>12657.534246575342</v>
      </c>
      <c r="L21" s="19">
        <f t="shared" si="2"/>
        <v>36.736897717873802</v>
      </c>
      <c r="M21" s="19">
        <f t="shared" si="3"/>
        <v>10286.331361004664</v>
      </c>
    </row>
    <row r="22" spans="1:13" s="2" customFormat="1" ht="24" customHeight="1">
      <c r="A22" s="8">
        <v>45264</v>
      </c>
      <c r="B22" s="9">
        <v>1515921</v>
      </c>
      <c r="C22" s="9" t="s">
        <v>41</v>
      </c>
      <c r="D22" s="9">
        <v>121064</v>
      </c>
      <c r="E22" s="9">
        <v>114957</v>
      </c>
      <c r="F22" s="9" t="s">
        <v>46</v>
      </c>
      <c r="G22" s="9">
        <v>55</v>
      </c>
      <c r="H22" s="9" t="s">
        <v>43</v>
      </c>
      <c r="I22" s="22">
        <v>320</v>
      </c>
      <c r="J22" s="22">
        <f t="shared" si="0"/>
        <v>17600</v>
      </c>
      <c r="K22" s="19">
        <f t="shared" si="1"/>
        <v>2410.9589041095892</v>
      </c>
      <c r="L22" s="19">
        <f t="shared" si="2"/>
        <v>35.367034704175175</v>
      </c>
      <c r="M22" s="19">
        <f t="shared" si="3"/>
        <v>1945.1869087296348</v>
      </c>
    </row>
    <row r="23" spans="1:13" s="2" customFormat="1" ht="24" customHeight="1">
      <c r="A23" s="8">
        <v>45264</v>
      </c>
      <c r="B23" s="9">
        <v>1515921</v>
      </c>
      <c r="C23" s="9" t="s">
        <v>41</v>
      </c>
      <c r="D23" s="9">
        <v>121064</v>
      </c>
      <c r="E23" s="9">
        <v>114957</v>
      </c>
      <c r="F23" s="9" t="s">
        <v>46</v>
      </c>
      <c r="G23" s="9">
        <v>225</v>
      </c>
      <c r="H23" s="9" t="s">
        <v>43</v>
      </c>
      <c r="I23" s="22">
        <v>320</v>
      </c>
      <c r="J23" s="22">
        <f t="shared" si="0"/>
        <v>72000</v>
      </c>
      <c r="K23" s="19">
        <f t="shared" si="1"/>
        <v>9863.0136986301368</v>
      </c>
      <c r="L23" s="19">
        <f t="shared" si="2"/>
        <v>35.367034704175168</v>
      </c>
      <c r="M23" s="19">
        <f t="shared" si="3"/>
        <v>7957.5828084394125</v>
      </c>
    </row>
    <row r="24" spans="1:13" s="2" customFormat="1" ht="24" customHeight="1">
      <c r="A24" s="8">
        <v>45264</v>
      </c>
      <c r="B24" s="9">
        <v>1515929</v>
      </c>
      <c r="C24" s="9" t="s">
        <v>41</v>
      </c>
      <c r="D24" s="9">
        <v>121064</v>
      </c>
      <c r="E24" s="9">
        <v>114957</v>
      </c>
      <c r="F24" s="9" t="s">
        <v>46</v>
      </c>
      <c r="G24" s="9">
        <v>214</v>
      </c>
      <c r="H24" s="9" t="s">
        <v>43</v>
      </c>
      <c r="I24" s="22">
        <v>320</v>
      </c>
      <c r="J24" s="22">
        <f t="shared" si="0"/>
        <v>68480</v>
      </c>
      <c r="K24" s="19">
        <f t="shared" si="1"/>
        <v>9380.82191780822</v>
      </c>
      <c r="L24" s="19">
        <f t="shared" si="2"/>
        <v>35.367034704175175</v>
      </c>
      <c r="M24" s="19">
        <f t="shared" si="3"/>
        <v>7568.5454266934876</v>
      </c>
    </row>
    <row r="25" spans="1:13" s="2" customFormat="1" ht="24" customHeight="1">
      <c r="A25" s="8">
        <v>45264</v>
      </c>
      <c r="B25" s="9">
        <v>1515929</v>
      </c>
      <c r="C25" s="9" t="s">
        <v>41</v>
      </c>
      <c r="D25" s="9">
        <v>121064</v>
      </c>
      <c r="E25" s="9">
        <v>121944</v>
      </c>
      <c r="F25" s="9" t="s">
        <v>46</v>
      </c>
      <c r="G25" s="9">
        <v>66</v>
      </c>
      <c r="H25" s="9" t="s">
        <v>43</v>
      </c>
      <c r="I25" s="22">
        <v>320</v>
      </c>
      <c r="J25" s="22">
        <f t="shared" si="0"/>
        <v>21120</v>
      </c>
      <c r="K25" s="19">
        <f t="shared" si="1"/>
        <v>2893.1506849315069</v>
      </c>
      <c r="L25" s="19">
        <f t="shared" si="2"/>
        <v>35.367034704175175</v>
      </c>
      <c r="M25" s="19">
        <f t="shared" si="3"/>
        <v>2334.2242904755617</v>
      </c>
    </row>
    <row r="26" spans="1:13" s="2" customFormat="1" ht="24" customHeight="1">
      <c r="A26" s="8">
        <v>45264</v>
      </c>
      <c r="B26" s="9">
        <v>1515932</v>
      </c>
      <c r="C26" s="9" t="s">
        <v>41</v>
      </c>
      <c r="D26" s="9">
        <v>121064</v>
      </c>
      <c r="E26" s="9">
        <v>121944</v>
      </c>
      <c r="F26" s="9" t="s">
        <v>45</v>
      </c>
      <c r="G26" s="9">
        <v>98</v>
      </c>
      <c r="H26" s="9" t="s">
        <v>43</v>
      </c>
      <c r="I26" s="22">
        <v>350</v>
      </c>
      <c r="J26" s="22">
        <f t="shared" si="0"/>
        <v>34300</v>
      </c>
      <c r="K26" s="19">
        <f t="shared" si="1"/>
        <v>4698.6301369863013</v>
      </c>
      <c r="L26" s="19">
        <f t="shared" si="2"/>
        <v>39.476623745271063</v>
      </c>
      <c r="M26" s="19">
        <f t="shared" si="3"/>
        <v>3868.709127036564</v>
      </c>
    </row>
    <row r="27" spans="1:13" s="2" customFormat="1" ht="24" customHeight="1">
      <c r="A27" s="8">
        <v>45264</v>
      </c>
      <c r="B27" s="9">
        <v>1515932</v>
      </c>
      <c r="C27" s="9" t="s">
        <v>41</v>
      </c>
      <c r="D27" s="9">
        <v>121064</v>
      </c>
      <c r="E27" s="9">
        <v>114957</v>
      </c>
      <c r="F27" s="9" t="s">
        <v>45</v>
      </c>
      <c r="G27" s="9">
        <v>182</v>
      </c>
      <c r="H27" s="9" t="s">
        <v>43</v>
      </c>
      <c r="I27" s="22">
        <v>350</v>
      </c>
      <c r="J27" s="22">
        <f t="shared" si="0"/>
        <v>63700</v>
      </c>
      <c r="K27" s="19">
        <f t="shared" si="1"/>
        <v>8726.0273972602736</v>
      </c>
      <c r="L27" s="19">
        <f t="shared" si="2"/>
        <v>39.476623745271056</v>
      </c>
      <c r="M27" s="19">
        <f t="shared" si="3"/>
        <v>7184.7455216393319</v>
      </c>
    </row>
    <row r="28" spans="1:13" s="2" customFormat="1" ht="24" customHeight="1">
      <c r="A28" s="8">
        <v>45264</v>
      </c>
      <c r="B28" s="9">
        <v>1515934</v>
      </c>
      <c r="C28" s="9" t="s">
        <v>41</v>
      </c>
      <c r="D28" s="9">
        <v>121064</v>
      </c>
      <c r="E28" s="9">
        <v>121944</v>
      </c>
      <c r="F28" s="9" t="s">
        <v>46</v>
      </c>
      <c r="G28" s="9">
        <v>280</v>
      </c>
      <c r="H28" s="9" t="s">
        <v>43</v>
      </c>
      <c r="I28" s="22">
        <v>320</v>
      </c>
      <c r="J28" s="22">
        <f t="shared" si="0"/>
        <v>89600</v>
      </c>
      <c r="K28" s="19">
        <f t="shared" si="1"/>
        <v>12273.972602739726</v>
      </c>
      <c r="L28" s="19">
        <f t="shared" si="2"/>
        <v>35.367034704175175</v>
      </c>
      <c r="M28" s="19">
        <f t="shared" si="3"/>
        <v>9902.7697171690488</v>
      </c>
    </row>
    <row r="29" spans="1:13" s="2" customFormat="1" ht="24" customHeight="1">
      <c r="A29" s="8">
        <v>45264</v>
      </c>
      <c r="B29" s="9">
        <v>1515937</v>
      </c>
      <c r="C29" s="9" t="s">
        <v>41</v>
      </c>
      <c r="D29" s="9">
        <v>121064</v>
      </c>
      <c r="E29" s="9">
        <v>121944</v>
      </c>
      <c r="F29" s="9" t="s">
        <v>45</v>
      </c>
      <c r="G29" s="9">
        <v>280</v>
      </c>
      <c r="H29" s="9" t="s">
        <v>43</v>
      </c>
      <c r="I29" s="22">
        <v>350</v>
      </c>
      <c r="J29" s="22">
        <f t="shared" si="0"/>
        <v>98000</v>
      </c>
      <c r="K29" s="19">
        <f t="shared" si="1"/>
        <v>13424.657534246575</v>
      </c>
      <c r="L29" s="19">
        <f t="shared" si="2"/>
        <v>39.476623745271063</v>
      </c>
      <c r="M29" s="19">
        <f t="shared" si="3"/>
        <v>11053.454648675897</v>
      </c>
    </row>
    <row r="30" spans="1:13" s="2" customFormat="1" ht="24" customHeight="1">
      <c r="A30" s="8">
        <v>45264</v>
      </c>
      <c r="B30" s="9">
        <v>1515940</v>
      </c>
      <c r="C30" s="9" t="s">
        <v>41</v>
      </c>
      <c r="D30" s="9">
        <v>121064</v>
      </c>
      <c r="E30" s="9">
        <v>121944</v>
      </c>
      <c r="F30" s="9" t="s">
        <v>46</v>
      </c>
      <c r="G30" s="9">
        <v>280</v>
      </c>
      <c r="H30" s="9" t="s">
        <v>43</v>
      </c>
      <c r="I30" s="22">
        <v>320</v>
      </c>
      <c r="J30" s="22">
        <f t="shared" si="0"/>
        <v>89600</v>
      </c>
      <c r="K30" s="19">
        <f t="shared" si="1"/>
        <v>12273.972602739726</v>
      </c>
      <c r="L30" s="19">
        <f t="shared" si="2"/>
        <v>35.367034704175175</v>
      </c>
      <c r="M30" s="19">
        <f t="shared" si="3"/>
        <v>9902.7697171690488</v>
      </c>
    </row>
    <row r="31" spans="1:13" s="2" customFormat="1" ht="24" customHeight="1">
      <c r="A31" s="8">
        <v>45264</v>
      </c>
      <c r="B31" s="9">
        <v>1515944</v>
      </c>
      <c r="C31" s="9" t="s">
        <v>41</v>
      </c>
      <c r="D31" s="9">
        <v>121064</v>
      </c>
      <c r="E31" s="9">
        <v>121944</v>
      </c>
      <c r="F31" s="9" t="s">
        <v>46</v>
      </c>
      <c r="G31" s="9">
        <v>280</v>
      </c>
      <c r="H31" s="9" t="s">
        <v>43</v>
      </c>
      <c r="I31" s="22">
        <v>320</v>
      </c>
      <c r="J31" s="22">
        <f t="shared" si="0"/>
        <v>89600</v>
      </c>
      <c r="K31" s="19">
        <f t="shared" si="1"/>
        <v>12273.972602739726</v>
      </c>
      <c r="L31" s="19">
        <f t="shared" si="2"/>
        <v>35.367034704175175</v>
      </c>
      <c r="M31" s="19">
        <f t="shared" si="3"/>
        <v>9902.7697171690488</v>
      </c>
    </row>
    <row r="32" spans="1:13" s="2" customFormat="1" ht="24" customHeight="1">
      <c r="A32" s="8">
        <v>45264</v>
      </c>
      <c r="B32" s="9">
        <v>1515949</v>
      </c>
      <c r="C32" s="9" t="s">
        <v>41</v>
      </c>
      <c r="D32" s="9">
        <v>121064</v>
      </c>
      <c r="E32" s="9">
        <v>121944</v>
      </c>
      <c r="F32" s="9" t="s">
        <v>45</v>
      </c>
      <c r="G32" s="9">
        <v>280</v>
      </c>
      <c r="H32" s="9" t="s">
        <v>43</v>
      </c>
      <c r="I32" s="22">
        <v>320</v>
      </c>
      <c r="J32" s="22">
        <f t="shared" si="0"/>
        <v>89600</v>
      </c>
      <c r="K32" s="19">
        <f t="shared" si="1"/>
        <v>12273.972602739726</v>
      </c>
      <c r="L32" s="19">
        <f t="shared" si="2"/>
        <v>35.367034704175175</v>
      </c>
      <c r="M32" s="19">
        <f t="shared" si="3"/>
        <v>9902.7697171690488</v>
      </c>
    </row>
    <row r="33" spans="1:15" s="2" customFormat="1" ht="24" customHeight="1">
      <c r="A33" s="8">
        <v>45264</v>
      </c>
      <c r="B33" s="9">
        <v>1515951</v>
      </c>
      <c r="C33" s="9" t="s">
        <v>41</v>
      </c>
      <c r="D33" s="9">
        <v>121064</v>
      </c>
      <c r="E33" s="9">
        <v>105448</v>
      </c>
      <c r="F33" s="9" t="s">
        <v>44</v>
      </c>
      <c r="G33" s="9">
        <v>280</v>
      </c>
      <c r="H33" s="9" t="s">
        <v>43</v>
      </c>
      <c r="I33" s="22">
        <v>330</v>
      </c>
      <c r="J33" s="22">
        <f t="shared" si="0"/>
        <v>92400</v>
      </c>
      <c r="K33" s="19">
        <f t="shared" si="1"/>
        <v>12657.534246575342</v>
      </c>
      <c r="L33" s="19">
        <f t="shared" si="2"/>
        <v>36.736897717873802</v>
      </c>
      <c r="M33" s="19">
        <f t="shared" si="3"/>
        <v>10286.331361004664</v>
      </c>
    </row>
    <row r="34" spans="1:15" s="2" customFormat="1" ht="24" customHeight="1">
      <c r="A34" s="8">
        <v>45264</v>
      </c>
      <c r="B34" s="9">
        <v>1515953</v>
      </c>
      <c r="C34" s="9" t="s">
        <v>41</v>
      </c>
      <c r="D34" s="9">
        <v>121064</v>
      </c>
      <c r="E34" s="9">
        <v>105448</v>
      </c>
      <c r="F34" s="9" t="s">
        <v>42</v>
      </c>
      <c r="G34" s="9">
        <v>100</v>
      </c>
      <c r="H34" s="9" t="s">
        <v>43</v>
      </c>
      <c r="I34" s="22">
        <v>350</v>
      </c>
      <c r="J34" s="22">
        <f t="shared" si="0"/>
        <v>35000</v>
      </c>
      <c r="K34" s="19">
        <f t="shared" si="1"/>
        <v>4794.5205479452052</v>
      </c>
      <c r="L34" s="19">
        <f t="shared" si="2"/>
        <v>39.476623745271056</v>
      </c>
      <c r="M34" s="19">
        <f t="shared" si="3"/>
        <v>3947.6623745271054</v>
      </c>
    </row>
    <row r="35" spans="1:15" s="2" customFormat="1" ht="24" customHeight="1">
      <c r="A35" s="8">
        <v>45264</v>
      </c>
      <c r="B35" s="9">
        <v>1515953</v>
      </c>
      <c r="C35" s="9" t="s">
        <v>41</v>
      </c>
      <c r="D35" s="9">
        <v>121064</v>
      </c>
      <c r="E35" s="9">
        <v>105448</v>
      </c>
      <c r="F35" s="9" t="s">
        <v>42</v>
      </c>
      <c r="G35" s="9">
        <v>180</v>
      </c>
      <c r="H35" s="9" t="s">
        <v>43</v>
      </c>
      <c r="I35" s="22">
        <v>360</v>
      </c>
      <c r="J35" s="22">
        <f t="shared" si="0"/>
        <v>64800</v>
      </c>
      <c r="K35" s="19">
        <f t="shared" si="1"/>
        <v>8876.7123287671238</v>
      </c>
      <c r="L35" s="19">
        <f t="shared" si="2"/>
        <v>40.846486758969696</v>
      </c>
      <c r="M35" s="19">
        <f t="shared" si="3"/>
        <v>7352.3676166145451</v>
      </c>
    </row>
    <row r="36" spans="1:15" s="2" customFormat="1" ht="24" customHeight="1">
      <c r="A36" s="8">
        <v>45265</v>
      </c>
      <c r="B36" s="9">
        <v>1511252</v>
      </c>
      <c r="C36" s="9" t="s">
        <v>41</v>
      </c>
      <c r="D36" s="9">
        <v>121064</v>
      </c>
      <c r="E36" s="9">
        <v>105448</v>
      </c>
      <c r="F36" s="9" t="s">
        <v>42</v>
      </c>
      <c r="G36" s="9">
        <v>2</v>
      </c>
      <c r="H36" s="9" t="s">
        <v>43</v>
      </c>
      <c r="I36" s="22">
        <v>120</v>
      </c>
      <c r="J36" s="22">
        <f t="shared" si="0"/>
        <v>240</v>
      </c>
      <c r="K36" s="19">
        <f t="shared" si="1"/>
        <v>32.876712328767127</v>
      </c>
      <c r="L36" s="19">
        <f t="shared" si="2"/>
        <v>7.9697744302025697</v>
      </c>
      <c r="M36" s="19">
        <f t="shared" si="3"/>
        <v>15.939548860405139</v>
      </c>
    </row>
    <row r="37" spans="1:15" s="2" customFormat="1" ht="24" customHeight="1">
      <c r="A37" s="8">
        <v>45265</v>
      </c>
      <c r="B37" s="9">
        <v>1511252</v>
      </c>
      <c r="C37" s="9" t="s">
        <v>41</v>
      </c>
      <c r="D37" s="9">
        <v>121064</v>
      </c>
      <c r="E37" s="9">
        <v>105448</v>
      </c>
      <c r="F37" s="9" t="s">
        <v>42</v>
      </c>
      <c r="G37" s="9">
        <v>1</v>
      </c>
      <c r="H37" s="9" t="s">
        <v>43</v>
      </c>
      <c r="I37" s="22">
        <v>350</v>
      </c>
      <c r="J37" s="22">
        <f t="shared" si="0"/>
        <v>350</v>
      </c>
      <c r="K37" s="19">
        <f t="shared" si="1"/>
        <v>47.945205479452056</v>
      </c>
      <c r="L37" s="19">
        <f t="shared" si="2"/>
        <v>39.476623745271063</v>
      </c>
      <c r="M37" s="19">
        <f t="shared" si="3"/>
        <v>39.476623745271063</v>
      </c>
    </row>
    <row r="38" spans="1:15" s="2" customFormat="1" ht="24" customHeight="1">
      <c r="A38" s="8">
        <v>45265</v>
      </c>
      <c r="B38" s="9">
        <v>1511252</v>
      </c>
      <c r="C38" s="9" t="s">
        <v>41</v>
      </c>
      <c r="D38" s="9">
        <v>121064</v>
      </c>
      <c r="E38" s="9">
        <v>105448</v>
      </c>
      <c r="F38" s="9" t="s">
        <v>42</v>
      </c>
      <c r="G38" s="9">
        <v>1</v>
      </c>
      <c r="H38" s="9" t="s">
        <v>43</v>
      </c>
      <c r="I38" s="22">
        <v>120</v>
      </c>
      <c r="J38" s="22">
        <f t="shared" si="0"/>
        <v>120</v>
      </c>
      <c r="K38" s="19">
        <f t="shared" si="1"/>
        <v>16.438356164383563</v>
      </c>
      <c r="L38" s="19">
        <f t="shared" si="2"/>
        <v>7.9697744302025697</v>
      </c>
      <c r="M38" s="19">
        <f t="shared" si="3"/>
        <v>7.9697744302025697</v>
      </c>
    </row>
    <row r="39" spans="1:15" s="2" customFormat="1" ht="24" customHeight="1">
      <c r="A39" s="8">
        <v>45265</v>
      </c>
      <c r="B39" s="9">
        <v>1511256</v>
      </c>
      <c r="C39" s="9" t="s">
        <v>41</v>
      </c>
      <c r="D39" s="9">
        <v>121064</v>
      </c>
      <c r="E39" s="9">
        <v>114957</v>
      </c>
      <c r="F39" s="9" t="s">
        <v>44</v>
      </c>
      <c r="G39" s="9">
        <v>200</v>
      </c>
      <c r="H39" s="9" t="s">
        <v>43</v>
      </c>
      <c r="I39" s="22">
        <v>320</v>
      </c>
      <c r="J39" s="22">
        <f t="shared" si="0"/>
        <v>64000</v>
      </c>
      <c r="K39" s="19">
        <f t="shared" si="1"/>
        <v>8767.1232876712329</v>
      </c>
      <c r="L39" s="19">
        <f t="shared" si="2"/>
        <v>35.367034704175168</v>
      </c>
      <c r="M39" s="19">
        <f t="shared" si="3"/>
        <v>7073.4069408350333</v>
      </c>
    </row>
    <row r="40" spans="1:15" s="2" customFormat="1" ht="24" customHeight="1">
      <c r="A40" s="8">
        <v>45266</v>
      </c>
      <c r="B40" s="9">
        <v>1515883</v>
      </c>
      <c r="C40" s="9" t="s">
        <v>41</v>
      </c>
      <c r="D40" s="9">
        <v>121064</v>
      </c>
      <c r="E40" s="9">
        <v>121944</v>
      </c>
      <c r="F40" s="9" t="s">
        <v>46</v>
      </c>
      <c r="G40" s="9">
        <v>280</v>
      </c>
      <c r="H40" s="9" t="s">
        <v>43</v>
      </c>
      <c r="I40" s="22">
        <v>320</v>
      </c>
      <c r="J40" s="22">
        <f t="shared" si="0"/>
        <v>89600</v>
      </c>
      <c r="K40" s="19">
        <f t="shared" si="1"/>
        <v>12273.972602739726</v>
      </c>
      <c r="L40" s="19">
        <f t="shared" si="2"/>
        <v>35.367034704175175</v>
      </c>
      <c r="M40" s="19">
        <f t="shared" si="3"/>
        <v>9902.7697171690488</v>
      </c>
    </row>
    <row r="41" spans="1:15" s="2" customFormat="1" ht="24" customHeight="1">
      <c r="A41" s="8">
        <v>45266</v>
      </c>
      <c r="B41" s="9">
        <v>1515943</v>
      </c>
      <c r="C41" s="9" t="s">
        <v>41</v>
      </c>
      <c r="D41" s="9">
        <v>121064</v>
      </c>
      <c r="E41" s="9">
        <v>121944</v>
      </c>
      <c r="F41" s="9" t="s">
        <v>45</v>
      </c>
      <c r="G41" s="9">
        <v>280</v>
      </c>
      <c r="H41" s="9" t="s">
        <v>43</v>
      </c>
      <c r="I41" s="22">
        <v>350</v>
      </c>
      <c r="J41" s="22">
        <f t="shared" si="0"/>
        <v>98000</v>
      </c>
      <c r="K41" s="19">
        <f t="shared" si="1"/>
        <v>13424.657534246575</v>
      </c>
      <c r="L41" s="19">
        <f t="shared" si="2"/>
        <v>39.476623745271063</v>
      </c>
      <c r="M41" s="19">
        <f t="shared" si="3"/>
        <v>11053.454648675897</v>
      </c>
    </row>
    <row r="42" spans="1:15" s="2" customFormat="1" ht="24" customHeight="1">
      <c r="A42" s="8">
        <v>45266</v>
      </c>
      <c r="B42" s="9">
        <v>1515948</v>
      </c>
      <c r="C42" s="9" t="s">
        <v>41</v>
      </c>
      <c r="D42" s="9">
        <v>121064</v>
      </c>
      <c r="E42" s="9">
        <v>121944</v>
      </c>
      <c r="F42" s="9" t="s">
        <v>46</v>
      </c>
      <c r="G42" s="9">
        <v>280</v>
      </c>
      <c r="H42" s="9" t="s">
        <v>43</v>
      </c>
      <c r="I42" s="22">
        <v>320</v>
      </c>
      <c r="J42" s="22">
        <f t="shared" si="0"/>
        <v>89600</v>
      </c>
      <c r="K42" s="19">
        <f t="shared" si="1"/>
        <v>12273.972602739726</v>
      </c>
      <c r="L42" s="19">
        <f t="shared" si="2"/>
        <v>35.367034704175175</v>
      </c>
      <c r="M42" s="19">
        <f t="shared" si="3"/>
        <v>9902.7697171690488</v>
      </c>
    </row>
    <row r="43" spans="1:15" s="2" customFormat="1" ht="24" customHeight="1">
      <c r="A43" s="9" t="s">
        <v>47</v>
      </c>
      <c r="B43" s="9" t="s">
        <v>47</v>
      </c>
      <c r="C43" s="9" t="s">
        <v>47</v>
      </c>
      <c r="D43" s="9" t="s">
        <v>47</v>
      </c>
      <c r="E43" s="9" t="s">
        <v>47</v>
      </c>
      <c r="F43" s="9" t="s">
        <v>47</v>
      </c>
      <c r="G43" s="9" t="s">
        <v>47</v>
      </c>
      <c r="H43" s="9" t="s">
        <v>47</v>
      </c>
      <c r="I43" s="23" t="s">
        <v>47</v>
      </c>
      <c r="J43" s="22"/>
      <c r="K43" s="19"/>
      <c r="L43" s="19"/>
      <c r="M43" s="19"/>
    </row>
    <row r="44" spans="1:15" s="2" customFormat="1" ht="24" customHeight="1">
      <c r="A44" s="9" t="s">
        <v>48</v>
      </c>
      <c r="B44" s="9">
        <v>1511252</v>
      </c>
      <c r="C44" s="9" t="s">
        <v>41</v>
      </c>
      <c r="D44" s="9">
        <v>121064</v>
      </c>
      <c r="E44" s="9">
        <v>105448</v>
      </c>
      <c r="F44" s="9" t="s">
        <v>42</v>
      </c>
      <c r="G44" s="9">
        <v>1</v>
      </c>
      <c r="H44" s="9" t="s">
        <v>43</v>
      </c>
      <c r="I44" s="23" t="s">
        <v>47</v>
      </c>
      <c r="J44" s="22"/>
      <c r="K44" s="19"/>
      <c r="L44" s="19"/>
      <c r="M44" s="19"/>
    </row>
    <row r="45" spans="1:15" s="2" customFormat="1" ht="24" customHeight="1">
      <c r="A45" s="9" t="s">
        <v>48</v>
      </c>
      <c r="B45" s="9">
        <v>1511258</v>
      </c>
      <c r="C45" s="9" t="s">
        <v>41</v>
      </c>
      <c r="D45" s="9">
        <v>121064</v>
      </c>
      <c r="E45" s="9">
        <v>114957</v>
      </c>
      <c r="F45" s="9" t="s">
        <v>44</v>
      </c>
      <c r="G45" s="9">
        <v>1</v>
      </c>
      <c r="H45" s="9" t="s">
        <v>43</v>
      </c>
      <c r="I45" s="23" t="s">
        <v>47</v>
      </c>
      <c r="J45" s="22"/>
      <c r="K45" s="19"/>
      <c r="L45" s="19"/>
      <c r="M45" s="19"/>
    </row>
    <row r="46" spans="1:15" s="2" customFormat="1" ht="24" customHeight="1">
      <c r="A46" s="10"/>
      <c r="B46" s="10"/>
      <c r="C46" s="10"/>
      <c r="D46" s="10"/>
      <c r="E46" s="10"/>
      <c r="F46" s="10"/>
      <c r="G46" s="10"/>
      <c r="H46" s="10"/>
      <c r="I46" s="22"/>
      <c r="J46" s="22"/>
      <c r="K46" s="24"/>
      <c r="L46" s="24"/>
      <c r="M46" s="24"/>
    </row>
    <row r="47" spans="1:15" s="2" customFormat="1" ht="24" customHeight="1">
      <c r="A47" s="11" t="s">
        <v>47</v>
      </c>
      <c r="B47" s="11" t="s">
        <v>47</v>
      </c>
      <c r="C47" s="11" t="s">
        <v>49</v>
      </c>
      <c r="D47" s="11" t="s">
        <v>47</v>
      </c>
      <c r="E47" s="11" t="s">
        <v>47</v>
      </c>
      <c r="F47" s="11" t="s">
        <v>47</v>
      </c>
      <c r="G47" s="11">
        <f>SUM(G13:G46)</f>
        <v>5600</v>
      </c>
      <c r="H47" s="11"/>
      <c r="I47" s="25"/>
      <c r="J47" s="26">
        <f>SUM(J13:J46)</f>
        <v>1862350</v>
      </c>
      <c r="K47" s="27">
        <f>SUM(K13:K46)</f>
        <v>255116.43835616435</v>
      </c>
      <c r="L47" s="27">
        <f>K47/G47-E61</f>
        <v>37.08792511513407</v>
      </c>
      <c r="M47" s="27">
        <f>SUM(M13:M46)</f>
        <v>207709.31780821917</v>
      </c>
    </row>
    <row r="48" spans="1:15" ht="16">
      <c r="J48" s="28"/>
      <c r="K48" s="28"/>
      <c r="L48" s="28"/>
      <c r="M48" s="28"/>
      <c r="O48" s="2"/>
    </row>
    <row r="49" spans="1:15" s="1" customFormat="1" ht="22" customHeight="1">
      <c r="A49" s="34" t="s">
        <v>50</v>
      </c>
      <c r="B49" s="34"/>
      <c r="C49" s="34"/>
      <c r="D49" s="12" t="s">
        <v>51</v>
      </c>
      <c r="E49" s="12" t="s">
        <v>52</v>
      </c>
      <c r="G49" s="38" t="s">
        <v>53</v>
      </c>
      <c r="H49" s="38"/>
      <c r="I49" s="38"/>
      <c r="J49" s="38"/>
      <c r="K49" s="38"/>
      <c r="L49" s="29" t="s">
        <v>32</v>
      </c>
      <c r="M49" s="30" t="s">
        <v>54</v>
      </c>
      <c r="O49" s="2"/>
    </row>
    <row r="50" spans="1:15" s="1" customFormat="1" ht="22" customHeight="1">
      <c r="A50" s="34" t="s">
        <v>55</v>
      </c>
      <c r="B50" s="34"/>
      <c r="C50" s="34"/>
      <c r="D50" s="13">
        <f>J47*0.09</f>
        <v>167611.5</v>
      </c>
      <c r="E50" s="19">
        <f>D50/$M$8</f>
        <v>22960.479452054795</v>
      </c>
      <c r="G50" s="38"/>
      <c r="H50" s="38"/>
      <c r="I50" s="38"/>
      <c r="J50" s="38"/>
      <c r="K50" s="38"/>
      <c r="L50" s="29">
        <v>105448</v>
      </c>
      <c r="M50" s="19">
        <f>SUMIF($E$13:$E$42,105448,$M$13:$M$42)</f>
        <v>32385.27088392626</v>
      </c>
      <c r="O50" s="2"/>
    </row>
    <row r="51" spans="1:15" s="1" customFormat="1" ht="22" customHeight="1">
      <c r="A51" s="34" t="s">
        <v>56</v>
      </c>
      <c r="B51" s="34"/>
      <c r="C51" s="34"/>
      <c r="D51" s="13">
        <v>15937.48</v>
      </c>
      <c r="E51" s="19">
        <f t="shared" ref="E51:E56" si="4">D51/$M$8</f>
        <v>2183.2164383561644</v>
      </c>
      <c r="G51" s="38"/>
      <c r="H51" s="38"/>
      <c r="I51" s="38"/>
      <c r="J51" s="38"/>
      <c r="K51" s="38"/>
      <c r="L51" s="29">
        <v>114957</v>
      </c>
      <c r="M51" s="19">
        <f>SUMIF($E$13:$E$42,114957,$M$13:$M$42)</f>
        <v>44918.013887053596</v>
      </c>
      <c r="O51" s="2"/>
    </row>
    <row r="52" spans="1:15" s="1" customFormat="1" ht="22" customHeight="1">
      <c r="A52" s="34" t="s">
        <v>57</v>
      </c>
      <c r="B52" s="34"/>
      <c r="C52" s="34"/>
      <c r="D52" s="13">
        <v>3890</v>
      </c>
      <c r="E52" s="19">
        <f t="shared" si="4"/>
        <v>532.8767123287671</v>
      </c>
      <c r="G52" s="38"/>
      <c r="H52" s="38"/>
      <c r="I52" s="38"/>
      <c r="J52" s="38"/>
      <c r="K52" s="38"/>
      <c r="L52" s="29">
        <v>121944</v>
      </c>
      <c r="M52" s="19">
        <f>SUMIF($E$13:$E$42,121944,$M$13:$M$42)</f>
        <v>130406.03303723934</v>
      </c>
      <c r="O52" s="2"/>
    </row>
    <row r="53" spans="1:15" s="1" customFormat="1" ht="22" customHeight="1">
      <c r="A53" s="34" t="s">
        <v>58</v>
      </c>
      <c r="B53" s="34"/>
      <c r="C53" s="34"/>
      <c r="D53" s="13">
        <v>1300</v>
      </c>
      <c r="E53" s="19">
        <f t="shared" si="4"/>
        <v>178.08219178082192</v>
      </c>
      <c r="G53" s="38"/>
      <c r="H53" s="38"/>
      <c r="I53" s="38"/>
      <c r="J53" s="38"/>
      <c r="K53" s="38"/>
      <c r="L53" s="29"/>
      <c r="M53" s="29"/>
      <c r="O53" s="2"/>
    </row>
    <row r="54" spans="1:15" s="1" customFormat="1" ht="22" customHeight="1">
      <c r="A54" s="34" t="s">
        <v>59</v>
      </c>
      <c r="B54" s="34"/>
      <c r="C54" s="34"/>
      <c r="D54" s="13">
        <v>5960</v>
      </c>
      <c r="E54" s="19">
        <f t="shared" si="4"/>
        <v>816.43835616438355</v>
      </c>
      <c r="G54" s="38"/>
      <c r="H54" s="38"/>
      <c r="I54" s="38"/>
      <c r="J54" s="38"/>
      <c r="K54" s="38"/>
      <c r="L54" s="29"/>
      <c r="M54" s="29"/>
      <c r="O54" s="2"/>
    </row>
    <row r="55" spans="1:15" s="1" customFormat="1" ht="22" customHeight="1">
      <c r="A55" s="34" t="s">
        <v>60</v>
      </c>
      <c r="B55" s="34"/>
      <c r="C55" s="34"/>
      <c r="D55" s="13">
        <v>2385</v>
      </c>
      <c r="E55" s="19">
        <f t="shared" si="4"/>
        <v>326.71232876712327</v>
      </c>
      <c r="G55" s="38"/>
      <c r="H55" s="38"/>
      <c r="I55" s="38"/>
      <c r="J55" s="38"/>
      <c r="K55" s="38"/>
      <c r="L55" s="29"/>
      <c r="M55" s="29"/>
      <c r="O55" s="2"/>
    </row>
    <row r="56" spans="1:15" s="1" customFormat="1" ht="22" customHeight="1">
      <c r="A56" s="34" t="s">
        <v>61</v>
      </c>
      <c r="B56" s="34"/>
      <c r="C56" s="34"/>
      <c r="D56" s="13">
        <f>SUM(D50:D55)</f>
        <v>197083.98</v>
      </c>
      <c r="E56" s="19">
        <f t="shared" si="4"/>
        <v>26997.805479452058</v>
      </c>
      <c r="G56" s="38"/>
      <c r="H56" s="38"/>
      <c r="I56" s="38"/>
      <c r="J56" s="38"/>
      <c r="K56" s="38"/>
      <c r="L56" s="29"/>
      <c r="M56" s="29"/>
      <c r="O56" s="2"/>
    </row>
    <row r="57" spans="1:15" s="1" customFormat="1" ht="22" customHeight="1">
      <c r="A57" s="1" t="s">
        <v>47</v>
      </c>
      <c r="B57" s="1" t="s">
        <v>47</v>
      </c>
      <c r="C57" s="1" t="s">
        <v>47</v>
      </c>
      <c r="D57" s="14"/>
      <c r="E57" s="20" t="s">
        <v>47</v>
      </c>
      <c r="G57" s="38"/>
      <c r="H57" s="38"/>
      <c r="I57" s="38"/>
      <c r="J57" s="38"/>
      <c r="K57" s="38"/>
      <c r="L57" s="29"/>
      <c r="M57" s="29"/>
      <c r="O57" s="2"/>
    </row>
    <row r="58" spans="1:15" s="1" customFormat="1" ht="22" customHeight="1">
      <c r="A58" s="34" t="s">
        <v>62</v>
      </c>
      <c r="B58" s="34"/>
      <c r="C58" s="34"/>
      <c r="D58" s="13">
        <f>J47*0.08</f>
        <v>148988</v>
      </c>
      <c r="E58" s="19">
        <f>D58/$M$8</f>
        <v>20409.31506849315</v>
      </c>
      <c r="G58" s="38"/>
      <c r="H58" s="38"/>
      <c r="I58" s="38"/>
      <c r="J58" s="38"/>
      <c r="K58" s="38"/>
      <c r="L58" s="29"/>
      <c r="M58" s="29"/>
      <c r="O58" s="2"/>
    </row>
    <row r="59" spans="1:15" s="1" customFormat="1" ht="22" customHeight="1">
      <c r="A59" s="1" t="s">
        <v>47</v>
      </c>
      <c r="B59" s="1" t="s">
        <v>47</v>
      </c>
      <c r="C59" s="1" t="s">
        <v>47</v>
      </c>
      <c r="D59" s="14"/>
      <c r="E59" s="20" t="s">
        <v>47</v>
      </c>
      <c r="G59" s="38"/>
      <c r="H59" s="38"/>
      <c r="I59" s="38"/>
      <c r="J59" s="38"/>
      <c r="K59" s="38"/>
      <c r="L59" s="29"/>
      <c r="M59" s="29"/>
      <c r="O59" s="2"/>
    </row>
    <row r="60" spans="1:15" s="1" customFormat="1" ht="22" customHeight="1">
      <c r="A60" s="35" t="s">
        <v>63</v>
      </c>
      <c r="B60" s="35"/>
      <c r="C60" s="35"/>
      <c r="D60" s="13">
        <f>D56+D58</f>
        <v>346071.98</v>
      </c>
      <c r="E60" s="19">
        <f>D60/$M$8</f>
        <v>47407.120547945204</v>
      </c>
      <c r="G60" s="38"/>
      <c r="H60" s="38"/>
      <c r="I60" s="38"/>
      <c r="J60" s="38"/>
      <c r="K60" s="38"/>
      <c r="L60" s="29"/>
      <c r="M60" s="29"/>
      <c r="O60" s="2"/>
    </row>
    <row r="61" spans="1:15" s="1" customFormat="1" ht="22" customHeight="1">
      <c r="A61" s="35" t="s">
        <v>64</v>
      </c>
      <c r="B61" s="35"/>
      <c r="C61" s="35"/>
      <c r="D61" s="13">
        <f>D60/(G47-2)</f>
        <v>61.820646659521252</v>
      </c>
      <c r="E61" s="19">
        <f>D61/$M$8</f>
        <v>8.4685817341809937</v>
      </c>
      <c r="G61" s="38"/>
      <c r="H61" s="38"/>
      <c r="I61" s="38"/>
      <c r="J61" s="38"/>
      <c r="K61" s="38"/>
      <c r="L61" s="29"/>
      <c r="M61" s="29"/>
      <c r="O61" s="2"/>
    </row>
    <row r="62" spans="1:15" ht="16">
      <c r="O62" s="2"/>
    </row>
    <row r="63" spans="1:15" ht="16">
      <c r="O63" s="2"/>
    </row>
    <row r="64" spans="1:15" ht="16">
      <c r="O64" s="2"/>
    </row>
    <row r="65" spans="15:15" ht="16">
      <c r="O65" s="2"/>
    </row>
    <row r="66" spans="15:15" ht="16">
      <c r="O66" s="2"/>
    </row>
    <row r="67" spans="15:15" ht="16">
      <c r="O67" s="2"/>
    </row>
    <row r="68" spans="15:15" ht="16">
      <c r="O68" s="2"/>
    </row>
    <row r="69" spans="15:15" ht="16">
      <c r="O69" s="2"/>
    </row>
    <row r="70" spans="15:15" ht="16">
      <c r="O70" s="2"/>
    </row>
    <row r="71" spans="15:15" ht="16">
      <c r="O71" s="2"/>
    </row>
    <row r="72" spans="15:15" ht="16">
      <c r="O72" s="2"/>
    </row>
    <row r="73" spans="15:15" ht="16">
      <c r="O73" s="2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  <row r="85" spans="15:15" ht="16">
      <c r="O85" s="1"/>
    </row>
    <row r="86" spans="15:15" ht="16">
      <c r="O86" s="1"/>
    </row>
    <row r="87" spans="15:15" ht="16">
      <c r="O87" s="1"/>
    </row>
    <row r="88" spans="15:15" ht="16">
      <c r="O88" s="1"/>
    </row>
    <row r="89" spans="15:15" ht="16">
      <c r="O89" s="1"/>
    </row>
  </sheetData>
  <autoFilter ref="A12:M45" xr:uid="{00000000-0009-0000-0000-000000000000}"/>
  <sortState xmlns:xlrd2="http://schemas.microsoft.com/office/spreadsheetml/2017/richdata2" ref="A13:M42">
    <sortCondition ref="A13:A42"/>
    <sortCondition ref="B13:B42"/>
  </sortState>
  <mergeCells count="19">
    <mergeCell ref="A61:C61"/>
    <mergeCell ref="A1:M3"/>
    <mergeCell ref="A4:M6"/>
    <mergeCell ref="G49:K61"/>
    <mergeCell ref="A54:C54"/>
    <mergeCell ref="A55:C55"/>
    <mergeCell ref="A56:C56"/>
    <mergeCell ref="A58:C58"/>
    <mergeCell ref="A60:C60"/>
    <mergeCell ref="A49:C49"/>
    <mergeCell ref="A50:C50"/>
    <mergeCell ref="A51:C51"/>
    <mergeCell ref="A52:C52"/>
    <mergeCell ref="A53:C53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ignoredErrors>
    <ignoredError sqref="M8" numberStoredAsText="1"/>
    <ignoredError sqref="L4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369-88354851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2023-12-01T03:12:00Z</dcterms:created>
  <dcterms:modified xsi:type="dcterms:W3CDTF">2024-03-21T23:01:02Z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