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5D31068F-951D-EB48-93A8-F0DB37A23C5A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784-03156845" sheetId="2" r:id="rId1"/>
  </sheets>
  <definedNames>
    <definedName name="_xlnm._FilterDatabase" localSheetId="0" hidden="1">'784-03156845'!$A$12:$M$38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2" l="1"/>
  <c r="E47" i="2"/>
  <c r="E46" i="2"/>
  <c r="E45" i="2"/>
  <c r="E44" i="2"/>
  <c r="E43" i="2"/>
  <c r="D42" i="2"/>
  <c r="E42" i="2" s="1"/>
  <c r="G38" i="2"/>
  <c r="J36" i="2"/>
  <c r="K36" i="2" s="1"/>
  <c r="K35" i="2"/>
  <c r="J35" i="2"/>
  <c r="J34" i="2"/>
  <c r="K34" i="2" s="1"/>
  <c r="J33" i="2"/>
  <c r="K33" i="2" s="1"/>
  <c r="J32" i="2"/>
  <c r="K32" i="2" s="1"/>
  <c r="J31" i="2"/>
  <c r="K31" i="2" s="1"/>
  <c r="K30" i="2"/>
  <c r="J30" i="2"/>
  <c r="J29" i="2"/>
  <c r="K29" i="2" s="1"/>
  <c r="J28" i="2"/>
  <c r="K28" i="2" s="1"/>
  <c r="J27" i="2"/>
  <c r="K27" i="2" s="1"/>
  <c r="J26" i="2"/>
  <c r="K26" i="2" s="1"/>
  <c r="K25" i="2"/>
  <c r="J25" i="2"/>
  <c r="J24" i="2"/>
  <c r="K24" i="2" s="1"/>
  <c r="J23" i="2"/>
  <c r="K23" i="2" s="1"/>
  <c r="J22" i="2"/>
  <c r="K22" i="2" s="1"/>
  <c r="J21" i="2"/>
  <c r="K21" i="2" s="1"/>
  <c r="K20" i="2"/>
  <c r="J20" i="2"/>
  <c r="J19" i="2"/>
  <c r="K19" i="2" s="1"/>
  <c r="J18" i="2"/>
  <c r="K18" i="2" s="1"/>
  <c r="J17" i="2"/>
  <c r="K17" i="2" s="1"/>
  <c r="J16" i="2"/>
  <c r="K16" i="2" s="1"/>
  <c r="K15" i="2"/>
  <c r="J15" i="2"/>
  <c r="J14" i="2"/>
  <c r="K14" i="2" s="1"/>
  <c r="J13" i="2"/>
  <c r="J38" i="2" s="1"/>
  <c r="D41" i="2" l="1"/>
  <c r="D51" i="2"/>
  <c r="E51" i="2" s="1"/>
  <c r="K13" i="2"/>
  <c r="E41" i="2" l="1"/>
  <c r="D49" i="2"/>
  <c r="K38" i="2"/>
  <c r="E49" i="2" l="1"/>
  <c r="D53" i="2"/>
  <c r="D54" i="2" l="1"/>
  <c r="E54" i="2" s="1"/>
  <c r="E53" i="2"/>
  <c r="L36" i="2" l="1"/>
  <c r="M36" i="2" s="1"/>
  <c r="L21" i="2"/>
  <c r="M21" i="2" s="1"/>
  <c r="L17" i="2"/>
  <c r="M17" i="2" s="1"/>
  <c r="L29" i="2"/>
  <c r="M29" i="2" s="1"/>
  <c r="L14" i="2"/>
  <c r="M14" i="2" s="1"/>
  <c r="L25" i="2"/>
  <c r="M25" i="2" s="1"/>
  <c r="L19" i="2"/>
  <c r="M19" i="2" s="1"/>
  <c r="L22" i="2"/>
  <c r="M22" i="2" s="1"/>
  <c r="L34" i="2"/>
  <c r="M34" i="2" s="1"/>
  <c r="L28" i="2"/>
  <c r="M28" i="2" s="1"/>
  <c r="L30" i="2"/>
  <c r="M30" i="2" s="1"/>
  <c r="L18" i="2"/>
  <c r="M18" i="2" s="1"/>
  <c r="L32" i="2"/>
  <c r="M32" i="2" s="1"/>
  <c r="L23" i="2"/>
  <c r="M23" i="2" s="1"/>
  <c r="L26" i="2"/>
  <c r="M26" i="2" s="1"/>
  <c r="L27" i="2"/>
  <c r="M27" i="2" s="1"/>
  <c r="L31" i="2"/>
  <c r="M31" i="2" s="1"/>
  <c r="L35" i="2"/>
  <c r="M35" i="2" s="1"/>
  <c r="L15" i="2"/>
  <c r="M15" i="2" s="1"/>
  <c r="L20" i="2"/>
  <c r="M20" i="2" s="1"/>
  <c r="L16" i="2"/>
  <c r="M16" i="2" s="1"/>
  <c r="L33" i="2"/>
  <c r="M33" i="2" s="1"/>
  <c r="L24" i="2"/>
  <c r="M24" i="2" s="1"/>
  <c r="L13" i="2"/>
  <c r="M13" i="2" s="1"/>
  <c r="L38" i="2"/>
  <c r="M38" i="2" l="1"/>
</calcChain>
</file>

<file path=xl/sharedStrings.xml><?xml version="1.0" encoding="utf-8"?>
<sst xmlns="http://schemas.openxmlformats.org/spreadsheetml/2006/main" count="159" uniqueCount="72">
  <si>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</si>
  <si>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</si>
  <si>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</si>
  <si>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</si>
  <si>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</si>
  <si>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</si>
  <si>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</si>
  <si>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t>7.30</t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</si>
  <si>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</si>
  <si>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UC1400/CZ436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</si>
  <si>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</si>
  <si>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784-03156845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</si>
  <si>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</si>
  <si>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Shanghai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</si>
  <si>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</si>
  <si>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</si>
  <si>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</si>
  <si>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</si>
  <si>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</si>
  <si>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</si>
  <si>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</si>
  <si>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</si>
  <si>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</si>
  <si>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</si>
  <si>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</si>
  <si>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FOB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</si>
  <si>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</si>
  <si>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</si>
  <si>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</si>
  <si>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</si>
  <si>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</si>
  <si>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</si>
  <si>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</si>
  <si>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</si>
  <si>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</si>
  <si>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</si>
  <si>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</si>
  <si>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</si>
  <si>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</si>
  <si>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</si>
  <si>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ROYAL DAWN</t>
  </si>
  <si>
    <t>2J</t>
  </si>
  <si>
    <t>2.50kg</t>
  </si>
  <si>
    <t>2JD</t>
  </si>
  <si>
    <t>2JDD</t>
  </si>
  <si>
    <t>3J</t>
  </si>
  <si>
    <t>3JD</t>
  </si>
  <si>
    <t>3JDD</t>
  </si>
  <si>
    <t>J</t>
  </si>
  <si>
    <t>JD</t>
  </si>
  <si>
    <t>JDD</t>
  </si>
  <si>
    <t>XL</t>
  </si>
  <si>
    <t>XLD</t>
  </si>
  <si>
    <r>
      <rPr>
        <sz val="12"/>
        <rFont val="宋体-简"/>
        <family val="1"/>
        <charset val="134"/>
      </rPr>
      <t xml:space="preserve">质检 </t>
    </r>
    <r>
      <rPr>
        <sz val="12"/>
        <rFont val="Times New Roman Regular"/>
        <charset val="134"/>
      </rPr>
      <t>Quality Testing</t>
    </r>
  </si>
  <si>
    <t/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</si>
  <si>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</si>
  <si>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</si>
  <si>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</si>
  <si>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</si>
  <si>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</si>
  <si>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</si>
  <si>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空运费</t>
    </r>
    <r>
      <rPr>
        <sz val="12"/>
        <rFont val="Times New Roman Regular"/>
        <charset val="134"/>
      </rPr>
      <t xml:space="preserve"> Airfreight</t>
    </r>
  </si>
  <si>
    <r>
      <rPr>
        <sz val="12"/>
        <rFont val="Cambria"/>
        <family val="1"/>
      </rPr>
      <t>智利机场杂费</t>
    </r>
    <r>
      <rPr>
        <sz val="12"/>
        <rFont val="Times New Roman Regular"/>
        <charset val="134"/>
      </rPr>
      <t>Chile Airport Fees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</si>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</sst>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yyyy/m/d;@"/>
    <numFmt numFmtId="170" formatCode="&quot;US$&quot;#,##0.00;\-&quot;US$&quot;#,##0.00"/>
    <numFmt numFmtId="171" formatCode="&quot;￥&quot;#,##0.00_);[Red]\(&quot;￥&quot;#,##0.00\)"/>
    <numFmt numFmtId="172" formatCode="#,##0.00_ "/>
  </numFmts>
  <fonts count="9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8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/>
    </xf>
    <xf numFmtId="164" fontId="1" fillId="0" borderId="0" xfId="0" applyNumberFormat="1" applyFont="1"/>
    <xf numFmtId="0" fontId="7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171" fontId="1" fillId="0" borderId="3" xfId="0" applyNumberFormat="1" applyFont="1" applyBorder="1" applyAlignment="1">
      <alignment horizontal="right" vertical="center"/>
    </xf>
    <xf numFmtId="170" fontId="1" fillId="0" borderId="3" xfId="1" applyNumberFormat="1" applyFont="1" applyBorder="1" applyAlignment="1">
      <alignment horizontal="right" vertical="center"/>
    </xf>
    <xf numFmtId="171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2" fontId="2" fillId="0" borderId="0" xfId="0" applyNumberFormat="1" applyFont="1"/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7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"/>
  <sheetViews>
    <sheetView tabSelected="1" topLeftCell="A3" workbookViewId="0">
      <selection activeCell="E43" sqref="E43"/>
    </sheetView>
  </sheetViews>
  <sheetFormatPr baseColWidth="10" defaultColWidth="9" defaultRowHeight="14"/>
  <cols>
    <col min="1" max="1" width="18.33203125" style="3" customWidth="1"/>
    <col min="2" max="2" width="17" style="3" customWidth="1"/>
    <col min="3" max="3" width="19.83203125" style="3" customWidth="1"/>
    <col min="4" max="4" width="19.5" style="3" customWidth="1"/>
    <col min="5" max="5" width="24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25" style="3" customWidth="1"/>
    <col min="15" max="15" width="17.83203125" style="3"/>
    <col min="16" max="16384" width="9" style="3"/>
  </cols>
  <sheetData>
    <row r="1" spans="1:13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ht="30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1:13">
      <c r="A4" s="35" t="s">
        <v>1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</row>
    <row r="6" spans="1:13" ht="11" customHeight="1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1:13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s="1" customFormat="1" ht="24" customHeight="1">
      <c r="A8" s="4" t="s">
        <v>2</v>
      </c>
      <c r="B8" s="29" t="s">
        <v>3</v>
      </c>
      <c r="C8" s="29"/>
      <c r="E8" s="15" t="s">
        <v>4</v>
      </c>
      <c r="F8" s="16">
        <v>45253</v>
      </c>
      <c r="G8" s="17"/>
      <c r="H8" s="30" t="s">
        <v>5</v>
      </c>
      <c r="I8" s="30"/>
      <c r="J8" s="16">
        <v>45254</v>
      </c>
      <c r="L8" s="18" t="s">
        <v>6</v>
      </c>
      <c r="M8" s="5" t="s">
        <v>7</v>
      </c>
    </row>
    <row r="9" spans="1:13" s="1" customFormat="1" ht="24" customHeight="1">
      <c r="A9" s="4" t="s">
        <v>8</v>
      </c>
      <c r="B9" s="29" t="s">
        <v>9</v>
      </c>
      <c r="C9" s="29"/>
      <c r="E9" s="18" t="s">
        <v>10</v>
      </c>
      <c r="F9" s="5" t="s">
        <v>11</v>
      </c>
      <c r="G9" s="19"/>
      <c r="H9" s="30" t="s">
        <v>12</v>
      </c>
      <c r="I9" s="30"/>
      <c r="J9" s="5" t="s">
        <v>13</v>
      </c>
    </row>
    <row r="10" spans="1:13" ht="24" customHeight="1"/>
    <row r="11" spans="1:13" s="2" customFormat="1" ht="24" customHeight="1">
      <c r="A11" s="6" t="s">
        <v>14</v>
      </c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G11" s="6" t="s">
        <v>20</v>
      </c>
      <c r="H11" s="6" t="s">
        <v>21</v>
      </c>
      <c r="I11" s="6" t="s">
        <v>22</v>
      </c>
      <c r="J11" s="6" t="s">
        <v>23</v>
      </c>
      <c r="K11" s="6" t="s">
        <v>24</v>
      </c>
      <c r="L11" s="6" t="s">
        <v>25</v>
      </c>
      <c r="M11" s="6" t="s">
        <v>26</v>
      </c>
    </row>
    <row r="12" spans="1:13" s="2" customFormat="1" ht="24" customHeight="1">
      <c r="A12" s="7" t="s">
        <v>27</v>
      </c>
      <c r="B12" s="7" t="s">
        <v>28</v>
      </c>
      <c r="C12" s="7" t="s">
        <v>29</v>
      </c>
      <c r="D12" s="7" t="s">
        <v>30</v>
      </c>
      <c r="E12" s="7" t="s">
        <v>31</v>
      </c>
      <c r="F12" s="7" t="s">
        <v>32</v>
      </c>
      <c r="G12" s="7" t="s">
        <v>33</v>
      </c>
      <c r="H12" s="7" t="s">
        <v>34</v>
      </c>
      <c r="I12" s="7" t="s">
        <v>35</v>
      </c>
      <c r="J12" s="7" t="s">
        <v>36</v>
      </c>
      <c r="K12" s="7" t="s">
        <v>37</v>
      </c>
      <c r="L12" s="7" t="s">
        <v>38</v>
      </c>
      <c r="M12" s="7" t="s">
        <v>39</v>
      </c>
    </row>
    <row r="13" spans="1:13" s="2" customFormat="1" ht="24" customHeight="1">
      <c r="A13" s="8">
        <v>45254</v>
      </c>
      <c r="B13" s="9">
        <v>1515773</v>
      </c>
      <c r="C13" s="9" t="s">
        <v>40</v>
      </c>
      <c r="D13" s="10">
        <v>121064</v>
      </c>
      <c r="E13" s="10">
        <v>91329</v>
      </c>
      <c r="F13" s="9" t="s">
        <v>41</v>
      </c>
      <c r="G13" s="9">
        <v>116</v>
      </c>
      <c r="H13" s="9" t="s">
        <v>42</v>
      </c>
      <c r="I13" s="22">
        <v>260</v>
      </c>
      <c r="J13" s="22">
        <f t="shared" ref="J13:J20" si="0">I13*G13</f>
        <v>30160</v>
      </c>
      <c r="K13" s="23">
        <f t="shared" ref="K13:K20" si="1">J13/$M$8</f>
        <v>4131.5068493150684</v>
      </c>
      <c r="L13" s="23">
        <f t="shared" ref="L13:L20" si="2">K13/G13-$E$54</f>
        <v>13.716481688565832</v>
      </c>
      <c r="M13" s="23">
        <f t="shared" ref="M13:M20" si="3">L13*G13</f>
        <v>1591.1118758736366</v>
      </c>
    </row>
    <row r="14" spans="1:13" s="2" customFormat="1" ht="24" customHeight="1">
      <c r="A14" s="8">
        <v>45254</v>
      </c>
      <c r="B14" s="9">
        <v>1515773</v>
      </c>
      <c r="C14" s="9" t="s">
        <v>40</v>
      </c>
      <c r="D14" s="10">
        <v>121064</v>
      </c>
      <c r="E14" s="10">
        <v>91329</v>
      </c>
      <c r="F14" s="9" t="s">
        <v>41</v>
      </c>
      <c r="G14" s="9">
        <v>40</v>
      </c>
      <c r="H14" s="9" t="s">
        <v>42</v>
      </c>
      <c r="I14" s="22">
        <v>270</v>
      </c>
      <c r="J14" s="22">
        <f t="shared" si="0"/>
        <v>10800</v>
      </c>
      <c r="K14" s="23">
        <f t="shared" si="1"/>
        <v>1479.4520547945206</v>
      </c>
      <c r="L14" s="23">
        <f t="shared" si="2"/>
        <v>15.086344702264466</v>
      </c>
      <c r="M14" s="23">
        <f t="shared" si="3"/>
        <v>603.45378809057866</v>
      </c>
    </row>
    <row r="15" spans="1:13" s="2" customFormat="1" ht="24" customHeight="1">
      <c r="A15" s="8">
        <v>45254</v>
      </c>
      <c r="B15" s="9">
        <v>1515771</v>
      </c>
      <c r="C15" s="9" t="s">
        <v>40</v>
      </c>
      <c r="D15" s="10">
        <v>121064</v>
      </c>
      <c r="E15" s="10">
        <v>91329</v>
      </c>
      <c r="F15" s="9" t="s">
        <v>43</v>
      </c>
      <c r="G15" s="9">
        <v>140</v>
      </c>
      <c r="H15" s="9" t="s">
        <v>42</v>
      </c>
      <c r="I15" s="22">
        <v>300</v>
      </c>
      <c r="J15" s="22">
        <f t="shared" si="0"/>
        <v>42000</v>
      </c>
      <c r="K15" s="23">
        <f t="shared" si="1"/>
        <v>5753.4246575342468</v>
      </c>
      <c r="L15" s="23">
        <f t="shared" si="2"/>
        <v>19.19593374336036</v>
      </c>
      <c r="M15" s="23">
        <f t="shared" si="3"/>
        <v>2687.4307240704502</v>
      </c>
    </row>
    <row r="16" spans="1:13" s="2" customFormat="1" ht="24" customHeight="1">
      <c r="A16" s="8">
        <v>45254</v>
      </c>
      <c r="B16" s="9">
        <v>1515771</v>
      </c>
      <c r="C16" s="9" t="s">
        <v>40</v>
      </c>
      <c r="D16" s="10">
        <v>121064</v>
      </c>
      <c r="E16" s="10">
        <v>91329</v>
      </c>
      <c r="F16" s="9" t="s">
        <v>43</v>
      </c>
      <c r="G16" s="9">
        <v>140</v>
      </c>
      <c r="H16" s="9" t="s">
        <v>42</v>
      </c>
      <c r="I16" s="22">
        <v>300</v>
      </c>
      <c r="J16" s="22">
        <f t="shared" si="0"/>
        <v>42000</v>
      </c>
      <c r="K16" s="23">
        <f t="shared" si="1"/>
        <v>5753.4246575342468</v>
      </c>
      <c r="L16" s="23">
        <f t="shared" si="2"/>
        <v>19.19593374336036</v>
      </c>
      <c r="M16" s="23">
        <f t="shared" si="3"/>
        <v>2687.4307240704502</v>
      </c>
    </row>
    <row r="17" spans="1:13" s="2" customFormat="1" ht="24" customHeight="1">
      <c r="A17" s="8">
        <v>45254</v>
      </c>
      <c r="B17" s="9">
        <v>1515768</v>
      </c>
      <c r="C17" s="9" t="s">
        <v>40</v>
      </c>
      <c r="D17" s="10">
        <v>121064</v>
      </c>
      <c r="E17" s="10">
        <v>91329</v>
      </c>
      <c r="F17" s="9" t="s">
        <v>43</v>
      </c>
      <c r="G17" s="9">
        <v>280</v>
      </c>
      <c r="H17" s="9" t="s">
        <v>42</v>
      </c>
      <c r="I17" s="22">
        <v>300</v>
      </c>
      <c r="J17" s="22">
        <f t="shared" si="0"/>
        <v>84000</v>
      </c>
      <c r="K17" s="23">
        <f t="shared" si="1"/>
        <v>11506.849315068494</v>
      </c>
      <c r="L17" s="23">
        <f t="shared" si="2"/>
        <v>19.19593374336036</v>
      </c>
      <c r="M17" s="23">
        <f t="shared" si="3"/>
        <v>5374.8614481409004</v>
      </c>
    </row>
    <row r="18" spans="1:13" s="2" customFormat="1" ht="24" customHeight="1">
      <c r="A18" s="8">
        <v>45254</v>
      </c>
      <c r="B18" s="9">
        <v>1515773</v>
      </c>
      <c r="C18" s="9" t="s">
        <v>40</v>
      </c>
      <c r="D18" s="10">
        <v>121064</v>
      </c>
      <c r="E18" s="10">
        <v>91329</v>
      </c>
      <c r="F18" s="9" t="s">
        <v>44</v>
      </c>
      <c r="G18" s="9">
        <v>44</v>
      </c>
      <c r="H18" s="9" t="s">
        <v>42</v>
      </c>
      <c r="I18" s="22">
        <v>310</v>
      </c>
      <c r="J18" s="22">
        <f t="shared" si="0"/>
        <v>13640</v>
      </c>
      <c r="K18" s="23">
        <f t="shared" si="1"/>
        <v>1868.4931506849316</v>
      </c>
      <c r="L18" s="23">
        <f t="shared" si="2"/>
        <v>20.565796757058987</v>
      </c>
      <c r="M18" s="23">
        <f t="shared" si="3"/>
        <v>904.89505731059546</v>
      </c>
    </row>
    <row r="19" spans="1:13" s="2" customFormat="1" ht="24" customHeight="1">
      <c r="A19" s="8">
        <v>45254</v>
      </c>
      <c r="B19" s="9">
        <v>1515772</v>
      </c>
      <c r="C19" s="9" t="s">
        <v>40</v>
      </c>
      <c r="D19" s="10">
        <v>121064</v>
      </c>
      <c r="E19" s="10">
        <v>91329</v>
      </c>
      <c r="F19" s="9" t="s">
        <v>44</v>
      </c>
      <c r="G19" s="9">
        <v>87</v>
      </c>
      <c r="H19" s="9" t="s">
        <v>42</v>
      </c>
      <c r="I19" s="22">
        <v>310</v>
      </c>
      <c r="J19" s="22">
        <f t="shared" si="0"/>
        <v>26970</v>
      </c>
      <c r="K19" s="23">
        <f t="shared" si="1"/>
        <v>3694.5205479452056</v>
      </c>
      <c r="L19" s="23">
        <f t="shared" si="2"/>
        <v>20.565796757058987</v>
      </c>
      <c r="M19" s="23">
        <f t="shared" si="3"/>
        <v>1789.2243178641318</v>
      </c>
    </row>
    <row r="20" spans="1:13" s="2" customFormat="1" ht="24" customHeight="1">
      <c r="A20" s="8">
        <v>45254</v>
      </c>
      <c r="B20" s="9">
        <v>1515772</v>
      </c>
      <c r="C20" s="9" t="s">
        <v>40</v>
      </c>
      <c r="D20" s="10">
        <v>121064</v>
      </c>
      <c r="E20" s="10">
        <v>91329</v>
      </c>
      <c r="F20" s="9" t="s">
        <v>45</v>
      </c>
      <c r="G20" s="9">
        <v>56</v>
      </c>
      <c r="H20" s="9" t="s">
        <v>42</v>
      </c>
      <c r="I20" s="22">
        <v>310</v>
      </c>
      <c r="J20" s="22">
        <f t="shared" si="0"/>
        <v>17360</v>
      </c>
      <c r="K20" s="23">
        <f t="shared" si="1"/>
        <v>2378.0821917808221</v>
      </c>
      <c r="L20" s="23">
        <f t="shared" si="2"/>
        <v>20.565796757058987</v>
      </c>
      <c r="M20" s="23">
        <f t="shared" si="3"/>
        <v>1151.6846183953032</v>
      </c>
    </row>
    <row r="21" spans="1:13" s="2" customFormat="1" ht="24" customHeight="1">
      <c r="A21" s="8">
        <v>45254</v>
      </c>
      <c r="B21" s="9">
        <v>1515769</v>
      </c>
      <c r="C21" s="9" t="s">
        <v>40</v>
      </c>
      <c r="D21" s="10">
        <v>121064</v>
      </c>
      <c r="E21" s="10">
        <v>91329</v>
      </c>
      <c r="F21" s="9" t="s">
        <v>46</v>
      </c>
      <c r="G21" s="9">
        <v>280</v>
      </c>
      <c r="H21" s="9" t="s">
        <v>42</v>
      </c>
      <c r="I21" s="22">
        <v>350</v>
      </c>
      <c r="J21" s="22">
        <f t="shared" ref="J21:J36" si="4">I21*G21</f>
        <v>98000</v>
      </c>
      <c r="K21" s="23">
        <f t="shared" ref="K21:K36" si="5">J21/$M$8</f>
        <v>13424.657534246575</v>
      </c>
      <c r="L21" s="23">
        <f t="shared" ref="L21:L36" si="6">K21/G21-$E$54</f>
        <v>26.045248811853508</v>
      </c>
      <c r="M21" s="23">
        <f t="shared" ref="M21:M36" si="7">L21*G21</f>
        <v>7292.6696673189826</v>
      </c>
    </row>
    <row r="22" spans="1:13" s="2" customFormat="1" ht="24" customHeight="1">
      <c r="A22" s="8">
        <v>45254</v>
      </c>
      <c r="B22" s="9">
        <v>1515772</v>
      </c>
      <c r="C22" s="9" t="s">
        <v>40</v>
      </c>
      <c r="D22" s="10">
        <v>121064</v>
      </c>
      <c r="E22" s="10">
        <v>91329</v>
      </c>
      <c r="F22" s="9" t="s">
        <v>46</v>
      </c>
      <c r="G22" s="9">
        <v>1</v>
      </c>
      <c r="H22" s="9" t="s">
        <v>42</v>
      </c>
      <c r="I22" s="22">
        <v>350</v>
      </c>
      <c r="J22" s="22">
        <f t="shared" si="4"/>
        <v>350</v>
      </c>
      <c r="K22" s="23">
        <f t="shared" si="5"/>
        <v>47.945205479452056</v>
      </c>
      <c r="L22" s="23">
        <f t="shared" si="6"/>
        <v>26.045248811853508</v>
      </c>
      <c r="M22" s="23">
        <f t="shared" si="7"/>
        <v>26.045248811853508</v>
      </c>
    </row>
    <row r="23" spans="1:13" s="2" customFormat="1" ht="24" customHeight="1">
      <c r="A23" s="8">
        <v>45254</v>
      </c>
      <c r="B23" s="9">
        <v>1515772</v>
      </c>
      <c r="C23" s="9" t="s">
        <v>40</v>
      </c>
      <c r="D23" s="10">
        <v>121064</v>
      </c>
      <c r="E23" s="10">
        <v>91329</v>
      </c>
      <c r="F23" s="9" t="s">
        <v>46</v>
      </c>
      <c r="G23" s="9">
        <v>49</v>
      </c>
      <c r="H23" s="9" t="s">
        <v>42</v>
      </c>
      <c r="I23" s="22">
        <v>350</v>
      </c>
      <c r="J23" s="22">
        <f t="shared" si="4"/>
        <v>17150</v>
      </c>
      <c r="K23" s="23">
        <f t="shared" si="5"/>
        <v>2349.3150684931506</v>
      </c>
      <c r="L23" s="23">
        <f t="shared" si="6"/>
        <v>26.045248811853508</v>
      </c>
      <c r="M23" s="23">
        <f t="shared" si="7"/>
        <v>1276.2171917808218</v>
      </c>
    </row>
    <row r="24" spans="1:13" s="2" customFormat="1" ht="24" customHeight="1">
      <c r="A24" s="8">
        <v>45254</v>
      </c>
      <c r="B24" s="9">
        <v>1515772</v>
      </c>
      <c r="C24" s="9" t="s">
        <v>40</v>
      </c>
      <c r="D24" s="10">
        <v>121064</v>
      </c>
      <c r="E24" s="10">
        <v>91329</v>
      </c>
      <c r="F24" s="9" t="s">
        <v>47</v>
      </c>
      <c r="G24" s="9">
        <v>87</v>
      </c>
      <c r="H24" s="9" t="s">
        <v>42</v>
      </c>
      <c r="I24" s="22">
        <v>350</v>
      </c>
      <c r="J24" s="22">
        <f t="shared" si="4"/>
        <v>30450</v>
      </c>
      <c r="K24" s="23">
        <f t="shared" si="5"/>
        <v>4171.232876712329</v>
      </c>
      <c r="L24" s="23">
        <f t="shared" si="6"/>
        <v>26.045248811853508</v>
      </c>
      <c r="M24" s="23">
        <f t="shared" si="7"/>
        <v>2265.9366466312554</v>
      </c>
    </row>
    <row r="25" spans="1:13" s="2" customFormat="1" ht="24" customHeight="1">
      <c r="A25" s="8">
        <v>45254</v>
      </c>
      <c r="B25" s="9">
        <v>1515774</v>
      </c>
      <c r="C25" s="9" t="s">
        <v>40</v>
      </c>
      <c r="D25" s="10">
        <v>121064</v>
      </c>
      <c r="E25" s="10">
        <v>91329</v>
      </c>
      <c r="F25" s="9" t="s">
        <v>48</v>
      </c>
      <c r="G25" s="9">
        <v>120</v>
      </c>
      <c r="H25" s="9" t="s">
        <v>42</v>
      </c>
      <c r="I25" s="22">
        <v>240</v>
      </c>
      <c r="J25" s="22">
        <f t="shared" si="4"/>
        <v>28800</v>
      </c>
      <c r="K25" s="23">
        <f t="shared" si="5"/>
        <v>3945.205479452055</v>
      </c>
      <c r="L25" s="23">
        <f t="shared" si="6"/>
        <v>10.976755661168578</v>
      </c>
      <c r="M25" s="23">
        <f t="shared" si="7"/>
        <v>1317.2106793402295</v>
      </c>
    </row>
    <row r="26" spans="1:13" s="2" customFormat="1" ht="24" customHeight="1">
      <c r="A26" s="8">
        <v>45254</v>
      </c>
      <c r="B26" s="9">
        <v>1515773</v>
      </c>
      <c r="C26" s="9" t="s">
        <v>40</v>
      </c>
      <c r="D26" s="10">
        <v>121064</v>
      </c>
      <c r="E26" s="10">
        <v>91329</v>
      </c>
      <c r="F26" s="9" t="s">
        <v>48</v>
      </c>
      <c r="G26" s="9">
        <v>26</v>
      </c>
      <c r="H26" s="9" t="s">
        <v>42</v>
      </c>
      <c r="I26" s="22">
        <v>230</v>
      </c>
      <c r="J26" s="22">
        <f t="shared" si="4"/>
        <v>5980</v>
      </c>
      <c r="K26" s="23">
        <f t="shared" si="5"/>
        <v>819.17808219178085</v>
      </c>
      <c r="L26" s="23">
        <f t="shared" si="6"/>
        <v>9.6068926474699445</v>
      </c>
      <c r="M26" s="23">
        <f t="shared" si="7"/>
        <v>249.77920883421857</v>
      </c>
    </row>
    <row r="27" spans="1:13" s="2" customFormat="1" ht="24" customHeight="1">
      <c r="A27" s="8">
        <v>45254</v>
      </c>
      <c r="B27" s="9">
        <v>1515774</v>
      </c>
      <c r="C27" s="9" t="s">
        <v>40</v>
      </c>
      <c r="D27" s="10">
        <v>121064</v>
      </c>
      <c r="E27" s="10">
        <v>91329</v>
      </c>
      <c r="F27" s="9" t="s">
        <v>49</v>
      </c>
      <c r="G27" s="9">
        <v>48</v>
      </c>
      <c r="H27" s="9" t="s">
        <v>42</v>
      </c>
      <c r="I27" s="22">
        <v>250</v>
      </c>
      <c r="J27" s="22">
        <f t="shared" si="4"/>
        <v>12000</v>
      </c>
      <c r="K27" s="23">
        <f t="shared" si="5"/>
        <v>1643.8356164383563</v>
      </c>
      <c r="L27" s="23">
        <f t="shared" si="6"/>
        <v>12.346618674867205</v>
      </c>
      <c r="M27" s="23">
        <f t="shared" si="7"/>
        <v>592.6376963936259</v>
      </c>
    </row>
    <row r="28" spans="1:13" s="2" customFormat="1" ht="24" customHeight="1">
      <c r="A28" s="8">
        <v>45254</v>
      </c>
      <c r="B28" s="9">
        <v>1515770</v>
      </c>
      <c r="C28" s="9" t="s">
        <v>40</v>
      </c>
      <c r="D28" s="10">
        <v>121064</v>
      </c>
      <c r="E28" s="10">
        <v>91329</v>
      </c>
      <c r="F28" s="9" t="s">
        <v>49</v>
      </c>
      <c r="G28" s="9">
        <v>1</v>
      </c>
      <c r="H28" s="9" t="s">
        <v>42</v>
      </c>
      <c r="I28" s="22">
        <v>250</v>
      </c>
      <c r="J28" s="22">
        <f t="shared" si="4"/>
        <v>250</v>
      </c>
      <c r="K28" s="23">
        <f t="shared" si="5"/>
        <v>34.246575342465754</v>
      </c>
      <c r="L28" s="23">
        <f t="shared" si="6"/>
        <v>12.346618674867205</v>
      </c>
      <c r="M28" s="23">
        <f t="shared" si="7"/>
        <v>12.346618674867205</v>
      </c>
    </row>
    <row r="29" spans="1:13" s="2" customFormat="1" ht="24" customHeight="1">
      <c r="A29" s="8">
        <v>45254</v>
      </c>
      <c r="B29" s="9">
        <v>1515770</v>
      </c>
      <c r="C29" s="9" t="s">
        <v>40</v>
      </c>
      <c r="D29" s="10">
        <v>121064</v>
      </c>
      <c r="E29" s="10">
        <v>91329</v>
      </c>
      <c r="F29" s="9" t="s">
        <v>49</v>
      </c>
      <c r="G29" s="9">
        <v>278</v>
      </c>
      <c r="H29" s="9" t="s">
        <v>42</v>
      </c>
      <c r="I29" s="22">
        <v>250</v>
      </c>
      <c r="J29" s="22">
        <f t="shared" si="4"/>
        <v>69500</v>
      </c>
      <c r="K29" s="23">
        <f t="shared" si="5"/>
        <v>9520.5479452054806</v>
      </c>
      <c r="L29" s="23">
        <f t="shared" si="6"/>
        <v>12.346618674867212</v>
      </c>
      <c r="M29" s="23">
        <f t="shared" si="7"/>
        <v>3432.3599916130852</v>
      </c>
    </row>
    <row r="30" spans="1:13" s="2" customFormat="1" ht="24" customHeight="1">
      <c r="A30" s="8">
        <v>45254</v>
      </c>
      <c r="B30" s="9">
        <v>1515773</v>
      </c>
      <c r="C30" s="9" t="s">
        <v>40</v>
      </c>
      <c r="D30" s="10">
        <v>121064</v>
      </c>
      <c r="E30" s="10">
        <v>91329</v>
      </c>
      <c r="F30" s="9" t="s">
        <v>50</v>
      </c>
      <c r="G30" s="9">
        <v>52</v>
      </c>
      <c r="H30" s="9" t="s">
        <v>42</v>
      </c>
      <c r="I30" s="22">
        <v>250</v>
      </c>
      <c r="J30" s="22">
        <f t="shared" si="4"/>
        <v>13000</v>
      </c>
      <c r="K30" s="23">
        <f t="shared" si="5"/>
        <v>1780.8219178082193</v>
      </c>
      <c r="L30" s="23">
        <f t="shared" si="6"/>
        <v>12.346618674867205</v>
      </c>
      <c r="M30" s="23">
        <f t="shared" si="7"/>
        <v>642.02417109309465</v>
      </c>
    </row>
    <row r="31" spans="1:13" s="2" customFormat="1" ht="24" customHeight="1">
      <c r="A31" s="8">
        <v>45254</v>
      </c>
      <c r="B31" s="9">
        <v>1515774</v>
      </c>
      <c r="C31" s="9" t="s">
        <v>40</v>
      </c>
      <c r="D31" s="10">
        <v>121064</v>
      </c>
      <c r="E31" s="10">
        <v>91329</v>
      </c>
      <c r="F31" s="9" t="s">
        <v>51</v>
      </c>
      <c r="G31" s="9">
        <v>34</v>
      </c>
      <c r="H31" s="9" t="s">
        <v>42</v>
      </c>
      <c r="I31" s="22">
        <v>180</v>
      </c>
      <c r="J31" s="22">
        <f t="shared" si="4"/>
        <v>6120</v>
      </c>
      <c r="K31" s="23">
        <f t="shared" si="5"/>
        <v>838.35616438356169</v>
      </c>
      <c r="L31" s="23">
        <f t="shared" si="6"/>
        <v>2.7575775789767967</v>
      </c>
      <c r="M31" s="23">
        <f t="shared" si="7"/>
        <v>93.75763768521108</v>
      </c>
    </row>
    <row r="32" spans="1:13" s="2" customFormat="1" ht="24" customHeight="1">
      <c r="A32" s="8">
        <v>45254</v>
      </c>
      <c r="B32" s="9">
        <v>1515774</v>
      </c>
      <c r="C32" s="9" t="s">
        <v>40</v>
      </c>
      <c r="D32" s="10">
        <v>121064</v>
      </c>
      <c r="E32" s="10">
        <v>91329</v>
      </c>
      <c r="F32" s="9" t="s">
        <v>52</v>
      </c>
      <c r="G32" s="9">
        <v>77</v>
      </c>
      <c r="H32" s="9" t="s">
        <v>42</v>
      </c>
      <c r="I32" s="22">
        <v>190</v>
      </c>
      <c r="J32" s="22">
        <f t="shared" si="4"/>
        <v>14630</v>
      </c>
      <c r="K32" s="23">
        <f t="shared" si="5"/>
        <v>2004.1095890410959</v>
      </c>
      <c r="L32" s="23">
        <f t="shared" si="6"/>
        <v>4.1274405926754234</v>
      </c>
      <c r="M32" s="23">
        <f t="shared" si="7"/>
        <v>317.81292563600761</v>
      </c>
    </row>
    <row r="33" spans="1:15" s="2" customFormat="1" ht="24" customHeight="1">
      <c r="A33" s="8">
        <v>45254</v>
      </c>
      <c r="B33" s="9">
        <v>1515774</v>
      </c>
      <c r="C33" s="9" t="s">
        <v>40</v>
      </c>
      <c r="D33" s="10">
        <v>121064</v>
      </c>
      <c r="E33" s="10">
        <v>91329</v>
      </c>
      <c r="F33" s="9" t="s">
        <v>52</v>
      </c>
      <c r="G33" s="9">
        <v>1</v>
      </c>
      <c r="H33" s="9" t="s">
        <v>42</v>
      </c>
      <c r="I33" s="22">
        <v>100</v>
      </c>
      <c r="J33" s="22">
        <f t="shared" si="4"/>
        <v>100</v>
      </c>
      <c r="K33" s="23">
        <f t="shared" si="5"/>
        <v>13.698630136986301</v>
      </c>
      <c r="L33" s="23">
        <f t="shared" si="6"/>
        <v>-8.2013265306122474</v>
      </c>
      <c r="M33" s="23">
        <f t="shared" si="7"/>
        <v>-8.2013265306122474</v>
      </c>
      <c r="N33" s="27" t="s">
        <v>53</v>
      </c>
    </row>
    <row r="34" spans="1:15" s="2" customFormat="1" ht="24" customHeight="1">
      <c r="A34" s="8">
        <v>45254</v>
      </c>
      <c r="B34" s="9">
        <v>1515773</v>
      </c>
      <c r="C34" s="9" t="s">
        <v>40</v>
      </c>
      <c r="D34" s="10">
        <v>121064</v>
      </c>
      <c r="E34" s="10">
        <v>91329</v>
      </c>
      <c r="F34" s="9" t="s">
        <v>41</v>
      </c>
      <c r="G34" s="9">
        <v>1</v>
      </c>
      <c r="H34" s="9" t="s">
        <v>42</v>
      </c>
      <c r="I34" s="22">
        <v>100</v>
      </c>
      <c r="J34" s="22">
        <f t="shared" si="4"/>
        <v>100</v>
      </c>
      <c r="K34" s="23">
        <f t="shared" si="5"/>
        <v>13.698630136986301</v>
      </c>
      <c r="L34" s="23">
        <f t="shared" si="6"/>
        <v>-8.2013265306122474</v>
      </c>
      <c r="M34" s="23">
        <f t="shared" si="7"/>
        <v>-8.2013265306122474</v>
      </c>
      <c r="N34" s="27" t="s">
        <v>53</v>
      </c>
    </row>
    <row r="35" spans="1:15" s="2" customFormat="1" ht="24" customHeight="1">
      <c r="A35" s="8">
        <v>45254</v>
      </c>
      <c r="B35" s="9">
        <v>1515770</v>
      </c>
      <c r="C35" s="9" t="s">
        <v>40</v>
      </c>
      <c r="D35" s="10">
        <v>121064</v>
      </c>
      <c r="E35" s="10">
        <v>91329</v>
      </c>
      <c r="F35" s="9" t="s">
        <v>49</v>
      </c>
      <c r="G35" s="9">
        <v>1</v>
      </c>
      <c r="H35" s="9" t="s">
        <v>42</v>
      </c>
      <c r="I35" s="22">
        <v>100</v>
      </c>
      <c r="J35" s="22">
        <f t="shared" si="4"/>
        <v>100</v>
      </c>
      <c r="K35" s="23">
        <f t="shared" si="5"/>
        <v>13.698630136986301</v>
      </c>
      <c r="L35" s="23">
        <f t="shared" si="6"/>
        <v>-8.2013265306122474</v>
      </c>
      <c r="M35" s="23">
        <f t="shared" si="7"/>
        <v>-8.2013265306122474</v>
      </c>
      <c r="N35" s="27" t="s">
        <v>53</v>
      </c>
    </row>
    <row r="36" spans="1:15" s="2" customFormat="1" ht="24" customHeight="1">
      <c r="A36" s="8">
        <v>45254</v>
      </c>
      <c r="B36" s="9">
        <v>1515773</v>
      </c>
      <c r="C36" s="9" t="s">
        <v>40</v>
      </c>
      <c r="D36" s="10">
        <v>121064</v>
      </c>
      <c r="E36" s="10">
        <v>91329</v>
      </c>
      <c r="F36" s="9" t="s">
        <v>48</v>
      </c>
      <c r="G36" s="9">
        <v>1</v>
      </c>
      <c r="H36" s="9" t="s">
        <v>42</v>
      </c>
      <c r="I36" s="22">
        <v>100</v>
      </c>
      <c r="J36" s="22">
        <f t="shared" si="4"/>
        <v>100</v>
      </c>
      <c r="K36" s="23">
        <f t="shared" si="5"/>
        <v>13.698630136986301</v>
      </c>
      <c r="L36" s="23">
        <f t="shared" si="6"/>
        <v>-8.2013265306122474</v>
      </c>
      <c r="M36" s="23">
        <f t="shared" si="7"/>
        <v>-8.2013265306122474</v>
      </c>
      <c r="N36" s="27" t="s">
        <v>53</v>
      </c>
    </row>
    <row r="37" spans="1:15" s="2" customFormat="1" ht="24" customHeight="1">
      <c r="A37" s="10" t="s">
        <v>54</v>
      </c>
      <c r="B37" s="10" t="s">
        <v>54</v>
      </c>
      <c r="C37" s="10" t="s">
        <v>54</v>
      </c>
      <c r="D37" s="10" t="s">
        <v>54</v>
      </c>
      <c r="E37" s="10" t="s">
        <v>54</v>
      </c>
      <c r="F37" s="10" t="s">
        <v>54</v>
      </c>
      <c r="G37" s="10" t="s">
        <v>54</v>
      </c>
      <c r="H37" s="10" t="s">
        <v>54</v>
      </c>
      <c r="I37" s="22" t="s">
        <v>54</v>
      </c>
      <c r="J37" s="22" t="s">
        <v>54</v>
      </c>
      <c r="K37" s="23" t="s">
        <v>54</v>
      </c>
      <c r="L37" s="23" t="s">
        <v>54</v>
      </c>
      <c r="M37" s="23" t="s">
        <v>54</v>
      </c>
    </row>
    <row r="38" spans="1:15" s="2" customFormat="1" ht="24" customHeight="1">
      <c r="A38" s="11" t="s">
        <v>54</v>
      </c>
      <c r="B38" s="11" t="s">
        <v>54</v>
      </c>
      <c r="C38" s="11" t="s">
        <v>55</v>
      </c>
      <c r="D38" s="11" t="s">
        <v>54</v>
      </c>
      <c r="E38" s="11" t="s">
        <v>54</v>
      </c>
      <c r="F38" s="11" t="s">
        <v>54</v>
      </c>
      <c r="G38" s="11">
        <f>SUM(G13:G36)</f>
        <v>1960</v>
      </c>
      <c r="H38" s="11"/>
      <c r="I38" s="11"/>
      <c r="J38" s="24">
        <f>SUM(J13:J36)</f>
        <v>563560</v>
      </c>
      <c r="K38" s="25">
        <f>SUM(K13:K36)</f>
        <v>77200.000000000015</v>
      </c>
      <c r="L38" s="25">
        <f>K38/G38-E54</f>
        <v>17.487798434442272</v>
      </c>
      <c r="M38" s="25">
        <f>SUM(M13:M36)</f>
        <v>34276.084931506863</v>
      </c>
    </row>
    <row r="39" spans="1:15" ht="16">
      <c r="J39" s="26"/>
      <c r="K39" s="26"/>
      <c r="L39" s="26"/>
      <c r="M39" s="26"/>
      <c r="O39" s="2"/>
    </row>
    <row r="40" spans="1:15" s="1" customFormat="1" ht="22" customHeight="1">
      <c r="A40" s="31" t="s">
        <v>56</v>
      </c>
      <c r="B40" s="31"/>
      <c r="C40" s="31"/>
      <c r="D40" s="12" t="s">
        <v>57</v>
      </c>
      <c r="E40" s="12" t="s">
        <v>58</v>
      </c>
      <c r="G40" s="36" t="s">
        <v>59</v>
      </c>
      <c r="H40" s="36"/>
      <c r="I40" s="36"/>
      <c r="J40" s="36"/>
      <c r="K40" s="36"/>
      <c r="L40" s="36"/>
      <c r="M40" s="36"/>
      <c r="O40" s="2"/>
    </row>
    <row r="41" spans="1:15" s="1" customFormat="1" ht="22" customHeight="1">
      <c r="A41" s="31" t="s">
        <v>60</v>
      </c>
      <c r="B41" s="31"/>
      <c r="C41" s="31"/>
      <c r="D41" s="13">
        <f>J38*0.09</f>
        <v>50720.4</v>
      </c>
      <c r="E41" s="20">
        <f>D41/$M$8</f>
        <v>6948</v>
      </c>
      <c r="G41" s="36"/>
      <c r="H41" s="36"/>
      <c r="I41" s="36"/>
      <c r="J41" s="36"/>
      <c r="K41" s="36"/>
      <c r="L41" s="36"/>
      <c r="M41" s="36"/>
      <c r="O41" s="2"/>
    </row>
    <row r="42" spans="1:15" s="1" customFormat="1" ht="22" customHeight="1">
      <c r="A42" s="32" t="s">
        <v>61</v>
      </c>
      <c r="B42" s="31"/>
      <c r="C42" s="31"/>
      <c r="D42" s="13">
        <f>5534*4.8*7.3</f>
        <v>193911.36000000002</v>
      </c>
      <c r="E42" s="20">
        <f t="shared" ref="E42:E49" si="8">D42/$M$8</f>
        <v>26563.200000000004</v>
      </c>
      <c r="G42" s="36"/>
      <c r="H42" s="36"/>
      <c r="I42" s="36"/>
      <c r="J42" s="36"/>
      <c r="K42" s="36"/>
      <c r="L42" s="36"/>
      <c r="M42" s="36"/>
      <c r="O42" s="2"/>
    </row>
    <row r="43" spans="1:15" s="1" customFormat="1" ht="22" customHeight="1">
      <c r="A43" s="32" t="s">
        <v>62</v>
      </c>
      <c r="B43" s="31"/>
      <c r="C43" s="31"/>
      <c r="D43" s="13">
        <v>14259.82</v>
      </c>
      <c r="E43" s="20">
        <f t="shared" si="8"/>
        <v>1953.4</v>
      </c>
      <c r="G43" s="36"/>
      <c r="H43" s="36"/>
      <c r="I43" s="36"/>
      <c r="J43" s="36"/>
      <c r="K43" s="36"/>
      <c r="L43" s="36"/>
      <c r="M43" s="36"/>
      <c r="O43" s="2"/>
    </row>
    <row r="44" spans="1:15" s="1" customFormat="1" ht="22" customHeight="1">
      <c r="A44" s="32" t="s">
        <v>63</v>
      </c>
      <c r="B44" s="31"/>
      <c r="C44" s="31"/>
      <c r="D44" s="13">
        <v>5277.2</v>
      </c>
      <c r="E44" s="20">
        <f t="shared" si="8"/>
        <v>722.90410958904113</v>
      </c>
      <c r="G44" s="36"/>
      <c r="H44" s="36"/>
      <c r="I44" s="36"/>
      <c r="J44" s="36"/>
      <c r="K44" s="36"/>
      <c r="L44" s="36"/>
      <c r="M44" s="36"/>
      <c r="O44" s="2"/>
    </row>
    <row r="45" spans="1:15" s="1" customFormat="1" ht="22" customHeight="1">
      <c r="A45" s="32" t="s">
        <v>64</v>
      </c>
      <c r="B45" s="31"/>
      <c r="C45" s="31"/>
      <c r="D45" s="13">
        <v>1600</v>
      </c>
      <c r="E45" s="20">
        <f t="shared" si="8"/>
        <v>219.17808219178082</v>
      </c>
      <c r="G45" s="36"/>
      <c r="H45" s="36"/>
      <c r="I45" s="36"/>
      <c r="J45" s="36"/>
      <c r="K45" s="36"/>
      <c r="L45" s="36"/>
      <c r="M45" s="36"/>
      <c r="O45" s="2"/>
    </row>
    <row r="46" spans="1:15" s="1" customFormat="1" ht="22" customHeight="1">
      <c r="A46" s="32" t="s">
        <v>65</v>
      </c>
      <c r="B46" s="31"/>
      <c r="C46" s="31"/>
      <c r="D46" s="13">
        <v>1200</v>
      </c>
      <c r="E46" s="20">
        <f t="shared" si="8"/>
        <v>164.38356164383563</v>
      </c>
      <c r="G46" s="36"/>
      <c r="H46" s="36"/>
      <c r="I46" s="36"/>
      <c r="J46" s="36"/>
      <c r="K46" s="36"/>
      <c r="L46" s="36"/>
      <c r="M46" s="36"/>
      <c r="O46" s="2"/>
    </row>
    <row r="47" spans="1:15" s="1" customFormat="1" ht="22" customHeight="1">
      <c r="A47" s="32" t="s">
        <v>66</v>
      </c>
      <c r="B47" s="31"/>
      <c r="C47" s="31"/>
      <c r="D47" s="13">
        <v>1179</v>
      </c>
      <c r="E47" s="20">
        <f t="shared" si="8"/>
        <v>161.50684931506851</v>
      </c>
      <c r="G47" s="36"/>
      <c r="H47" s="36"/>
      <c r="I47" s="36"/>
      <c r="J47" s="36"/>
      <c r="K47" s="36"/>
      <c r="L47" s="36"/>
      <c r="M47" s="36"/>
      <c r="O47" s="2"/>
    </row>
    <row r="48" spans="1:15" s="1" customFormat="1" ht="22" customHeight="1">
      <c r="A48" s="32" t="s">
        <v>67</v>
      </c>
      <c r="B48" s="31"/>
      <c r="C48" s="31"/>
      <c r="D48" s="13">
        <v>112</v>
      </c>
      <c r="E48" s="20">
        <f t="shared" si="8"/>
        <v>15.342465753424658</v>
      </c>
      <c r="G48" s="36"/>
      <c r="H48" s="36"/>
      <c r="I48" s="36"/>
      <c r="J48" s="36"/>
      <c r="K48" s="36"/>
      <c r="L48" s="36"/>
      <c r="M48" s="36"/>
      <c r="O48" s="2"/>
    </row>
    <row r="49" spans="1:15" s="1" customFormat="1" ht="22" customHeight="1">
      <c r="A49" s="32" t="s">
        <v>68</v>
      </c>
      <c r="B49" s="31"/>
      <c r="C49" s="31"/>
      <c r="D49" s="13">
        <f>SUM(D41:D48)</f>
        <v>268259.78000000003</v>
      </c>
      <c r="E49" s="20">
        <f t="shared" si="8"/>
        <v>36747.915068493152</v>
      </c>
      <c r="G49" s="36"/>
      <c r="H49" s="36"/>
      <c r="I49" s="36"/>
      <c r="J49" s="36"/>
      <c r="K49" s="36"/>
      <c r="L49" s="36"/>
      <c r="M49" s="36"/>
      <c r="O49" s="2"/>
    </row>
    <row r="50" spans="1:15" s="1" customFormat="1" ht="22" customHeight="1">
      <c r="A50" s="1" t="s">
        <v>54</v>
      </c>
      <c r="B50" s="1" t="s">
        <v>54</v>
      </c>
      <c r="C50" s="1" t="s">
        <v>54</v>
      </c>
      <c r="D50" s="14"/>
      <c r="E50" s="21" t="s">
        <v>54</v>
      </c>
      <c r="G50" s="36"/>
      <c r="H50" s="36"/>
      <c r="I50" s="36"/>
      <c r="J50" s="36"/>
      <c r="K50" s="36"/>
      <c r="L50" s="36"/>
      <c r="M50" s="36"/>
      <c r="O50" s="2"/>
    </row>
    <row r="51" spans="1:15" s="1" customFormat="1" ht="22" customHeight="1">
      <c r="A51" s="32" t="s">
        <v>69</v>
      </c>
      <c r="B51" s="31"/>
      <c r="C51" s="31"/>
      <c r="D51" s="13">
        <f>J38*0.08</f>
        <v>45084.800000000003</v>
      </c>
      <c r="E51" s="20">
        <f>D51/$M$8</f>
        <v>6176.0000000000009</v>
      </c>
      <c r="G51" s="36"/>
      <c r="H51" s="36"/>
      <c r="I51" s="36"/>
      <c r="J51" s="36"/>
      <c r="K51" s="36"/>
      <c r="L51" s="36"/>
      <c r="M51" s="36"/>
      <c r="O51" s="2"/>
    </row>
    <row r="52" spans="1:15" s="1" customFormat="1" ht="22" customHeight="1">
      <c r="A52" s="1" t="s">
        <v>54</v>
      </c>
      <c r="B52" s="1" t="s">
        <v>54</v>
      </c>
      <c r="C52" s="1" t="s">
        <v>54</v>
      </c>
      <c r="D52" s="14"/>
      <c r="E52" s="21" t="s">
        <v>54</v>
      </c>
      <c r="G52" s="36"/>
      <c r="H52" s="36"/>
      <c r="I52" s="36"/>
      <c r="J52" s="36"/>
      <c r="K52" s="36"/>
      <c r="L52" s="36"/>
      <c r="M52" s="36"/>
      <c r="O52" s="2"/>
    </row>
    <row r="53" spans="1:15" s="1" customFormat="1" ht="22" customHeight="1">
      <c r="A53" s="33" t="s">
        <v>70</v>
      </c>
      <c r="B53" s="33"/>
      <c r="C53" s="33"/>
      <c r="D53" s="13">
        <f>D49+D51</f>
        <v>313344.58</v>
      </c>
      <c r="E53" s="20">
        <f>D53/$M$8</f>
        <v>42923.915068493152</v>
      </c>
      <c r="G53" s="36"/>
      <c r="H53" s="36"/>
      <c r="I53" s="36"/>
      <c r="J53" s="36"/>
      <c r="K53" s="36"/>
      <c r="L53" s="36"/>
      <c r="M53" s="36"/>
      <c r="O53" s="2"/>
    </row>
    <row r="54" spans="1:15" s="1" customFormat="1" ht="22" customHeight="1">
      <c r="A54" s="33" t="s">
        <v>71</v>
      </c>
      <c r="B54" s="33"/>
      <c r="C54" s="33"/>
      <c r="D54" s="13">
        <f>D53/G38</f>
        <v>159.86968367346941</v>
      </c>
      <c r="E54" s="20">
        <f>D54/$M$8</f>
        <v>21.899956667598548</v>
      </c>
      <c r="G54" s="36"/>
      <c r="H54" s="36"/>
      <c r="I54" s="36"/>
      <c r="J54" s="36"/>
      <c r="K54" s="36"/>
      <c r="L54" s="36"/>
      <c r="M54" s="36"/>
      <c r="O54" s="2"/>
    </row>
    <row r="55" spans="1:15" ht="16">
      <c r="O55" s="2"/>
    </row>
    <row r="56" spans="1:15" ht="16">
      <c r="O56" s="2"/>
    </row>
    <row r="57" spans="1:15" ht="16">
      <c r="O57" s="2"/>
    </row>
    <row r="58" spans="1:15" ht="16">
      <c r="O58" s="2"/>
    </row>
    <row r="59" spans="1:15" ht="16">
      <c r="O59" s="2"/>
    </row>
    <row r="60" spans="1:15" ht="16">
      <c r="O60" s="2"/>
    </row>
    <row r="61" spans="1:15" ht="16">
      <c r="O61" s="2"/>
    </row>
    <row r="62" spans="1:15" ht="16">
      <c r="O62" s="2"/>
    </row>
    <row r="63" spans="1:15" ht="16">
      <c r="O63" s="2"/>
    </row>
    <row r="64" spans="1:15" ht="16">
      <c r="O64" s="2"/>
    </row>
    <row r="65" spans="15:15" ht="16">
      <c r="O65" s="2"/>
    </row>
    <row r="66" spans="15:15" ht="16">
      <c r="O66" s="2"/>
    </row>
    <row r="68" spans="15:15" ht="16">
      <c r="O68" s="1"/>
    </row>
    <row r="69" spans="15:15" ht="16">
      <c r="O69" s="1"/>
    </row>
    <row r="70" spans="15:15" ht="16">
      <c r="O70" s="1"/>
    </row>
    <row r="71" spans="15:15" ht="16">
      <c r="O71" s="1"/>
    </row>
    <row r="72" spans="15:15" ht="16">
      <c r="O72" s="1"/>
    </row>
    <row r="73" spans="15:15" ht="16">
      <c r="O73" s="1"/>
    </row>
    <row r="74" spans="15:15" ht="16">
      <c r="O74" s="1"/>
    </row>
    <row r="75" spans="15:15" ht="16">
      <c r="O75" s="1"/>
    </row>
    <row r="76" spans="15:15" ht="16">
      <c r="O76" s="1"/>
    </row>
    <row r="77" spans="15:15" ht="16">
      <c r="O77" s="1"/>
    </row>
    <row r="78" spans="15:15" ht="16">
      <c r="O78" s="1"/>
    </row>
    <row r="79" spans="15:15" ht="16">
      <c r="O79" s="1"/>
    </row>
    <row r="80" spans="15:15" ht="16">
      <c r="O80" s="1"/>
    </row>
    <row r="81" spans="15:15" ht="16">
      <c r="O81" s="1"/>
    </row>
    <row r="82" spans="15:15" ht="16">
      <c r="O82" s="1"/>
    </row>
  </sheetData>
  <autoFilter ref="A12:M38" xr:uid="{00000000-0009-0000-0000-000000000000}"/>
  <mergeCells count="21">
    <mergeCell ref="A51:C51"/>
    <mergeCell ref="A53:C53"/>
    <mergeCell ref="A54:C54"/>
    <mergeCell ref="A1:M3"/>
    <mergeCell ref="A4:M6"/>
    <mergeCell ref="G40:M54"/>
    <mergeCell ref="A45:C45"/>
    <mergeCell ref="A46:C46"/>
    <mergeCell ref="A47:C47"/>
    <mergeCell ref="A48:C48"/>
    <mergeCell ref="A49:C49"/>
    <mergeCell ref="A40:C40"/>
    <mergeCell ref="A41:C41"/>
    <mergeCell ref="A42:C42"/>
    <mergeCell ref="A43:C43"/>
    <mergeCell ref="A44:C44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  <ignoredErrors>
    <ignoredError sqref="M8" numberStoredAsText="1"/>
    <ignoredError sqref="L3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784-03156845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2023-11-27T03:12:00Z</dcterms:created>
  <dcterms:modified xsi:type="dcterms:W3CDTF">2024-03-22T13:04:35Z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