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lex/Library/Containers/com.tencent.xinWeChat/Data/Library/Application Support/com.tencent.xinWeChat/2.0b4.0.9/3c90e71168dbc9df496e70bb651af340/Message/MessageTemp/594f9c3ecfd656d4d0f6c6b2a69d1f3c/File/销售报告（零壹+鑫荣懋）/空运/8F/"/>
    </mc:Choice>
  </mc:AlternateContent>
  <xr:revisionPtr revIDLastSave="0" documentId="13_ncr:1_{1C199BBD-EB75-6C48-A1A9-F161DEEFF9CD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784-38464042" sheetId="2" r:id="rId1"/>
  </sheets>
  <definedNames>
    <definedName name="_xlnm._FilterDatabase" localSheetId="0" hidden="1">'784-38464042'!$A$12:$M$54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6" i="2" l="1"/>
  <c r="E65" i="2"/>
  <c r="E64" i="2"/>
  <c r="E63" i="2"/>
  <c r="E62" i="2"/>
  <c r="E61" i="2"/>
  <c r="D60" i="2"/>
  <c r="E60" i="2" s="1"/>
  <c r="G56" i="2"/>
  <c r="K52" i="2"/>
  <c r="J52" i="2"/>
  <c r="J51" i="2"/>
  <c r="K51" i="2" s="1"/>
  <c r="J50" i="2"/>
  <c r="K50" i="2" s="1"/>
  <c r="J49" i="2"/>
  <c r="K49" i="2" s="1"/>
  <c r="J48" i="2"/>
  <c r="K48" i="2" s="1"/>
  <c r="K47" i="2"/>
  <c r="J47" i="2"/>
  <c r="J46" i="2"/>
  <c r="K46" i="2" s="1"/>
  <c r="J45" i="2"/>
  <c r="K45" i="2" s="1"/>
  <c r="J44" i="2"/>
  <c r="K44" i="2" s="1"/>
  <c r="J43" i="2"/>
  <c r="K43" i="2" s="1"/>
  <c r="K42" i="2"/>
  <c r="J42" i="2"/>
  <c r="J41" i="2"/>
  <c r="K41" i="2" s="1"/>
  <c r="J40" i="2"/>
  <c r="K40" i="2" s="1"/>
  <c r="J39" i="2"/>
  <c r="K39" i="2" s="1"/>
  <c r="J38" i="2"/>
  <c r="K38" i="2" s="1"/>
  <c r="K37" i="2"/>
  <c r="J37" i="2"/>
  <c r="J36" i="2"/>
  <c r="K36" i="2" s="1"/>
  <c r="J35" i="2"/>
  <c r="K35" i="2" s="1"/>
  <c r="J34" i="2"/>
  <c r="K34" i="2" s="1"/>
  <c r="J33" i="2"/>
  <c r="K33" i="2" s="1"/>
  <c r="K32" i="2"/>
  <c r="J32" i="2"/>
  <c r="J31" i="2"/>
  <c r="K31" i="2" s="1"/>
  <c r="J30" i="2"/>
  <c r="K30" i="2" s="1"/>
  <c r="J29" i="2"/>
  <c r="K29" i="2" s="1"/>
  <c r="J28" i="2"/>
  <c r="K28" i="2" s="1"/>
  <c r="K27" i="2"/>
  <c r="J27" i="2"/>
  <c r="J26" i="2"/>
  <c r="K26" i="2" s="1"/>
  <c r="J25" i="2"/>
  <c r="K25" i="2" s="1"/>
  <c r="J24" i="2"/>
  <c r="K24" i="2" s="1"/>
  <c r="J23" i="2"/>
  <c r="K23" i="2" s="1"/>
  <c r="K22" i="2"/>
  <c r="J22" i="2"/>
  <c r="J21" i="2"/>
  <c r="K21" i="2" s="1"/>
  <c r="J20" i="2"/>
  <c r="K20" i="2" s="1"/>
  <c r="J19" i="2"/>
  <c r="K19" i="2" s="1"/>
  <c r="J18" i="2"/>
  <c r="K18" i="2" s="1"/>
  <c r="K17" i="2"/>
  <c r="J17" i="2"/>
  <c r="J16" i="2"/>
  <c r="K16" i="2" s="1"/>
  <c r="J15" i="2"/>
  <c r="K15" i="2" s="1"/>
  <c r="J14" i="2"/>
  <c r="K14" i="2" s="1"/>
  <c r="J13" i="2"/>
  <c r="K13" i="2" s="1"/>
  <c r="K56" i="2" l="1"/>
  <c r="J56" i="2"/>
  <c r="D59" i="2" l="1"/>
  <c r="D69" i="2"/>
  <c r="E69" i="2" s="1"/>
  <c r="D67" i="2" l="1"/>
  <c r="E59" i="2"/>
  <c r="D71" i="2" l="1"/>
  <c r="E67" i="2"/>
  <c r="E71" i="2" l="1"/>
  <c r="D72" i="2"/>
  <c r="E72" i="2" s="1"/>
  <c r="L35" i="2" l="1"/>
  <c r="M35" i="2" s="1"/>
  <c r="L22" i="2"/>
  <c r="M22" i="2" s="1"/>
  <c r="L32" i="2"/>
  <c r="M32" i="2" s="1"/>
  <c r="L51" i="2"/>
  <c r="M51" i="2" s="1"/>
  <c r="L27" i="2"/>
  <c r="M27" i="2" s="1"/>
  <c r="L31" i="2"/>
  <c r="M31" i="2" s="1"/>
  <c r="L13" i="2"/>
  <c r="M13" i="2" s="1"/>
  <c r="L41" i="2"/>
  <c r="M41" i="2" s="1"/>
  <c r="L44" i="2"/>
  <c r="M44" i="2" s="1"/>
  <c r="L39" i="2"/>
  <c r="M39" i="2" s="1"/>
  <c r="L30" i="2"/>
  <c r="M30" i="2" s="1"/>
  <c r="L49" i="2"/>
  <c r="M49" i="2" s="1"/>
  <c r="L52" i="2"/>
  <c r="M52" i="2" s="1"/>
  <c r="L47" i="2"/>
  <c r="M47" i="2" s="1"/>
  <c r="L14" i="2"/>
  <c r="M14" i="2" s="1"/>
  <c r="L25" i="2"/>
  <c r="M25" i="2" s="1"/>
  <c r="L20" i="2"/>
  <c r="M20" i="2" s="1"/>
  <c r="L19" i="2"/>
  <c r="M19" i="2" s="1"/>
  <c r="M60" i="2" s="1"/>
  <c r="L15" i="2"/>
  <c r="M15" i="2" s="1"/>
  <c r="L33" i="2"/>
  <c r="M33" i="2" s="1"/>
  <c r="L28" i="2"/>
  <c r="M28" i="2" s="1"/>
  <c r="L18" i="2"/>
  <c r="M18" i="2" s="1"/>
  <c r="L23" i="2"/>
  <c r="M23" i="2" s="1"/>
  <c r="L50" i="2"/>
  <c r="M50" i="2" s="1"/>
  <c r="L45" i="2"/>
  <c r="M45" i="2" s="1"/>
  <c r="L43" i="2"/>
  <c r="M43" i="2" s="1"/>
  <c r="L40" i="2"/>
  <c r="M40" i="2" s="1"/>
  <c r="L17" i="2"/>
  <c r="M17" i="2" s="1"/>
  <c r="M61" i="2" s="1"/>
  <c r="L21" i="2"/>
  <c r="M21" i="2" s="1"/>
  <c r="L36" i="2"/>
  <c r="M36" i="2" s="1"/>
  <c r="L48" i="2"/>
  <c r="M48" i="2" s="1"/>
  <c r="L26" i="2"/>
  <c r="M26" i="2" s="1"/>
  <c r="L37" i="2"/>
  <c r="M37" i="2" s="1"/>
  <c r="L29" i="2"/>
  <c r="M29" i="2" s="1"/>
  <c r="L16" i="2"/>
  <c r="M16" i="2" s="1"/>
  <c r="L34" i="2"/>
  <c r="M34" i="2" s="1"/>
  <c r="L38" i="2"/>
  <c r="M38" i="2" s="1"/>
  <c r="L46" i="2"/>
  <c r="M46" i="2" s="1"/>
  <c r="L24" i="2"/>
  <c r="M24" i="2" s="1"/>
  <c r="L42" i="2"/>
  <c r="M42" i="2" s="1"/>
  <c r="L56" i="2"/>
  <c r="M56" i="2" l="1"/>
  <c r="M59" i="2"/>
</calcChain>
</file>

<file path=xl/sharedStrings.xml><?xml version="1.0" encoding="utf-8"?>
<sst xmlns="http://schemas.openxmlformats.org/spreadsheetml/2006/main" count="207" uniqueCount="73">
  <si>
    <t>Sales Summary</t>
  </si>
  <si>
    <t>销售报告</t>
  </si>
  <si>
    <r>
      <rPr>
        <sz val="12"/>
        <rFont val="宋体-简"/>
        <family val="1"/>
        <charset val="134"/>
      </rPr>
      <t>供应商</t>
    </r>
    <r>
      <rPr>
        <sz val="12"/>
        <rFont val="Times New Roman Regular"/>
        <charset val="134"/>
      </rPr>
      <t xml:space="preserve"> Supplier:</t>
    </r>
  </si>
  <si>
    <t>OCHO FUEGOS SPA</t>
  </si>
  <si>
    <r>
      <rPr>
        <sz val="12"/>
        <rFont val="Cambria"/>
        <family val="1"/>
      </rPr>
      <t>到货日期</t>
    </r>
    <r>
      <rPr>
        <sz val="12"/>
        <rFont val="Times New Roman Regular"/>
        <charset val="134"/>
      </rPr>
      <t xml:space="preserve"> Arrival Date:</t>
    </r>
  </si>
  <si>
    <r>
      <rPr>
        <sz val="12"/>
        <rFont val="Cambria"/>
        <family val="1"/>
      </rPr>
      <t>销售日期</t>
    </r>
    <r>
      <rPr>
        <sz val="12"/>
        <rFont val="Times New Roman Regular"/>
        <charset val="134"/>
      </rPr>
      <t xml:space="preserve"> Date of Sale:</t>
    </r>
  </si>
  <si>
    <t>2023/12/3-2023/12/11</t>
  </si>
  <si>
    <r>
      <rPr>
        <sz val="12"/>
        <rFont val="Cambria"/>
        <family val="1"/>
      </rPr>
      <t>汇率</t>
    </r>
    <r>
      <rPr>
        <sz val="12"/>
        <rFont val="Times New Roman Regular"/>
        <charset val="134"/>
      </rPr>
      <t>FX Rate:</t>
    </r>
  </si>
  <si>
    <t>7.30</t>
  </si>
  <si>
    <r>
      <rPr>
        <sz val="12"/>
        <rFont val="宋体-简"/>
        <family val="1"/>
        <charset val="134"/>
      </rPr>
      <t>航班号</t>
    </r>
    <r>
      <rPr>
        <sz val="12"/>
        <rFont val="Times New Roman Regular"/>
        <charset val="134"/>
      </rPr>
      <t>Flight No:</t>
    </r>
  </si>
  <si>
    <t>LA602/CZ2538</t>
  </si>
  <si>
    <r>
      <rPr>
        <sz val="12"/>
        <rFont val="Cambria"/>
        <family val="1"/>
      </rPr>
      <t>提单号</t>
    </r>
    <r>
      <rPr>
        <sz val="12"/>
        <rFont val="Times New Roman Regular"/>
        <charset val="134"/>
      </rPr>
      <t xml:space="preserve"> AWB:</t>
    </r>
  </si>
  <si>
    <t>784-38464042</t>
  </si>
  <si>
    <r>
      <rPr>
        <sz val="12"/>
        <rFont val="Cambria"/>
        <family val="1"/>
      </rPr>
      <t>销售地点</t>
    </r>
    <r>
      <rPr>
        <sz val="12"/>
        <rFont val="Times New Roman Regular"/>
        <charset val="134"/>
      </rPr>
      <t xml:space="preserve"> Sales Location:</t>
    </r>
  </si>
  <si>
    <t>Guangzhou</t>
  </si>
  <si>
    <r>
      <rPr>
        <sz val="12"/>
        <rFont val="Cambria"/>
        <family val="1"/>
      </rPr>
      <t>日期</t>
    </r>
  </si>
  <si>
    <r>
      <rPr>
        <sz val="12"/>
        <rFont val="Cambria"/>
        <family val="1"/>
      </rPr>
      <t>板号</t>
    </r>
  </si>
  <si>
    <r>
      <rPr>
        <sz val="12"/>
        <rFont val="Cambria"/>
        <family val="1"/>
      </rPr>
      <t>品种</t>
    </r>
  </si>
  <si>
    <r>
      <rPr>
        <sz val="12"/>
        <rFont val="Cambria"/>
        <family val="1"/>
      </rPr>
      <t>包装厂</t>
    </r>
  </si>
  <si>
    <r>
      <rPr>
        <sz val="12"/>
        <rFont val="Cambria"/>
        <family val="1"/>
      </rPr>
      <t>果园</t>
    </r>
  </si>
  <si>
    <r>
      <rPr>
        <sz val="12"/>
        <rFont val="Cambria"/>
        <family val="1"/>
      </rPr>
      <t>大小</t>
    </r>
  </si>
  <si>
    <r>
      <rPr>
        <sz val="12"/>
        <rFont val="Cambria"/>
        <family val="1"/>
      </rPr>
      <t>数量</t>
    </r>
  </si>
  <si>
    <r>
      <rPr>
        <sz val="12"/>
        <rFont val="Cambria"/>
        <family val="1"/>
      </rPr>
      <t>规格</t>
    </r>
  </si>
  <si>
    <r>
      <rPr>
        <sz val="12"/>
        <rFont val="Cambria"/>
        <family val="1"/>
      </rPr>
      <t>价格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</si>
  <si>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</si>
  <si>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</si>
  <si>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每箱收益</t>
    </r>
    <r>
      <rPr>
        <sz val="12"/>
        <rFont val="Times New Roman Regular"/>
        <charset val="134"/>
      </rPr>
      <t xml:space="preserve"> FOB</t>
    </r>
  </si>
  <si>
    <r>
      <rPr>
        <sz val="12"/>
        <rFont val="Cambria"/>
        <family val="1"/>
      </rPr>
      <t>总收益</t>
    </r>
    <r>
      <rPr>
        <sz val="12"/>
        <rFont val="Times New Roman Regular"/>
        <charset val="134"/>
      </rPr>
      <t xml:space="preserve"> FOB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</si>
  <si>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</si>
  <si>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</si>
  <si>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</si>
  <si>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</si>
  <si>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</si>
  <si>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</si>
  <si>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</si>
  <si>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</si>
  <si>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</si>
  <si>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</si>
  <si>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</si>
  <si>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FOB Return</t>
  </si>
  <si>
    <t>Total Return</t>
  </si>
  <si>
    <t>ROYAL DAWN</t>
  </si>
  <si>
    <t>4JD</t>
  </si>
  <si>
    <t>2.5kg</t>
  </si>
  <si>
    <t>4JDD</t>
  </si>
  <si>
    <t>SANTINA</t>
  </si>
  <si>
    <t>3JD</t>
  </si>
  <si>
    <t>3J</t>
  </si>
  <si>
    <t>2JD</t>
  </si>
  <si>
    <t>2JDD</t>
  </si>
  <si>
    <t>2J</t>
  </si>
  <si>
    <t>4J</t>
  </si>
  <si>
    <t>3JDD</t>
  </si>
  <si>
    <t/>
  </si>
  <si>
    <t>Damage</t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</si>
  <si>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 xml:space="preserve"> Total:</t>
    </r>
  </si>
  <si>
    <r>
      <rPr>
        <sz val="12"/>
        <rFont val="Cambria"/>
        <family val="1"/>
      </rPr>
      <t>其他费用</t>
    </r>
    <r>
      <rPr>
        <sz val="12"/>
        <rFont val="Times New Roman Regular"/>
        <charset val="134"/>
      </rPr>
      <t xml:space="preserve"> Additional Fees</t>
    </r>
  </si>
  <si>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 xml:space="preserve"> RMB</t>
    </r>
  </si>
  <si>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 xml:space="preserve"> USD</t>
    </r>
  </si>
  <si>
    <r>
      <rPr>
        <sz val="12"/>
        <rFont val="Times New Roman Regular"/>
        <charset val="134"/>
      </rPr>
      <t>Note</t>
    </r>
    <r>
      <rPr>
        <sz val="12"/>
        <rFont val="Cambria"/>
        <family val="1"/>
      </rPr>
      <t>：</t>
    </r>
  </si>
  <si>
    <r>
      <rPr>
        <sz val="12"/>
        <rFont val="宋体-简"/>
        <family val="1"/>
        <charset val="134"/>
      </rPr>
      <t>总收益</t>
    </r>
    <r>
      <rPr>
        <sz val="12"/>
        <rFont val="Times New Roman Regular"/>
        <charset val="134"/>
      </rPr>
      <t xml:space="preserve"> FOB</t>
    </r>
  </si>
  <si>
    <r>
      <rPr>
        <sz val="12"/>
        <rFont val="Cambria"/>
        <family val="1"/>
      </rPr>
      <t>海关</t>
    </r>
    <r>
      <rPr>
        <sz val="12"/>
        <rFont val="Times New Roman Regular"/>
        <charset val="134"/>
      </rPr>
      <t>/</t>
    </r>
    <r>
      <rPr>
        <sz val="12"/>
        <rFont val="Cambria"/>
        <family val="1"/>
      </rPr>
      <t>税金</t>
    </r>
    <r>
      <rPr>
        <sz val="12"/>
        <rFont val="Times New Roman Regular"/>
        <charset val="134"/>
      </rPr>
      <t xml:space="preserve"> Customs/VAT</t>
    </r>
  </si>
  <si>
    <r>
      <rPr>
        <sz val="12"/>
        <rFont val="Cambria"/>
        <family val="1"/>
      </rPr>
      <t>空运费</t>
    </r>
    <r>
      <rPr>
        <sz val="12"/>
        <rFont val="Times New Roman Regular"/>
        <charset val="134"/>
      </rPr>
      <t xml:space="preserve"> Airfreight</t>
    </r>
  </si>
  <si>
    <r>
      <rPr>
        <sz val="12"/>
        <rFont val="Cambria"/>
        <family val="1"/>
      </rPr>
      <t>智利机场杂费</t>
    </r>
    <r>
      <rPr>
        <sz val="12"/>
        <rFont val="Times New Roman Regular"/>
        <charset val="134"/>
      </rPr>
      <t>Chile Airport Fees</t>
    </r>
  </si>
  <si>
    <r>
      <rPr>
        <sz val="12"/>
        <rFont val="Cambria"/>
        <family val="1"/>
      </rPr>
      <t>机场提货费</t>
    </r>
    <r>
      <rPr>
        <sz val="12"/>
        <rFont val="Times New Roman Regular"/>
        <charset val="134"/>
      </rPr>
      <t xml:space="preserve"> Airport Fees</t>
    </r>
  </si>
  <si>
    <r>
      <rPr>
        <sz val="12"/>
        <rFont val="Cambria"/>
        <family val="1"/>
      </rPr>
      <t>运输费</t>
    </r>
    <r>
      <rPr>
        <sz val="12"/>
        <rFont val="Times New Roman Regular"/>
        <charset val="134"/>
      </rPr>
      <t xml:space="preserve"> Trucking Fees</t>
    </r>
  </si>
  <si>
    <r>
      <rPr>
        <sz val="12"/>
        <rFont val="Cambria"/>
        <family val="1"/>
      </rPr>
      <t>文件费</t>
    </r>
    <r>
      <rPr>
        <sz val="12"/>
        <rFont val="Times New Roman Regular"/>
        <charset val="134"/>
      </rPr>
      <t xml:space="preserve"> Doc.Fees</t>
    </r>
  </si>
  <si>
    <r>
      <rPr>
        <sz val="12"/>
        <rFont val="Cambria"/>
        <family val="1"/>
      </rPr>
      <t>入场费</t>
    </r>
    <r>
      <rPr>
        <sz val="12"/>
        <rFont val="Times New Roman Regular"/>
        <charset val="134"/>
      </rPr>
      <t xml:space="preserve"> Market Entry Fees</t>
    </r>
  </si>
  <si>
    <r>
      <rPr>
        <sz val="12"/>
        <rFont val="Cambria"/>
        <family val="1"/>
      </rPr>
      <t>市场费用</t>
    </r>
    <r>
      <rPr>
        <sz val="12"/>
        <rFont val="Times New Roman Regular"/>
        <charset val="134"/>
      </rPr>
      <t xml:space="preserve"> Market Fees</t>
    </r>
  </si>
  <si>
    <r>
      <rPr>
        <sz val="12"/>
        <rFont val="Cambria"/>
        <family val="1"/>
      </rPr>
      <t>小计</t>
    </r>
    <r>
      <rPr>
        <sz val="12"/>
        <rFont val="Times New Roman Regular"/>
        <charset val="134"/>
      </rPr>
      <t xml:space="preserve"> Total Fees</t>
    </r>
  </si>
  <si>
    <r>
      <rPr>
        <sz val="12"/>
        <rFont val="Cambria"/>
        <family val="1"/>
      </rPr>
      <t>销售佣金</t>
    </r>
    <r>
      <rPr>
        <sz val="12"/>
        <rFont val="Times New Roman Regular"/>
        <charset val="134"/>
      </rPr>
      <t xml:space="preserve"> Commission (8.00%</t>
    </r>
    <r>
      <rPr>
        <sz val="12"/>
        <rFont val="Cambria"/>
        <family val="1"/>
      </rPr>
      <t>）</t>
    </r>
  </si>
  <si>
    <r>
      <rPr>
        <sz val="12"/>
        <rFont val="Cambria"/>
        <family val="1"/>
      </rPr>
      <t>总费用</t>
    </r>
    <r>
      <rPr>
        <sz val="12"/>
        <rFont val="Times New Roman Regular"/>
        <charset val="134"/>
      </rPr>
      <t xml:space="preserve"> Total Charges</t>
    </r>
  </si>
  <si>
    <r>
      <rPr>
        <sz val="12"/>
        <rFont val="Cambria"/>
        <family val="1"/>
      </rPr>
      <t>每箱平均费用</t>
    </r>
    <r>
      <rPr>
        <sz val="12"/>
        <rFont val="Times New Roman Regular"/>
        <charset val="134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</si>
</sst>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￥&quot;#,##0.00;&quot;￥&quot;\-#,##0.00"/>
    <numFmt numFmtId="168" formatCode="_ &quot;￥&quot;* #,##0.00_ ;_ &quot;￥&quot;* \-#,##0.00_ ;_ &quot;￥&quot;* &quot;-&quot;??_ ;_ @_ "/>
    <numFmt numFmtId="169" formatCode="&quot;￥&quot;#,##0.00_);[Red]\(&quot;￥&quot;#,##0.00\)"/>
    <numFmt numFmtId="170" formatCode="&quot;US$&quot;#,##0.00;\-&quot;US$&quot;#,##0.00"/>
    <numFmt numFmtId="171" formatCode="#,##0.00_ "/>
  </numFmts>
  <fonts count="9">
    <font>
      <sz val="11"/>
      <color theme="1"/>
      <name val="Calibri"/>
      <charset val="134"/>
      <scheme val="minor"/>
    </font>
    <font>
      <sz val="12"/>
      <name val="Times New Roman Regular"/>
      <charset val="134"/>
    </font>
    <font>
      <sz val="11"/>
      <color theme="1"/>
      <name val="Times New Roman Regular"/>
      <charset val="134"/>
    </font>
    <font>
      <sz val="18"/>
      <name val="Times New Roman Regular"/>
      <charset val="134"/>
    </font>
    <font>
      <sz val="18"/>
      <name val="宋体-简"/>
      <family val="1"/>
      <charset val="134"/>
    </font>
    <font>
      <sz val="12"/>
      <name val="宋体-简"/>
      <family val="1"/>
      <charset val="134"/>
    </font>
    <font>
      <sz val="12"/>
      <name val="Times New Roman"/>
      <family val="1"/>
    </font>
    <font>
      <sz val="12"/>
      <name val="Cambria"/>
      <family val="1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8" fontId="8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9" fontId="1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0" fontId="1" fillId="0" borderId="3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70" fontId="1" fillId="0" borderId="3" xfId="1" applyNumberFormat="1" applyFont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70" fontId="1" fillId="3" borderId="3" xfId="0" applyNumberFormat="1" applyFont="1" applyFill="1" applyBorder="1" applyAlignment="1">
      <alignment horizontal="right" vertical="center"/>
    </xf>
    <xf numFmtId="171" fontId="2" fillId="0" borderId="0" xfId="0" applyNumberFormat="1" applyFont="1"/>
    <xf numFmtId="0" fontId="1" fillId="0" borderId="3" xfId="0" applyFont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169" fontId="1" fillId="0" borderId="0" xfId="0" applyNumberFormat="1" applyFont="1"/>
    <xf numFmtId="170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zoomScale="84" workbookViewId="0">
      <selection activeCell="E61" sqref="E61"/>
    </sheetView>
  </sheetViews>
  <sheetFormatPr baseColWidth="10" defaultColWidth="9" defaultRowHeight="14"/>
  <cols>
    <col min="1" max="1" width="18.83203125" style="3" customWidth="1"/>
    <col min="2" max="2" width="17" style="3" customWidth="1"/>
    <col min="3" max="4" width="21" style="3" customWidth="1"/>
    <col min="5" max="5" width="23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14.83203125" style="3"/>
    <col min="15" max="15" width="17.83203125" style="3"/>
    <col min="16" max="16384" width="9" style="3"/>
  </cols>
  <sheetData>
    <row r="1" spans="1:1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30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>
      <c r="A4" s="37" t="s">
        <v>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11" customHeight="1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1:13" s="1" customFormat="1" ht="24" customHeight="1">
      <c r="A8" s="4" t="s">
        <v>2</v>
      </c>
      <c r="B8" s="32" t="s">
        <v>3</v>
      </c>
      <c r="C8" s="32"/>
      <c r="E8" s="14" t="s">
        <v>4</v>
      </c>
      <c r="F8" s="15">
        <v>45262</v>
      </c>
      <c r="G8" s="16"/>
      <c r="H8" s="33" t="s">
        <v>5</v>
      </c>
      <c r="I8" s="33"/>
      <c r="J8" s="15" t="s">
        <v>6</v>
      </c>
      <c r="L8" s="14" t="s">
        <v>7</v>
      </c>
      <c r="M8" s="5" t="s">
        <v>8</v>
      </c>
    </row>
    <row r="9" spans="1:13" s="1" customFormat="1" ht="24" customHeight="1">
      <c r="A9" s="4" t="s">
        <v>9</v>
      </c>
      <c r="B9" s="32" t="s">
        <v>10</v>
      </c>
      <c r="C9" s="32"/>
      <c r="E9" s="14" t="s">
        <v>11</v>
      </c>
      <c r="F9" s="5" t="s">
        <v>12</v>
      </c>
      <c r="G9" s="17"/>
      <c r="H9" s="33" t="s">
        <v>13</v>
      </c>
      <c r="I9" s="33"/>
      <c r="J9" s="5" t="s">
        <v>14</v>
      </c>
    </row>
    <row r="10" spans="1:13" ht="24" customHeight="1"/>
    <row r="11" spans="1:13" s="2" customFormat="1" ht="24" customHeight="1">
      <c r="A11" s="6" t="s">
        <v>15</v>
      </c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  <c r="G11" s="6" t="s">
        <v>21</v>
      </c>
      <c r="H11" s="6" t="s">
        <v>22</v>
      </c>
      <c r="I11" s="6" t="s">
        <v>23</v>
      </c>
      <c r="J11" s="6" t="s">
        <v>24</v>
      </c>
      <c r="K11" s="6" t="s">
        <v>25</v>
      </c>
      <c r="L11" s="6" t="s">
        <v>26</v>
      </c>
      <c r="M11" s="27" t="s">
        <v>27</v>
      </c>
    </row>
    <row r="12" spans="1:13" s="2" customFormat="1" ht="24" customHeight="1">
      <c r="A12" s="7" t="s">
        <v>28</v>
      </c>
      <c r="B12" s="7" t="s">
        <v>29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34</v>
      </c>
      <c r="H12" s="7" t="s">
        <v>35</v>
      </c>
      <c r="I12" s="7" t="s">
        <v>36</v>
      </c>
      <c r="J12" s="7" t="s">
        <v>37</v>
      </c>
      <c r="K12" s="7" t="s">
        <v>38</v>
      </c>
      <c r="L12" s="7" t="s">
        <v>39</v>
      </c>
      <c r="M12" s="7" t="s">
        <v>40</v>
      </c>
    </row>
    <row r="13" spans="1:13" s="2" customFormat="1" ht="24" customHeight="1">
      <c r="A13" s="8">
        <v>45263</v>
      </c>
      <c r="B13" s="9">
        <v>1515966</v>
      </c>
      <c r="C13" s="9" t="s">
        <v>41</v>
      </c>
      <c r="D13" s="9">
        <v>121064</v>
      </c>
      <c r="E13" s="9">
        <v>91329</v>
      </c>
      <c r="F13" s="9" t="s">
        <v>42</v>
      </c>
      <c r="G13" s="9">
        <v>2</v>
      </c>
      <c r="H13" s="9" t="s">
        <v>43</v>
      </c>
      <c r="I13" s="19">
        <v>370</v>
      </c>
      <c r="J13" s="19">
        <f t="shared" ref="J13:J22" si="0">G13*I13</f>
        <v>740</v>
      </c>
      <c r="K13" s="18">
        <f t="shared" ref="K13:K22" si="1">J13/$M$8</f>
        <v>101.36986301369863</v>
      </c>
      <c r="L13" s="18">
        <f t="shared" ref="L13:L22" si="2">K13/G13-$E$72</f>
        <v>26.462977783259813</v>
      </c>
      <c r="M13" s="18">
        <f t="shared" ref="M13:M22" si="3">L13*G13</f>
        <v>52.925955566519626</v>
      </c>
    </row>
    <row r="14" spans="1:13" s="2" customFormat="1" ht="24" customHeight="1">
      <c r="A14" s="8">
        <v>45263</v>
      </c>
      <c r="B14" s="9">
        <v>1515966</v>
      </c>
      <c r="C14" s="9" t="s">
        <v>41</v>
      </c>
      <c r="D14" s="9">
        <v>121064</v>
      </c>
      <c r="E14" s="9">
        <v>91329</v>
      </c>
      <c r="F14" s="9" t="s">
        <v>44</v>
      </c>
      <c r="G14" s="9">
        <v>1</v>
      </c>
      <c r="H14" s="9" t="s">
        <v>43</v>
      </c>
      <c r="I14" s="19">
        <v>370</v>
      </c>
      <c r="J14" s="19">
        <f t="shared" si="0"/>
        <v>370</v>
      </c>
      <c r="K14" s="18">
        <f t="shared" si="1"/>
        <v>50.684931506849317</v>
      </c>
      <c r="L14" s="18">
        <f t="shared" si="2"/>
        <v>26.462977783259813</v>
      </c>
      <c r="M14" s="18">
        <f t="shared" si="3"/>
        <v>26.462977783259813</v>
      </c>
    </row>
    <row r="15" spans="1:13" s="2" customFormat="1" ht="24" customHeight="1">
      <c r="A15" s="8">
        <v>45263</v>
      </c>
      <c r="B15" s="9">
        <v>1515870</v>
      </c>
      <c r="C15" s="9" t="s">
        <v>45</v>
      </c>
      <c r="D15" s="9">
        <v>121064</v>
      </c>
      <c r="E15" s="9">
        <v>91329</v>
      </c>
      <c r="F15" s="9" t="s">
        <v>46</v>
      </c>
      <c r="G15" s="9">
        <v>1</v>
      </c>
      <c r="H15" s="9" t="s">
        <v>43</v>
      </c>
      <c r="I15" s="19">
        <v>360</v>
      </c>
      <c r="J15" s="19">
        <f t="shared" si="0"/>
        <v>360</v>
      </c>
      <c r="K15" s="18">
        <f t="shared" si="1"/>
        <v>49.315068493150683</v>
      </c>
      <c r="L15" s="18">
        <f t="shared" si="2"/>
        <v>25.093114769561179</v>
      </c>
      <c r="M15" s="18">
        <f t="shared" si="3"/>
        <v>25.093114769561179</v>
      </c>
    </row>
    <row r="16" spans="1:13" s="2" customFormat="1" ht="24" customHeight="1">
      <c r="A16" s="8">
        <v>45263</v>
      </c>
      <c r="B16" s="9">
        <v>1515870</v>
      </c>
      <c r="C16" s="9" t="s">
        <v>45</v>
      </c>
      <c r="D16" s="9">
        <v>121064</v>
      </c>
      <c r="E16" s="9">
        <v>91329</v>
      </c>
      <c r="F16" s="9" t="s">
        <v>46</v>
      </c>
      <c r="G16" s="9">
        <v>23</v>
      </c>
      <c r="H16" s="9" t="s">
        <v>43</v>
      </c>
      <c r="I16" s="19">
        <v>350</v>
      </c>
      <c r="J16" s="19">
        <f t="shared" si="0"/>
        <v>8050</v>
      </c>
      <c r="K16" s="18">
        <f t="shared" si="1"/>
        <v>1102.7397260273972</v>
      </c>
      <c r="L16" s="18">
        <f t="shared" si="2"/>
        <v>23.723251755862545</v>
      </c>
      <c r="M16" s="18">
        <f t="shared" si="3"/>
        <v>545.63479038483854</v>
      </c>
    </row>
    <row r="17" spans="1:13" s="2" customFormat="1" ht="24" customHeight="1">
      <c r="A17" s="8">
        <v>45263</v>
      </c>
      <c r="B17" s="9">
        <v>1515859</v>
      </c>
      <c r="C17" s="9" t="s">
        <v>45</v>
      </c>
      <c r="D17" s="9">
        <v>121064</v>
      </c>
      <c r="E17" s="9">
        <v>114957</v>
      </c>
      <c r="F17" s="9" t="s">
        <v>46</v>
      </c>
      <c r="G17" s="9">
        <v>211</v>
      </c>
      <c r="H17" s="9" t="s">
        <v>43</v>
      </c>
      <c r="I17" s="19">
        <v>350</v>
      </c>
      <c r="J17" s="19">
        <f t="shared" si="0"/>
        <v>73850</v>
      </c>
      <c r="K17" s="18">
        <f t="shared" si="1"/>
        <v>10116.438356164384</v>
      </c>
      <c r="L17" s="18">
        <f t="shared" si="2"/>
        <v>23.723251755862552</v>
      </c>
      <c r="M17" s="18">
        <f t="shared" si="3"/>
        <v>5005.6061204869984</v>
      </c>
    </row>
    <row r="18" spans="1:13" s="2" customFormat="1" ht="24" customHeight="1">
      <c r="A18" s="8">
        <v>45263</v>
      </c>
      <c r="B18" s="9">
        <v>1515859</v>
      </c>
      <c r="C18" s="9" t="s">
        <v>45</v>
      </c>
      <c r="D18" s="9">
        <v>121064</v>
      </c>
      <c r="E18" s="9">
        <v>114957</v>
      </c>
      <c r="F18" s="9" t="s">
        <v>46</v>
      </c>
      <c r="G18" s="9">
        <v>50</v>
      </c>
      <c r="H18" s="9" t="s">
        <v>43</v>
      </c>
      <c r="I18" s="19">
        <v>340</v>
      </c>
      <c r="J18" s="19">
        <f t="shared" si="0"/>
        <v>17000</v>
      </c>
      <c r="K18" s="18">
        <f t="shared" si="1"/>
        <v>2328.7671232876714</v>
      </c>
      <c r="L18" s="18">
        <f t="shared" si="2"/>
        <v>22.353388742163926</v>
      </c>
      <c r="M18" s="18">
        <f t="shared" si="3"/>
        <v>1117.6694371081962</v>
      </c>
    </row>
    <row r="19" spans="1:13" s="2" customFormat="1" ht="24" customHeight="1">
      <c r="A19" s="8">
        <v>45263</v>
      </c>
      <c r="B19" s="9">
        <v>1515968</v>
      </c>
      <c r="C19" s="9" t="s">
        <v>45</v>
      </c>
      <c r="D19" s="9">
        <v>121064</v>
      </c>
      <c r="E19" s="9">
        <v>105448</v>
      </c>
      <c r="F19" s="9" t="s">
        <v>47</v>
      </c>
      <c r="G19" s="9">
        <v>17</v>
      </c>
      <c r="H19" s="9" t="s">
        <v>43</v>
      </c>
      <c r="I19" s="19">
        <v>260</v>
      </c>
      <c r="J19" s="19">
        <f t="shared" si="0"/>
        <v>4420</v>
      </c>
      <c r="K19" s="18">
        <f t="shared" si="1"/>
        <v>605.47945205479448</v>
      </c>
      <c r="L19" s="18">
        <f t="shared" si="2"/>
        <v>11.394484632574876</v>
      </c>
      <c r="M19" s="18">
        <f t="shared" si="3"/>
        <v>193.70623875377291</v>
      </c>
    </row>
    <row r="20" spans="1:13" s="2" customFormat="1" ht="24" customHeight="1">
      <c r="A20" s="8">
        <v>45263</v>
      </c>
      <c r="B20" s="9">
        <v>1515966</v>
      </c>
      <c r="C20" s="9" t="s">
        <v>41</v>
      </c>
      <c r="D20" s="9">
        <v>121064</v>
      </c>
      <c r="E20" s="9">
        <v>91329</v>
      </c>
      <c r="F20" s="9" t="s">
        <v>47</v>
      </c>
      <c r="G20" s="9">
        <v>15</v>
      </c>
      <c r="H20" s="9" t="s">
        <v>43</v>
      </c>
      <c r="I20" s="19">
        <v>260</v>
      </c>
      <c r="J20" s="19">
        <f t="shared" si="0"/>
        <v>3900</v>
      </c>
      <c r="K20" s="18">
        <f t="shared" si="1"/>
        <v>534.2465753424658</v>
      </c>
      <c r="L20" s="18">
        <f t="shared" si="2"/>
        <v>11.394484632574883</v>
      </c>
      <c r="M20" s="18">
        <f t="shared" si="3"/>
        <v>170.91726948862325</v>
      </c>
    </row>
    <row r="21" spans="1:13" s="2" customFormat="1" ht="24" customHeight="1">
      <c r="A21" s="8">
        <v>45263</v>
      </c>
      <c r="B21" s="9">
        <v>1515967</v>
      </c>
      <c r="C21" s="9" t="s">
        <v>41</v>
      </c>
      <c r="D21" s="9">
        <v>121064</v>
      </c>
      <c r="E21" s="9">
        <v>105448</v>
      </c>
      <c r="F21" s="9" t="s">
        <v>47</v>
      </c>
      <c r="G21" s="9">
        <v>34</v>
      </c>
      <c r="H21" s="9" t="s">
        <v>43</v>
      </c>
      <c r="I21" s="19">
        <v>260</v>
      </c>
      <c r="J21" s="19">
        <f t="shared" si="0"/>
        <v>8840</v>
      </c>
      <c r="K21" s="18">
        <f t="shared" si="1"/>
        <v>1210.958904109589</v>
      </c>
      <c r="L21" s="18">
        <f t="shared" si="2"/>
        <v>11.394484632574876</v>
      </c>
      <c r="M21" s="18">
        <f t="shared" si="3"/>
        <v>387.41247750754582</v>
      </c>
    </row>
    <row r="22" spans="1:13" s="2" customFormat="1" ht="24" customHeight="1">
      <c r="A22" s="8">
        <v>45263</v>
      </c>
      <c r="B22" s="9">
        <v>1515966</v>
      </c>
      <c r="C22" s="9" t="s">
        <v>41</v>
      </c>
      <c r="D22" s="9">
        <v>121064</v>
      </c>
      <c r="E22" s="9">
        <v>91329</v>
      </c>
      <c r="F22" s="9" t="s">
        <v>46</v>
      </c>
      <c r="G22" s="9">
        <v>22</v>
      </c>
      <c r="H22" s="9" t="s">
        <v>43</v>
      </c>
      <c r="I22" s="19">
        <v>260</v>
      </c>
      <c r="J22" s="19">
        <f t="shared" si="0"/>
        <v>5720</v>
      </c>
      <c r="K22" s="18">
        <f t="shared" si="1"/>
        <v>783.56164383561645</v>
      </c>
      <c r="L22" s="18">
        <f t="shared" si="2"/>
        <v>11.394484632574883</v>
      </c>
      <c r="M22" s="18">
        <f t="shared" si="3"/>
        <v>250.67866191664743</v>
      </c>
    </row>
    <row r="23" spans="1:13" s="2" customFormat="1" ht="24" customHeight="1">
      <c r="A23" s="8">
        <v>45263</v>
      </c>
      <c r="B23" s="9">
        <v>1515867</v>
      </c>
      <c r="C23" s="9" t="s">
        <v>45</v>
      </c>
      <c r="D23" s="9">
        <v>121064</v>
      </c>
      <c r="E23" s="9">
        <v>91329</v>
      </c>
      <c r="F23" s="9" t="s">
        <v>48</v>
      </c>
      <c r="G23" s="9">
        <v>280</v>
      </c>
      <c r="H23" s="9" t="s">
        <v>43</v>
      </c>
      <c r="I23" s="19">
        <v>320</v>
      </c>
      <c r="J23" s="19">
        <f t="shared" ref="J23:J52" si="4">G23*I23</f>
        <v>89600</v>
      </c>
      <c r="K23" s="18">
        <f t="shared" ref="K23:K52" si="5">J23/$M$8</f>
        <v>12273.972602739726</v>
      </c>
      <c r="L23" s="18">
        <f t="shared" ref="L23:L52" si="6">K23/G23-$E$72</f>
        <v>19.613662714766665</v>
      </c>
      <c r="M23" s="18">
        <f t="shared" ref="M23:M52" si="7">L23*G23</f>
        <v>5491.8255601346664</v>
      </c>
    </row>
    <row r="24" spans="1:13" s="2" customFormat="1" ht="24" customHeight="1">
      <c r="A24" s="8">
        <v>45263</v>
      </c>
      <c r="B24" s="9">
        <v>1515873</v>
      </c>
      <c r="C24" s="9" t="s">
        <v>45</v>
      </c>
      <c r="D24" s="9">
        <v>121064</v>
      </c>
      <c r="E24" s="9">
        <v>114957</v>
      </c>
      <c r="F24" s="9" t="s">
        <v>48</v>
      </c>
      <c r="G24" s="9">
        <v>280</v>
      </c>
      <c r="H24" s="9" t="s">
        <v>43</v>
      </c>
      <c r="I24" s="19">
        <v>320</v>
      </c>
      <c r="J24" s="19">
        <f t="shared" si="4"/>
        <v>89600</v>
      </c>
      <c r="K24" s="18">
        <f t="shared" si="5"/>
        <v>12273.972602739726</v>
      </c>
      <c r="L24" s="18">
        <f t="shared" si="6"/>
        <v>19.613662714766665</v>
      </c>
      <c r="M24" s="18">
        <f t="shared" si="7"/>
        <v>5491.8255601346664</v>
      </c>
    </row>
    <row r="25" spans="1:13" s="2" customFormat="1" ht="24" customHeight="1">
      <c r="A25" s="8">
        <v>45263</v>
      </c>
      <c r="B25" s="9">
        <v>1515870</v>
      </c>
      <c r="C25" s="9" t="s">
        <v>45</v>
      </c>
      <c r="D25" s="9">
        <v>121064</v>
      </c>
      <c r="E25" s="9">
        <v>91329</v>
      </c>
      <c r="F25" s="9" t="s">
        <v>48</v>
      </c>
      <c r="G25" s="9">
        <v>63</v>
      </c>
      <c r="H25" s="9" t="s">
        <v>43</v>
      </c>
      <c r="I25" s="19">
        <v>320</v>
      </c>
      <c r="J25" s="19">
        <f t="shared" si="4"/>
        <v>20160</v>
      </c>
      <c r="K25" s="18">
        <f t="shared" si="5"/>
        <v>2761.6438356164385</v>
      </c>
      <c r="L25" s="18">
        <f t="shared" si="6"/>
        <v>19.613662714766665</v>
      </c>
      <c r="M25" s="18">
        <f t="shared" si="7"/>
        <v>1235.6607510302999</v>
      </c>
    </row>
    <row r="26" spans="1:13" s="2" customFormat="1" ht="24" customHeight="1">
      <c r="A26" s="8">
        <v>45263</v>
      </c>
      <c r="B26" s="9">
        <v>1515968</v>
      </c>
      <c r="C26" s="9" t="s">
        <v>45</v>
      </c>
      <c r="D26" s="9">
        <v>121064</v>
      </c>
      <c r="E26" s="9">
        <v>105448</v>
      </c>
      <c r="F26" s="9" t="s">
        <v>48</v>
      </c>
      <c r="G26" s="9">
        <v>105</v>
      </c>
      <c r="H26" s="9" t="s">
        <v>43</v>
      </c>
      <c r="I26" s="19">
        <v>320</v>
      </c>
      <c r="J26" s="19">
        <f t="shared" si="4"/>
        <v>33600</v>
      </c>
      <c r="K26" s="18">
        <f t="shared" si="5"/>
        <v>4602.7397260273974</v>
      </c>
      <c r="L26" s="18">
        <f t="shared" si="6"/>
        <v>19.613662714766665</v>
      </c>
      <c r="M26" s="18">
        <f t="shared" si="7"/>
        <v>2059.4345850504997</v>
      </c>
    </row>
    <row r="27" spans="1:13" s="2" customFormat="1" ht="24" customHeight="1">
      <c r="A27" s="8">
        <v>45263</v>
      </c>
      <c r="B27" s="9">
        <v>1515966</v>
      </c>
      <c r="C27" s="9" t="s">
        <v>41</v>
      </c>
      <c r="D27" s="9">
        <v>121064</v>
      </c>
      <c r="E27" s="9">
        <v>91329</v>
      </c>
      <c r="F27" s="9" t="s">
        <v>48</v>
      </c>
      <c r="G27" s="9">
        <v>7</v>
      </c>
      <c r="H27" s="9" t="s">
        <v>43</v>
      </c>
      <c r="I27" s="19">
        <v>260</v>
      </c>
      <c r="J27" s="19">
        <f t="shared" si="4"/>
        <v>1820</v>
      </c>
      <c r="K27" s="18">
        <f t="shared" si="5"/>
        <v>249.3150684931507</v>
      </c>
      <c r="L27" s="18">
        <f t="shared" si="6"/>
        <v>11.394484632574883</v>
      </c>
      <c r="M27" s="18">
        <f t="shared" si="7"/>
        <v>79.76139242802418</v>
      </c>
    </row>
    <row r="28" spans="1:13" s="2" customFormat="1" ht="24" customHeight="1">
      <c r="A28" s="8">
        <v>45263</v>
      </c>
      <c r="B28" s="9">
        <v>1515966</v>
      </c>
      <c r="C28" s="9" t="s">
        <v>41</v>
      </c>
      <c r="D28" s="9">
        <v>121064</v>
      </c>
      <c r="E28" s="9">
        <v>91329</v>
      </c>
      <c r="F28" s="9" t="s">
        <v>48</v>
      </c>
      <c r="G28" s="9">
        <v>30</v>
      </c>
      <c r="H28" s="9" t="s">
        <v>43</v>
      </c>
      <c r="I28" s="19">
        <v>245</v>
      </c>
      <c r="J28" s="19">
        <f t="shared" si="4"/>
        <v>7350</v>
      </c>
      <c r="K28" s="18">
        <f t="shared" si="5"/>
        <v>1006.8493150684932</v>
      </c>
      <c r="L28" s="18">
        <f t="shared" si="6"/>
        <v>9.3396901120269327</v>
      </c>
      <c r="M28" s="18">
        <f t="shared" si="7"/>
        <v>280.19070336080796</v>
      </c>
    </row>
    <row r="29" spans="1:13" s="2" customFormat="1" ht="24" customHeight="1">
      <c r="A29" s="8">
        <v>45263</v>
      </c>
      <c r="B29" s="9">
        <v>1515967</v>
      </c>
      <c r="C29" s="9" t="s">
        <v>41</v>
      </c>
      <c r="D29" s="9">
        <v>121064</v>
      </c>
      <c r="E29" s="9">
        <v>105448</v>
      </c>
      <c r="F29" s="9" t="s">
        <v>48</v>
      </c>
      <c r="G29" s="9">
        <v>200</v>
      </c>
      <c r="H29" s="9" t="s">
        <v>43</v>
      </c>
      <c r="I29" s="19">
        <v>240</v>
      </c>
      <c r="J29" s="19">
        <f t="shared" si="4"/>
        <v>48000</v>
      </c>
      <c r="K29" s="18">
        <f t="shared" si="5"/>
        <v>6575.3424657534251</v>
      </c>
      <c r="L29" s="18">
        <f t="shared" si="6"/>
        <v>8.6547586051776229</v>
      </c>
      <c r="M29" s="18">
        <f t="shared" si="7"/>
        <v>1730.9517210355245</v>
      </c>
    </row>
    <row r="30" spans="1:13" s="2" customFormat="1" ht="24" customHeight="1">
      <c r="A30" s="8">
        <v>45263</v>
      </c>
      <c r="B30" s="9">
        <v>1515968</v>
      </c>
      <c r="C30" s="9" t="s">
        <v>45</v>
      </c>
      <c r="D30" s="9">
        <v>121064</v>
      </c>
      <c r="E30" s="9">
        <v>105448</v>
      </c>
      <c r="F30" s="9" t="s">
        <v>48</v>
      </c>
      <c r="G30" s="9">
        <v>15</v>
      </c>
      <c r="H30" s="9" t="s">
        <v>43</v>
      </c>
      <c r="I30" s="19">
        <v>240</v>
      </c>
      <c r="J30" s="19">
        <f t="shared" si="4"/>
        <v>3600</v>
      </c>
      <c r="K30" s="18">
        <f t="shared" si="5"/>
        <v>493.15068493150687</v>
      </c>
      <c r="L30" s="18">
        <f t="shared" si="6"/>
        <v>8.6547586051776229</v>
      </c>
      <c r="M30" s="18">
        <f t="shared" si="7"/>
        <v>129.82137907766435</v>
      </c>
    </row>
    <row r="31" spans="1:13" s="2" customFormat="1" ht="24" customHeight="1">
      <c r="A31" s="8">
        <v>45266</v>
      </c>
      <c r="B31" s="9">
        <v>1515968</v>
      </c>
      <c r="C31" s="9" t="s">
        <v>45</v>
      </c>
      <c r="D31" s="9">
        <v>121064</v>
      </c>
      <c r="E31" s="9">
        <v>105448</v>
      </c>
      <c r="F31" s="9" t="s">
        <v>42</v>
      </c>
      <c r="G31" s="9">
        <v>5</v>
      </c>
      <c r="H31" s="9" t="s">
        <v>43</v>
      </c>
      <c r="I31" s="19">
        <v>350</v>
      </c>
      <c r="J31" s="19">
        <f t="shared" si="4"/>
        <v>1750</v>
      </c>
      <c r="K31" s="18">
        <f t="shared" si="5"/>
        <v>239.72602739726028</v>
      </c>
      <c r="L31" s="18">
        <f t="shared" si="6"/>
        <v>23.723251755862552</v>
      </c>
      <c r="M31" s="18">
        <f t="shared" si="7"/>
        <v>118.61625877931276</v>
      </c>
    </row>
    <row r="32" spans="1:13" s="2" customFormat="1" ht="24" customHeight="1">
      <c r="A32" s="8">
        <v>45266</v>
      </c>
      <c r="B32" s="9">
        <v>1515968</v>
      </c>
      <c r="C32" s="9" t="s">
        <v>45</v>
      </c>
      <c r="D32" s="9">
        <v>121064</v>
      </c>
      <c r="E32" s="9">
        <v>105448</v>
      </c>
      <c r="F32" s="9" t="s">
        <v>46</v>
      </c>
      <c r="G32" s="9">
        <v>67</v>
      </c>
      <c r="H32" s="9" t="s">
        <v>43</v>
      </c>
      <c r="I32" s="19">
        <v>350</v>
      </c>
      <c r="J32" s="19">
        <f t="shared" si="4"/>
        <v>23450</v>
      </c>
      <c r="K32" s="18">
        <f t="shared" si="5"/>
        <v>3212.3287671232879</v>
      </c>
      <c r="L32" s="18">
        <f t="shared" si="6"/>
        <v>23.723251755862552</v>
      </c>
      <c r="M32" s="18">
        <f t="shared" si="7"/>
        <v>1589.4578676427909</v>
      </c>
    </row>
    <row r="33" spans="1:13" s="2" customFormat="1" ht="24" customHeight="1">
      <c r="A33" s="8">
        <v>45266</v>
      </c>
      <c r="B33" s="9">
        <v>1515859</v>
      </c>
      <c r="C33" s="9" t="s">
        <v>45</v>
      </c>
      <c r="D33" s="9">
        <v>121064</v>
      </c>
      <c r="E33" s="9">
        <v>114957</v>
      </c>
      <c r="F33" s="9" t="s">
        <v>46</v>
      </c>
      <c r="G33" s="9">
        <v>7</v>
      </c>
      <c r="H33" s="9" t="s">
        <v>43</v>
      </c>
      <c r="I33" s="19">
        <v>350</v>
      </c>
      <c r="J33" s="19">
        <f t="shared" si="4"/>
        <v>2450</v>
      </c>
      <c r="K33" s="18">
        <f t="shared" si="5"/>
        <v>335.61643835616439</v>
      </c>
      <c r="L33" s="18">
        <f t="shared" si="6"/>
        <v>23.723251755862552</v>
      </c>
      <c r="M33" s="18">
        <f t="shared" si="7"/>
        <v>166.06276229103787</v>
      </c>
    </row>
    <row r="34" spans="1:13" s="2" customFormat="1" ht="24" customHeight="1">
      <c r="A34" s="8">
        <v>45266</v>
      </c>
      <c r="B34" s="9">
        <v>1515967</v>
      </c>
      <c r="C34" s="9" t="s">
        <v>41</v>
      </c>
      <c r="D34" s="9">
        <v>121064</v>
      </c>
      <c r="E34" s="9">
        <v>105448</v>
      </c>
      <c r="F34" s="9" t="s">
        <v>46</v>
      </c>
      <c r="G34" s="9">
        <v>34</v>
      </c>
      <c r="H34" s="9" t="s">
        <v>43</v>
      </c>
      <c r="I34" s="19">
        <v>230</v>
      </c>
      <c r="J34" s="19">
        <f t="shared" si="4"/>
        <v>7820</v>
      </c>
      <c r="K34" s="18">
        <f t="shared" si="5"/>
        <v>1071.2328767123288</v>
      </c>
      <c r="L34" s="18">
        <f t="shared" si="6"/>
        <v>7.284895591478989</v>
      </c>
      <c r="M34" s="18">
        <f t="shared" si="7"/>
        <v>247.68645011028562</v>
      </c>
    </row>
    <row r="35" spans="1:13" s="2" customFormat="1" ht="24" customHeight="1">
      <c r="A35" s="8">
        <v>45266</v>
      </c>
      <c r="B35" s="9">
        <v>1515966</v>
      </c>
      <c r="C35" s="9" t="s">
        <v>41</v>
      </c>
      <c r="D35" s="9">
        <v>121064</v>
      </c>
      <c r="E35" s="9">
        <v>91329</v>
      </c>
      <c r="F35" s="9" t="s">
        <v>46</v>
      </c>
      <c r="G35" s="9">
        <v>2</v>
      </c>
      <c r="H35" s="9" t="s">
        <v>43</v>
      </c>
      <c r="I35" s="19">
        <v>230</v>
      </c>
      <c r="J35" s="19">
        <f t="shared" si="4"/>
        <v>460</v>
      </c>
      <c r="K35" s="18">
        <f t="shared" si="5"/>
        <v>63.013698630136986</v>
      </c>
      <c r="L35" s="18">
        <f t="shared" si="6"/>
        <v>7.284895591478989</v>
      </c>
      <c r="M35" s="18">
        <f t="shared" si="7"/>
        <v>14.569791182957978</v>
      </c>
    </row>
    <row r="36" spans="1:13" s="2" customFormat="1" ht="24" customHeight="1">
      <c r="A36" s="8">
        <v>45266</v>
      </c>
      <c r="B36" s="9">
        <v>1515859</v>
      </c>
      <c r="C36" s="9" t="s">
        <v>45</v>
      </c>
      <c r="D36" s="9">
        <v>121064</v>
      </c>
      <c r="E36" s="9">
        <v>114957</v>
      </c>
      <c r="F36" s="9" t="s">
        <v>46</v>
      </c>
      <c r="G36" s="9">
        <v>7</v>
      </c>
      <c r="H36" s="9" t="s">
        <v>43</v>
      </c>
      <c r="I36" s="19">
        <v>230</v>
      </c>
      <c r="J36" s="19">
        <f t="shared" si="4"/>
        <v>1610</v>
      </c>
      <c r="K36" s="18">
        <f t="shared" si="5"/>
        <v>220.54794520547946</v>
      </c>
      <c r="L36" s="18">
        <f t="shared" si="6"/>
        <v>7.2848955914789926</v>
      </c>
      <c r="M36" s="18">
        <f t="shared" si="7"/>
        <v>50.994269140352948</v>
      </c>
    </row>
    <row r="37" spans="1:13" s="2" customFormat="1" ht="24" customHeight="1">
      <c r="A37" s="8">
        <v>45266</v>
      </c>
      <c r="B37" s="9">
        <v>1515870</v>
      </c>
      <c r="C37" s="9" t="s">
        <v>45</v>
      </c>
      <c r="D37" s="9">
        <v>121064</v>
      </c>
      <c r="E37" s="9">
        <v>91329</v>
      </c>
      <c r="F37" s="9" t="s">
        <v>49</v>
      </c>
      <c r="G37" s="9">
        <v>30</v>
      </c>
      <c r="H37" s="9" t="s">
        <v>43</v>
      </c>
      <c r="I37" s="19">
        <v>230</v>
      </c>
      <c r="J37" s="19">
        <f t="shared" si="4"/>
        <v>6900</v>
      </c>
      <c r="K37" s="18">
        <f t="shared" si="5"/>
        <v>945.20547945205487</v>
      </c>
      <c r="L37" s="18">
        <f t="shared" si="6"/>
        <v>7.2848955914789926</v>
      </c>
      <c r="M37" s="18">
        <f t="shared" si="7"/>
        <v>218.54686774436976</v>
      </c>
    </row>
    <row r="38" spans="1:13" s="2" customFormat="1" ht="24" customHeight="1">
      <c r="A38" s="8">
        <v>45266</v>
      </c>
      <c r="B38" s="9">
        <v>1515966</v>
      </c>
      <c r="C38" s="9" t="s">
        <v>41</v>
      </c>
      <c r="D38" s="9">
        <v>121064</v>
      </c>
      <c r="E38" s="9">
        <v>91329</v>
      </c>
      <c r="F38" s="9" t="s">
        <v>48</v>
      </c>
      <c r="G38" s="9">
        <v>15</v>
      </c>
      <c r="H38" s="9" t="s">
        <v>43</v>
      </c>
      <c r="I38" s="19">
        <v>230</v>
      </c>
      <c r="J38" s="19">
        <f t="shared" si="4"/>
        <v>3450</v>
      </c>
      <c r="K38" s="18">
        <f t="shared" si="5"/>
        <v>472.60273972602744</v>
      </c>
      <c r="L38" s="18">
        <f t="shared" si="6"/>
        <v>7.2848955914789926</v>
      </c>
      <c r="M38" s="18">
        <f t="shared" si="7"/>
        <v>109.27343387218488</v>
      </c>
    </row>
    <row r="39" spans="1:13" s="2" customFormat="1" ht="24" customHeight="1">
      <c r="A39" s="8">
        <v>45266</v>
      </c>
      <c r="B39" s="9">
        <v>1515966</v>
      </c>
      <c r="C39" s="9" t="s">
        <v>41</v>
      </c>
      <c r="D39" s="9">
        <v>121064</v>
      </c>
      <c r="E39" s="9">
        <v>105448</v>
      </c>
      <c r="F39" s="9" t="s">
        <v>48</v>
      </c>
      <c r="G39" s="9">
        <v>8</v>
      </c>
      <c r="H39" s="9" t="s">
        <v>43</v>
      </c>
      <c r="I39" s="19">
        <v>230</v>
      </c>
      <c r="J39" s="19">
        <f t="shared" si="4"/>
        <v>1840</v>
      </c>
      <c r="K39" s="18">
        <f t="shared" si="5"/>
        <v>252.05479452054794</v>
      </c>
      <c r="L39" s="18">
        <f t="shared" si="6"/>
        <v>7.284895591478989</v>
      </c>
      <c r="M39" s="18">
        <f t="shared" si="7"/>
        <v>58.279164731831912</v>
      </c>
    </row>
    <row r="40" spans="1:13" s="2" customFormat="1" ht="24" customHeight="1">
      <c r="A40" s="8">
        <v>45266</v>
      </c>
      <c r="B40" s="9">
        <v>1515968</v>
      </c>
      <c r="C40" s="9" t="s">
        <v>45</v>
      </c>
      <c r="D40" s="9">
        <v>121064</v>
      </c>
      <c r="E40" s="9">
        <v>105448</v>
      </c>
      <c r="F40" s="9" t="s">
        <v>48</v>
      </c>
      <c r="G40" s="9">
        <v>19</v>
      </c>
      <c r="H40" s="9" t="s">
        <v>43</v>
      </c>
      <c r="I40" s="19">
        <v>230</v>
      </c>
      <c r="J40" s="19">
        <f t="shared" si="4"/>
        <v>4370</v>
      </c>
      <c r="K40" s="18">
        <f t="shared" si="5"/>
        <v>598.63013698630141</v>
      </c>
      <c r="L40" s="18">
        <f t="shared" si="6"/>
        <v>7.2848955914789926</v>
      </c>
      <c r="M40" s="18">
        <f t="shared" si="7"/>
        <v>138.41301623810085</v>
      </c>
    </row>
    <row r="41" spans="1:13" s="2" customFormat="1" ht="24" customHeight="1">
      <c r="A41" s="8">
        <v>45266</v>
      </c>
      <c r="B41" s="9">
        <v>1515870</v>
      </c>
      <c r="C41" s="9" t="s">
        <v>45</v>
      </c>
      <c r="D41" s="9">
        <v>121064</v>
      </c>
      <c r="E41" s="9">
        <v>91329</v>
      </c>
      <c r="F41" s="9" t="s">
        <v>49</v>
      </c>
      <c r="G41" s="9">
        <v>14</v>
      </c>
      <c r="H41" s="9" t="s">
        <v>43</v>
      </c>
      <c r="I41" s="19">
        <v>230</v>
      </c>
      <c r="J41" s="19">
        <f t="shared" si="4"/>
        <v>3220</v>
      </c>
      <c r="K41" s="18">
        <f t="shared" si="5"/>
        <v>441.09589041095893</v>
      </c>
      <c r="L41" s="18">
        <f t="shared" si="6"/>
        <v>7.2848955914789926</v>
      </c>
      <c r="M41" s="18">
        <f t="shared" si="7"/>
        <v>101.9885382807059</v>
      </c>
    </row>
    <row r="42" spans="1:13" s="2" customFormat="1" ht="24" customHeight="1">
      <c r="A42" s="8">
        <v>45266</v>
      </c>
      <c r="B42" s="9">
        <v>1515966</v>
      </c>
      <c r="C42" s="9" t="s">
        <v>41</v>
      </c>
      <c r="D42" s="9">
        <v>121064</v>
      </c>
      <c r="E42" s="9">
        <v>91329</v>
      </c>
      <c r="F42" s="9" t="s">
        <v>50</v>
      </c>
      <c r="G42" s="9">
        <v>37</v>
      </c>
      <c r="H42" s="9" t="s">
        <v>43</v>
      </c>
      <c r="I42" s="19">
        <v>230</v>
      </c>
      <c r="J42" s="19">
        <f t="shared" si="4"/>
        <v>8510</v>
      </c>
      <c r="K42" s="18">
        <f t="shared" si="5"/>
        <v>1165.7534246575342</v>
      </c>
      <c r="L42" s="18">
        <f t="shared" si="6"/>
        <v>7.284895591478989</v>
      </c>
      <c r="M42" s="18">
        <f t="shared" si="7"/>
        <v>269.54113688472262</v>
      </c>
    </row>
    <row r="43" spans="1:13" s="2" customFormat="1" ht="24" customHeight="1">
      <c r="A43" s="8">
        <v>45271</v>
      </c>
      <c r="B43" s="9">
        <v>1515870</v>
      </c>
      <c r="C43" s="9" t="s">
        <v>45</v>
      </c>
      <c r="D43" s="9">
        <v>121064</v>
      </c>
      <c r="E43" s="9">
        <v>91329</v>
      </c>
      <c r="F43" s="9" t="s">
        <v>46</v>
      </c>
      <c r="G43" s="9">
        <v>2</v>
      </c>
      <c r="H43" s="9" t="s">
        <v>43</v>
      </c>
      <c r="I43" s="19">
        <v>340</v>
      </c>
      <c r="J43" s="19">
        <f t="shared" si="4"/>
        <v>680</v>
      </c>
      <c r="K43" s="18">
        <f t="shared" si="5"/>
        <v>93.150684931506845</v>
      </c>
      <c r="L43" s="18">
        <f t="shared" si="6"/>
        <v>22.353388742163919</v>
      </c>
      <c r="M43" s="18">
        <f t="shared" si="7"/>
        <v>44.706777484327837</v>
      </c>
    </row>
    <row r="44" spans="1:13" s="2" customFormat="1" ht="24" customHeight="1">
      <c r="A44" s="8">
        <v>45271</v>
      </c>
      <c r="B44" s="9">
        <v>1515859</v>
      </c>
      <c r="C44" s="9" t="s">
        <v>45</v>
      </c>
      <c r="D44" s="9">
        <v>121064</v>
      </c>
      <c r="E44" s="9">
        <v>114957</v>
      </c>
      <c r="F44" s="9" t="s">
        <v>46</v>
      </c>
      <c r="G44" s="9">
        <v>5</v>
      </c>
      <c r="H44" s="9" t="s">
        <v>43</v>
      </c>
      <c r="I44" s="19">
        <v>200</v>
      </c>
      <c r="J44" s="19">
        <f t="shared" si="4"/>
        <v>1000</v>
      </c>
      <c r="K44" s="18">
        <f t="shared" si="5"/>
        <v>136.98630136986301</v>
      </c>
      <c r="L44" s="18">
        <f t="shared" si="6"/>
        <v>3.1753065503830982</v>
      </c>
      <c r="M44" s="18">
        <f t="shared" si="7"/>
        <v>15.876532751915491</v>
      </c>
    </row>
    <row r="45" spans="1:13" s="2" customFormat="1" ht="24" customHeight="1">
      <c r="A45" s="8">
        <v>45271</v>
      </c>
      <c r="B45" s="9">
        <v>1515966</v>
      </c>
      <c r="C45" s="9" t="s">
        <v>41</v>
      </c>
      <c r="D45" s="9">
        <v>121064</v>
      </c>
      <c r="E45" s="9">
        <v>91329</v>
      </c>
      <c r="F45" s="9" t="s">
        <v>44</v>
      </c>
      <c r="G45" s="9">
        <v>7</v>
      </c>
      <c r="H45" s="9" t="s">
        <v>43</v>
      </c>
      <c r="I45" s="19">
        <v>260</v>
      </c>
      <c r="J45" s="19">
        <f t="shared" si="4"/>
        <v>1820</v>
      </c>
      <c r="K45" s="18">
        <f t="shared" si="5"/>
        <v>249.3150684931507</v>
      </c>
      <c r="L45" s="18">
        <f t="shared" si="6"/>
        <v>11.394484632574883</v>
      </c>
      <c r="M45" s="18">
        <f t="shared" si="7"/>
        <v>79.76139242802418</v>
      </c>
    </row>
    <row r="46" spans="1:13" s="2" customFormat="1" ht="24" customHeight="1">
      <c r="A46" s="8">
        <v>45271</v>
      </c>
      <c r="B46" s="9">
        <v>1515968</v>
      </c>
      <c r="C46" s="9" t="s">
        <v>45</v>
      </c>
      <c r="D46" s="9">
        <v>121064</v>
      </c>
      <c r="E46" s="9">
        <v>105448</v>
      </c>
      <c r="F46" s="9" t="s">
        <v>51</v>
      </c>
      <c r="G46" s="9">
        <v>3</v>
      </c>
      <c r="H46" s="9" t="s">
        <v>43</v>
      </c>
      <c r="I46" s="19">
        <v>260</v>
      </c>
      <c r="J46" s="19">
        <f t="shared" si="4"/>
        <v>780</v>
      </c>
      <c r="K46" s="18">
        <f t="shared" si="5"/>
        <v>106.84931506849315</v>
      </c>
      <c r="L46" s="18">
        <f t="shared" si="6"/>
        <v>11.394484632574883</v>
      </c>
      <c r="M46" s="18">
        <f t="shared" si="7"/>
        <v>34.183453897724647</v>
      </c>
    </row>
    <row r="47" spans="1:13" s="2" customFormat="1" ht="24" customHeight="1">
      <c r="A47" s="8">
        <v>45271</v>
      </c>
      <c r="B47" s="9">
        <v>1515968</v>
      </c>
      <c r="C47" s="9" t="s">
        <v>45</v>
      </c>
      <c r="D47" s="9">
        <v>121064</v>
      </c>
      <c r="E47" s="9">
        <v>105448</v>
      </c>
      <c r="F47" s="9" t="s">
        <v>52</v>
      </c>
      <c r="G47" s="9">
        <v>4</v>
      </c>
      <c r="H47" s="9" t="s">
        <v>43</v>
      </c>
      <c r="I47" s="19">
        <v>260</v>
      </c>
      <c r="J47" s="19">
        <f t="shared" si="4"/>
        <v>1040</v>
      </c>
      <c r="K47" s="18">
        <f t="shared" si="5"/>
        <v>142.46575342465755</v>
      </c>
      <c r="L47" s="18">
        <f t="shared" si="6"/>
        <v>11.394484632574883</v>
      </c>
      <c r="M47" s="18">
        <f t="shared" si="7"/>
        <v>45.577938530299534</v>
      </c>
    </row>
    <row r="48" spans="1:13" s="2" customFormat="1" ht="24" customHeight="1">
      <c r="A48" s="8">
        <v>45271</v>
      </c>
      <c r="B48" s="9">
        <v>1515966</v>
      </c>
      <c r="C48" s="9" t="s">
        <v>41</v>
      </c>
      <c r="D48" s="9">
        <v>121064</v>
      </c>
      <c r="E48" s="9">
        <v>91329</v>
      </c>
      <c r="F48" s="9" t="s">
        <v>52</v>
      </c>
      <c r="G48" s="9">
        <v>47</v>
      </c>
      <c r="H48" s="9" t="s">
        <v>43</v>
      </c>
      <c r="I48" s="19">
        <v>260</v>
      </c>
      <c r="J48" s="19">
        <f t="shared" si="4"/>
        <v>12220</v>
      </c>
      <c r="K48" s="18">
        <f t="shared" si="5"/>
        <v>1673.972602739726</v>
      </c>
      <c r="L48" s="18">
        <f t="shared" si="6"/>
        <v>11.394484632574876</v>
      </c>
      <c r="M48" s="18">
        <f t="shared" si="7"/>
        <v>535.54077773101915</v>
      </c>
    </row>
    <row r="49" spans="1:15" s="2" customFormat="1" ht="24" customHeight="1">
      <c r="A49" s="8">
        <v>45271</v>
      </c>
      <c r="B49" s="9">
        <v>1515968</v>
      </c>
      <c r="C49" s="9" t="s">
        <v>45</v>
      </c>
      <c r="D49" s="9">
        <v>121064</v>
      </c>
      <c r="E49" s="9">
        <v>105448</v>
      </c>
      <c r="F49" s="9" t="s">
        <v>49</v>
      </c>
      <c r="G49" s="9">
        <v>29</v>
      </c>
      <c r="H49" s="9" t="s">
        <v>43</v>
      </c>
      <c r="I49" s="19">
        <v>260</v>
      </c>
      <c r="J49" s="19">
        <f t="shared" si="4"/>
        <v>7540</v>
      </c>
      <c r="K49" s="18">
        <f t="shared" si="5"/>
        <v>1032.8767123287671</v>
      </c>
      <c r="L49" s="18">
        <f t="shared" si="6"/>
        <v>11.394484632574876</v>
      </c>
      <c r="M49" s="18">
        <f t="shared" si="7"/>
        <v>330.44005434467141</v>
      </c>
    </row>
    <row r="50" spans="1:15" s="2" customFormat="1" ht="24" customHeight="1">
      <c r="A50" s="8">
        <v>45271</v>
      </c>
      <c r="B50" s="9">
        <v>1515966</v>
      </c>
      <c r="C50" s="9" t="s">
        <v>41</v>
      </c>
      <c r="D50" s="9">
        <v>121064</v>
      </c>
      <c r="E50" s="9">
        <v>91329</v>
      </c>
      <c r="F50" s="9" t="s">
        <v>49</v>
      </c>
      <c r="G50" s="9">
        <v>33</v>
      </c>
      <c r="H50" s="9" t="s">
        <v>43</v>
      </c>
      <c r="I50" s="19">
        <v>260</v>
      </c>
      <c r="J50" s="19">
        <f t="shared" si="4"/>
        <v>8580</v>
      </c>
      <c r="K50" s="18">
        <f t="shared" si="5"/>
        <v>1175.3424657534247</v>
      </c>
      <c r="L50" s="18">
        <f t="shared" si="6"/>
        <v>11.394484632574883</v>
      </c>
      <c r="M50" s="18">
        <f t="shared" si="7"/>
        <v>376.01799287497113</v>
      </c>
    </row>
    <row r="51" spans="1:15" s="2" customFormat="1" ht="24" customHeight="1">
      <c r="A51" s="8">
        <v>45271</v>
      </c>
      <c r="B51" s="9">
        <v>1515967</v>
      </c>
      <c r="C51" s="9" t="s">
        <v>41</v>
      </c>
      <c r="D51" s="9">
        <v>121064</v>
      </c>
      <c r="E51" s="9">
        <v>105448</v>
      </c>
      <c r="F51" s="9" t="s">
        <v>49</v>
      </c>
      <c r="G51" s="9">
        <v>12</v>
      </c>
      <c r="H51" s="9" t="s">
        <v>43</v>
      </c>
      <c r="I51" s="19">
        <v>260</v>
      </c>
      <c r="J51" s="19">
        <f t="shared" si="4"/>
        <v>3120</v>
      </c>
      <c r="K51" s="18">
        <f t="shared" si="5"/>
        <v>427.39726027397262</v>
      </c>
      <c r="L51" s="18">
        <f t="shared" si="6"/>
        <v>11.394484632574883</v>
      </c>
      <c r="M51" s="18">
        <f t="shared" si="7"/>
        <v>136.73381559089859</v>
      </c>
    </row>
    <row r="52" spans="1:15" s="2" customFormat="1" ht="24" customHeight="1">
      <c r="A52" s="8">
        <v>45271</v>
      </c>
      <c r="B52" s="9">
        <v>1515870</v>
      </c>
      <c r="C52" s="9" t="s">
        <v>45</v>
      </c>
      <c r="D52" s="9">
        <v>121064</v>
      </c>
      <c r="E52" s="9">
        <v>91329</v>
      </c>
      <c r="F52" s="9" t="s">
        <v>49</v>
      </c>
      <c r="G52" s="9">
        <v>145</v>
      </c>
      <c r="H52" s="9" t="s">
        <v>43</v>
      </c>
      <c r="I52" s="19">
        <v>260</v>
      </c>
      <c r="J52" s="19">
        <f t="shared" si="4"/>
        <v>37700</v>
      </c>
      <c r="K52" s="18">
        <f t="shared" si="5"/>
        <v>5164.3835616438355</v>
      </c>
      <c r="L52" s="18">
        <f t="shared" si="6"/>
        <v>11.394484632574876</v>
      </c>
      <c r="M52" s="18">
        <f t="shared" si="7"/>
        <v>1652.200271723357</v>
      </c>
    </row>
    <row r="53" spans="1:15" s="2" customFormat="1" ht="24" customHeight="1">
      <c r="A53" s="9" t="s">
        <v>53</v>
      </c>
      <c r="B53" s="9" t="s">
        <v>53</v>
      </c>
      <c r="C53" s="9" t="s">
        <v>53</v>
      </c>
      <c r="D53" s="9" t="s">
        <v>53</v>
      </c>
      <c r="E53" s="9" t="s">
        <v>53</v>
      </c>
      <c r="F53" s="9" t="s">
        <v>53</v>
      </c>
      <c r="G53" s="9" t="s">
        <v>53</v>
      </c>
      <c r="H53" s="9" t="s">
        <v>53</v>
      </c>
      <c r="I53" s="20" t="s">
        <v>53</v>
      </c>
      <c r="J53" s="19"/>
      <c r="K53" s="18"/>
      <c r="L53" s="18"/>
      <c r="M53" s="18"/>
    </row>
    <row r="54" spans="1:15" s="2" customFormat="1" ht="24" customHeight="1">
      <c r="A54" s="9" t="s">
        <v>54</v>
      </c>
      <c r="B54" s="9">
        <v>1515870</v>
      </c>
      <c r="C54" s="9" t="s">
        <v>45</v>
      </c>
      <c r="D54" s="9">
        <v>121064</v>
      </c>
      <c r="E54" s="9">
        <v>91329</v>
      </c>
      <c r="F54" s="9" t="s">
        <v>46</v>
      </c>
      <c r="G54" s="9">
        <v>2</v>
      </c>
      <c r="H54" s="9" t="s">
        <v>43</v>
      </c>
      <c r="I54" s="20" t="s">
        <v>53</v>
      </c>
      <c r="J54" s="19"/>
      <c r="K54" s="18"/>
      <c r="L54" s="18"/>
      <c r="M54" s="18"/>
    </row>
    <row r="55" spans="1:15" s="2" customFormat="1" ht="24" customHeight="1">
      <c r="A55" s="10"/>
      <c r="B55" s="10"/>
      <c r="C55" s="10"/>
      <c r="D55" s="10"/>
      <c r="E55" s="10"/>
      <c r="F55" s="10"/>
      <c r="G55" s="10"/>
      <c r="H55" s="10"/>
      <c r="I55" s="19"/>
      <c r="J55" s="19"/>
      <c r="K55" s="21"/>
      <c r="L55" s="21"/>
      <c r="M55" s="21"/>
    </row>
    <row r="56" spans="1:15" s="2" customFormat="1" ht="24" customHeight="1">
      <c r="A56" s="11" t="s">
        <v>53</v>
      </c>
      <c r="B56" s="11" t="s">
        <v>53</v>
      </c>
      <c r="C56" s="11" t="s">
        <v>55</v>
      </c>
      <c r="D56" s="11" t="s">
        <v>53</v>
      </c>
      <c r="E56" s="11" t="s">
        <v>53</v>
      </c>
      <c r="F56" s="11" t="s">
        <v>53</v>
      </c>
      <c r="G56" s="11">
        <f>SUM(G13:G55)</f>
        <v>1890</v>
      </c>
      <c r="H56" s="11"/>
      <c r="I56" s="22"/>
      <c r="J56" s="23">
        <f>SUM(J13:J55)</f>
        <v>557290</v>
      </c>
      <c r="K56" s="24">
        <f>SUM(K13:K55)</f>
        <v>76341.095890410928</v>
      </c>
      <c r="L56" s="24">
        <f>K56/G56-E72</f>
        <v>16.170160504141148</v>
      </c>
      <c r="M56" s="24">
        <f>SUM(M13:M55)</f>
        <v>30610.047260273972</v>
      </c>
    </row>
    <row r="57" spans="1:15" ht="16">
      <c r="J57" s="25"/>
      <c r="K57" s="25"/>
      <c r="L57" s="25"/>
      <c r="M57" s="25"/>
      <c r="O57" s="2"/>
    </row>
    <row r="58" spans="1:15" s="1" customFormat="1" ht="22" customHeight="1">
      <c r="A58" s="34" t="s">
        <v>56</v>
      </c>
      <c r="B58" s="34"/>
      <c r="C58" s="34"/>
      <c r="D58" s="12" t="s">
        <v>57</v>
      </c>
      <c r="E58" s="12" t="s">
        <v>58</v>
      </c>
      <c r="G58" s="38" t="s">
        <v>59</v>
      </c>
      <c r="H58" s="38"/>
      <c r="I58" s="38"/>
      <c r="J58" s="38"/>
      <c r="K58" s="38"/>
      <c r="L58" s="26" t="s">
        <v>32</v>
      </c>
      <c r="M58" s="28" t="s">
        <v>60</v>
      </c>
      <c r="O58" s="2"/>
    </row>
    <row r="59" spans="1:15" s="1" customFormat="1" ht="22" customHeight="1">
      <c r="A59" s="34" t="s">
        <v>61</v>
      </c>
      <c r="B59" s="34"/>
      <c r="C59" s="34"/>
      <c r="D59" s="13">
        <f>J56*0.09</f>
        <v>50156.1</v>
      </c>
      <c r="E59" s="18">
        <f>D59/$M$8</f>
        <v>6870.6986301369861</v>
      </c>
      <c r="G59" s="38"/>
      <c r="H59" s="38"/>
      <c r="I59" s="38"/>
      <c r="J59" s="38"/>
      <c r="K59" s="38"/>
      <c r="L59" s="26">
        <v>91329</v>
      </c>
      <c r="M59" s="18">
        <f>SUMIF($E$13:$E$52,91329,$M$13:$M$52)</f>
        <v>11561.298157069892</v>
      </c>
      <c r="O59" s="2"/>
    </row>
    <row r="60" spans="1:15" s="1" customFormat="1" ht="22" customHeight="1">
      <c r="A60" s="34" t="s">
        <v>62</v>
      </c>
      <c r="B60" s="34"/>
      <c r="C60" s="34"/>
      <c r="D60" s="13">
        <f>5443*4.8*7.3</f>
        <v>190722.71999999997</v>
      </c>
      <c r="E60" s="18">
        <f t="shared" ref="E60:E67" si="8">D60/$M$8</f>
        <v>26126.399999999998</v>
      </c>
      <c r="G60" s="38"/>
      <c r="H60" s="38"/>
      <c r="I60" s="38"/>
      <c r="J60" s="38"/>
      <c r="K60" s="38"/>
      <c r="L60" s="26">
        <v>105448</v>
      </c>
      <c r="M60" s="18">
        <f>SUMIF($E$13:$E$52,105448,$M$13:$M$52)</f>
        <v>7200.7144212909225</v>
      </c>
      <c r="O60" s="2"/>
    </row>
    <row r="61" spans="1:15" s="1" customFormat="1" ht="22" customHeight="1">
      <c r="A61" s="34" t="s">
        <v>63</v>
      </c>
      <c r="B61" s="34"/>
      <c r="C61" s="34"/>
      <c r="D61" s="13">
        <v>37156.635000000002</v>
      </c>
      <c r="E61" s="18">
        <f t="shared" si="8"/>
        <v>5089.9500000000007</v>
      </c>
      <c r="G61" s="38"/>
      <c r="H61" s="38"/>
      <c r="I61" s="38"/>
      <c r="J61" s="38"/>
      <c r="K61" s="38"/>
      <c r="L61" s="26">
        <v>114957</v>
      </c>
      <c r="M61" s="18">
        <f>SUMIF($E$13:$E$52,114957,$M$13:$M$52)</f>
        <v>11848.034681913166</v>
      </c>
      <c r="O61" s="2"/>
    </row>
    <row r="62" spans="1:15" s="1" customFormat="1" ht="22" customHeight="1">
      <c r="A62" s="34" t="s">
        <v>64</v>
      </c>
      <c r="B62" s="34"/>
      <c r="C62" s="34"/>
      <c r="D62" s="13">
        <v>6453</v>
      </c>
      <c r="E62" s="18">
        <f t="shared" si="8"/>
        <v>883.97260273972609</v>
      </c>
      <c r="G62" s="38"/>
      <c r="H62" s="38"/>
      <c r="I62" s="38"/>
      <c r="J62" s="38"/>
      <c r="K62" s="38"/>
      <c r="L62" s="26"/>
      <c r="M62" s="26"/>
      <c r="O62" s="2"/>
    </row>
    <row r="63" spans="1:15" s="1" customFormat="1" ht="22" customHeight="1">
      <c r="A63" s="34" t="s">
        <v>65</v>
      </c>
      <c r="B63" s="34"/>
      <c r="C63" s="34"/>
      <c r="D63" s="13">
        <v>720</v>
      </c>
      <c r="E63" s="18">
        <f t="shared" si="8"/>
        <v>98.630136986301366</v>
      </c>
      <c r="G63" s="38"/>
      <c r="H63" s="38"/>
      <c r="I63" s="38"/>
      <c r="J63" s="38"/>
      <c r="K63" s="38"/>
      <c r="L63" s="26"/>
      <c r="M63" s="26"/>
      <c r="O63" s="2"/>
    </row>
    <row r="64" spans="1:15" s="1" customFormat="1" ht="22" customHeight="1">
      <c r="A64" s="34" t="s">
        <v>66</v>
      </c>
      <c r="B64" s="34"/>
      <c r="C64" s="34"/>
      <c r="D64" s="13">
        <v>1200</v>
      </c>
      <c r="E64" s="18">
        <f t="shared" si="8"/>
        <v>164.38356164383563</v>
      </c>
      <c r="G64" s="38"/>
      <c r="H64" s="38"/>
      <c r="I64" s="38"/>
      <c r="J64" s="38"/>
      <c r="K64" s="38"/>
      <c r="L64" s="26"/>
      <c r="M64" s="26"/>
      <c r="O64" s="2"/>
    </row>
    <row r="65" spans="1:15" s="1" customFormat="1" ht="22" customHeight="1">
      <c r="A65" s="34" t="s">
        <v>67</v>
      </c>
      <c r="B65" s="34"/>
      <c r="C65" s="34"/>
      <c r="D65" s="13">
        <v>2030</v>
      </c>
      <c r="E65" s="18">
        <f t="shared" si="8"/>
        <v>278.08219178082192</v>
      </c>
      <c r="G65" s="38"/>
      <c r="H65" s="38"/>
      <c r="I65" s="38"/>
      <c r="J65" s="38"/>
      <c r="K65" s="38"/>
      <c r="L65" s="26"/>
      <c r="M65" s="26"/>
      <c r="O65" s="2"/>
    </row>
    <row r="66" spans="1:15" s="1" customFormat="1" ht="22" customHeight="1">
      <c r="A66" s="34" t="s">
        <v>68</v>
      </c>
      <c r="B66" s="34"/>
      <c r="C66" s="34"/>
      <c r="D66" s="13">
        <v>815</v>
      </c>
      <c r="E66" s="18">
        <f t="shared" si="8"/>
        <v>111.64383561643835</v>
      </c>
      <c r="G66" s="38"/>
      <c r="H66" s="38"/>
      <c r="I66" s="38"/>
      <c r="J66" s="38"/>
      <c r="K66" s="38"/>
      <c r="L66" s="26"/>
      <c r="M66" s="26"/>
      <c r="O66" s="2"/>
    </row>
    <row r="67" spans="1:15" s="1" customFormat="1" ht="22" customHeight="1">
      <c r="A67" s="34" t="s">
        <v>69</v>
      </c>
      <c r="B67" s="34"/>
      <c r="C67" s="34"/>
      <c r="D67" s="13">
        <f>SUM(D59:D66)</f>
        <v>289253.45499999996</v>
      </c>
      <c r="E67" s="18">
        <f t="shared" si="8"/>
        <v>39623.760958904102</v>
      </c>
      <c r="G67" s="38"/>
      <c r="H67" s="38"/>
      <c r="I67" s="38"/>
      <c r="J67" s="38"/>
      <c r="K67" s="38"/>
      <c r="L67" s="26"/>
      <c r="M67" s="26"/>
      <c r="O67" s="2"/>
    </row>
    <row r="68" spans="1:15" s="1" customFormat="1" ht="22" customHeight="1">
      <c r="A68" s="1" t="s">
        <v>53</v>
      </c>
      <c r="B68" s="1" t="s">
        <v>53</v>
      </c>
      <c r="C68" s="1" t="s">
        <v>53</v>
      </c>
      <c r="D68" s="29"/>
      <c r="E68" s="30" t="s">
        <v>53</v>
      </c>
      <c r="G68" s="38"/>
      <c r="H68" s="38"/>
      <c r="I68" s="38"/>
      <c r="J68" s="38"/>
      <c r="K68" s="38"/>
      <c r="L68" s="26"/>
      <c r="M68" s="26"/>
      <c r="O68" s="2"/>
    </row>
    <row r="69" spans="1:15" s="1" customFormat="1" ht="22" customHeight="1">
      <c r="A69" s="34" t="s">
        <v>70</v>
      </c>
      <c r="B69" s="34"/>
      <c r="C69" s="34"/>
      <c r="D69" s="13">
        <f>J56*0.08</f>
        <v>44583.200000000004</v>
      </c>
      <c r="E69" s="18">
        <f>D69/$M$8</f>
        <v>6107.2876712328771</v>
      </c>
      <c r="G69" s="38"/>
      <c r="H69" s="38"/>
      <c r="I69" s="38"/>
      <c r="J69" s="38"/>
      <c r="K69" s="38"/>
      <c r="L69" s="26"/>
      <c r="M69" s="26"/>
      <c r="O69" s="2"/>
    </row>
    <row r="70" spans="1:15" s="1" customFormat="1" ht="22" customHeight="1">
      <c r="A70" s="1" t="s">
        <v>53</v>
      </c>
      <c r="B70" s="1" t="s">
        <v>53</v>
      </c>
      <c r="C70" s="1" t="s">
        <v>53</v>
      </c>
      <c r="D70" s="29"/>
      <c r="E70" s="30" t="s">
        <v>53</v>
      </c>
      <c r="G70" s="38"/>
      <c r="H70" s="38"/>
      <c r="I70" s="38"/>
      <c r="J70" s="38"/>
      <c r="K70" s="38"/>
      <c r="L70" s="26"/>
      <c r="M70" s="26"/>
      <c r="O70" s="2"/>
    </row>
    <row r="71" spans="1:15" s="1" customFormat="1" ht="22" customHeight="1">
      <c r="A71" s="35" t="s">
        <v>71</v>
      </c>
      <c r="B71" s="35"/>
      <c r="C71" s="35"/>
      <c r="D71" s="13">
        <f>D67+D69</f>
        <v>333836.65499999997</v>
      </c>
      <c r="E71" s="18">
        <f>D71/$M$8</f>
        <v>45731.048630136982</v>
      </c>
      <c r="G71" s="38"/>
      <c r="H71" s="38"/>
      <c r="I71" s="38"/>
      <c r="J71" s="38"/>
      <c r="K71" s="38"/>
      <c r="L71" s="26"/>
      <c r="M71" s="26"/>
      <c r="O71" s="2"/>
    </row>
    <row r="72" spans="1:15" s="1" customFormat="1" ht="22" customHeight="1">
      <c r="A72" s="35" t="s">
        <v>72</v>
      </c>
      <c r="B72" s="35"/>
      <c r="C72" s="35"/>
      <c r="D72" s="13">
        <f>D71/(G56-2)</f>
        <v>176.82026218220338</v>
      </c>
      <c r="E72" s="18">
        <f>D72/$M$8</f>
        <v>24.221953723589504</v>
      </c>
      <c r="G72" s="38"/>
      <c r="H72" s="38"/>
      <c r="I72" s="38"/>
      <c r="J72" s="38"/>
      <c r="K72" s="38"/>
      <c r="L72" s="26"/>
      <c r="M72" s="26"/>
      <c r="O72" s="2"/>
    </row>
    <row r="73" spans="1:15" ht="16">
      <c r="O73" s="2"/>
    </row>
    <row r="74" spans="1:15" ht="16">
      <c r="O74" s="2"/>
    </row>
    <row r="75" spans="1:15" ht="16">
      <c r="O75" s="2"/>
    </row>
    <row r="76" spans="1:15" ht="16">
      <c r="O76" s="2"/>
    </row>
    <row r="77" spans="1:15" ht="16">
      <c r="O77" s="2"/>
    </row>
    <row r="78" spans="1:15" ht="16">
      <c r="O78" s="2"/>
    </row>
    <row r="79" spans="1:15" ht="16">
      <c r="O79" s="2"/>
    </row>
    <row r="80" spans="1:15" ht="16">
      <c r="O80" s="2"/>
    </row>
    <row r="81" spans="15:15" ht="16">
      <c r="O81" s="2"/>
    </row>
    <row r="82" spans="15:15" ht="16">
      <c r="O82" s="2"/>
    </row>
    <row r="83" spans="15:15" ht="16">
      <c r="O83" s="2"/>
    </row>
    <row r="84" spans="15:15" ht="16">
      <c r="O84" s="2"/>
    </row>
    <row r="86" spans="15:15" ht="16">
      <c r="O86" s="1"/>
    </row>
    <row r="87" spans="15:15" ht="16">
      <c r="O87" s="1"/>
    </row>
    <row r="88" spans="15:15" ht="16">
      <c r="O88" s="1"/>
    </row>
    <row r="89" spans="15:15" ht="16">
      <c r="O89" s="1"/>
    </row>
    <row r="90" spans="15:15" ht="16">
      <c r="O90" s="1"/>
    </row>
    <row r="91" spans="15:15" ht="16">
      <c r="O91" s="1"/>
    </row>
    <row r="92" spans="15:15" ht="16">
      <c r="O92" s="1"/>
    </row>
    <row r="93" spans="15:15" ht="16">
      <c r="O93" s="1"/>
    </row>
    <row r="94" spans="15:15" ht="16">
      <c r="O94" s="1"/>
    </row>
    <row r="95" spans="15:15" ht="16">
      <c r="O95" s="1"/>
    </row>
    <row r="96" spans="15:15" ht="16">
      <c r="O96" s="1"/>
    </row>
    <row r="97" spans="15:15" ht="16">
      <c r="O97" s="1"/>
    </row>
    <row r="98" spans="15:15" ht="16">
      <c r="O98" s="1"/>
    </row>
    <row r="99" spans="15:15" ht="16">
      <c r="O99" s="1"/>
    </row>
    <row r="100" spans="15:15" ht="16">
      <c r="O100" s="1"/>
    </row>
  </sheetData>
  <autoFilter ref="A12:M54" xr:uid="{00000000-0009-0000-0000-000000000000}"/>
  <mergeCells count="21">
    <mergeCell ref="A69:C69"/>
    <mergeCell ref="A71:C71"/>
    <mergeCell ref="A72:C72"/>
    <mergeCell ref="A1:M3"/>
    <mergeCell ref="A4:M6"/>
    <mergeCell ref="G58:K72"/>
    <mergeCell ref="A63:C63"/>
    <mergeCell ref="A64:C64"/>
    <mergeCell ref="A65:C65"/>
    <mergeCell ref="A66:C66"/>
    <mergeCell ref="A67:C67"/>
    <mergeCell ref="A58:C58"/>
    <mergeCell ref="A59:C59"/>
    <mergeCell ref="A60:C60"/>
    <mergeCell ref="A61:C61"/>
    <mergeCell ref="A62:C62"/>
    <mergeCell ref="A7:M7"/>
    <mergeCell ref="B8:C8"/>
    <mergeCell ref="H8:I8"/>
    <mergeCell ref="B9:C9"/>
    <mergeCell ref="H9:I9"/>
  </mergeCells>
  <pageMargins left="0.7" right="0.7" top="0.75" bottom="0.75" header="0.3" footer="0.3"/>
  <pageSetup orientation="portrait"/>
  <ignoredErrors>
    <ignoredError sqref="M8" numberStoredAsText="1"/>
    <ignoredError sqref="L5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784-38464042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 </cp:lastModifiedBy>
  <dcterms:created xsi:type="dcterms:W3CDTF">2023-11-26T11:12:00Z</dcterms:created>
  <dcterms:modified xsi:type="dcterms:W3CDTF">2024-03-22T13:10:56Z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B8A39BAA775CC685A8765D6541F6674C_42</vt:lpwstr>
  </property>
</Properties>
</file>