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DDC858C2-2070-7E48-8825-515478052AF2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64252" sheetId="2" r:id="rId1"/>
  </sheets>
  <definedNames>
    <definedName name="_xlnm._FilterDatabase" localSheetId="0" hidden="1">'784-38464252'!$A$12:$M$24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E34" i="2"/>
  <c r="E33" i="2"/>
  <c r="E32" i="2"/>
  <c r="E31" i="2"/>
  <c r="E30" i="2"/>
  <c r="D30" i="2"/>
  <c r="G26" i="2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K15" i="2"/>
  <c r="J15" i="2"/>
  <c r="J14" i="2"/>
  <c r="K14" i="2" s="1"/>
  <c r="J13" i="2"/>
  <c r="J26" i="2" l="1"/>
  <c r="D39" i="2" s="1"/>
  <c r="E39" i="2" s="1"/>
  <c r="K13" i="2"/>
  <c r="D29" i="2" l="1"/>
  <c r="D37" i="2"/>
  <c r="E29" i="2"/>
  <c r="K26" i="2"/>
  <c r="D41" i="2" l="1"/>
  <c r="E37" i="2"/>
  <c r="D42" i="2" l="1"/>
  <c r="E42" i="2" s="1"/>
  <c r="E41" i="2"/>
  <c r="L20" i="2" l="1"/>
  <c r="M20" i="2" s="1"/>
  <c r="L15" i="2"/>
  <c r="M15" i="2" s="1"/>
  <c r="L17" i="2"/>
  <c r="M17" i="2" s="1"/>
  <c r="L16" i="2"/>
  <c r="M16" i="2" s="1"/>
  <c r="L22" i="2"/>
  <c r="M22" i="2" s="1"/>
  <c r="L18" i="2"/>
  <c r="M18" i="2" s="1"/>
  <c r="L19" i="2"/>
  <c r="M19" i="2" s="1"/>
  <c r="L14" i="2"/>
  <c r="M14" i="2" s="1"/>
  <c r="L21" i="2"/>
  <c r="M21" i="2" s="1"/>
  <c r="L13" i="2"/>
  <c r="M13" i="2" s="1"/>
  <c r="L26" i="2"/>
  <c r="M30" i="2" l="1"/>
  <c r="M26" i="2"/>
  <c r="M29" i="2"/>
</calcChain>
</file>

<file path=xl/sharedStrings.xml><?xml version="1.0" encoding="utf-8"?>
<sst xmlns="http://schemas.openxmlformats.org/spreadsheetml/2006/main" count="116" uniqueCount="65">
  <si>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</si>
  <si>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</si>
  <si>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</si>
  <si>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</si>
  <si>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</si>
  <si>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</si>
  <si>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2023/12/4-2023/12/5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</si>
  <si>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</si>
  <si>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</si>
  <si>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QT4094/AV0382/AV0528/CZ444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</si>
  <si>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</si>
  <si>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784-38464252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</si>
  <si>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</si>
  <si>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</si>
  <si>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</si>
  <si>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</si>
  <si>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</si>
  <si>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</si>
  <si>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</si>
  <si>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</si>
  <si>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</si>
  <si>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</si>
  <si>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</si>
  <si>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</si>
  <si>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</si>
  <si>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</si>
  <si>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</si>
  <si>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</si>
  <si>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</si>
  <si>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</si>
  <si>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</si>
  <si>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</si>
  <si>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</si>
  <si>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</si>
  <si>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</si>
  <si>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</si>
  <si>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</si>
  <si>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</si>
  <si>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</si>
  <si>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</si>
  <si>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</si>
  <si>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3JDD</t>
  </si>
  <si>
    <t>2.5kg</t>
  </si>
  <si>
    <t>2JD</t>
  </si>
  <si>
    <t>3JD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</si>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</sst>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workbookViewId="0">
      <selection activeCell="I23" sqref="I2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30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A4" s="37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s="1" customFormat="1" ht="24" customHeight="1">
      <c r="A8" s="4" t="s">
        <v>2</v>
      </c>
      <c r="B8" s="32" t="s">
        <v>3</v>
      </c>
      <c r="C8" s="32"/>
      <c r="E8" s="15" t="s">
        <v>4</v>
      </c>
      <c r="F8" s="16">
        <v>45263</v>
      </c>
      <c r="G8" s="17"/>
      <c r="H8" s="33" t="s">
        <v>5</v>
      </c>
      <c r="I8" s="33"/>
      <c r="J8" s="16" t="s">
        <v>6</v>
      </c>
      <c r="L8" s="15" t="s">
        <v>7</v>
      </c>
      <c r="M8" s="5">
        <v>7.25</v>
      </c>
    </row>
    <row r="9" spans="1:13" s="1" customFormat="1" ht="24" customHeight="1">
      <c r="A9" s="4" t="s">
        <v>8</v>
      </c>
      <c r="B9" s="32" t="s">
        <v>9</v>
      </c>
      <c r="C9" s="32"/>
      <c r="E9" s="15" t="s">
        <v>10</v>
      </c>
      <c r="F9" s="5" t="s">
        <v>11</v>
      </c>
      <c r="G9" s="18"/>
      <c r="H9" s="33" t="s">
        <v>12</v>
      </c>
      <c r="I9" s="33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29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45264</v>
      </c>
      <c r="B13" s="9">
        <v>1515913</v>
      </c>
      <c r="C13" s="9" t="s">
        <v>40</v>
      </c>
      <c r="D13" s="9">
        <v>121064</v>
      </c>
      <c r="E13" s="9">
        <v>114957</v>
      </c>
      <c r="F13" s="9" t="s">
        <v>41</v>
      </c>
      <c r="G13" s="9">
        <v>140</v>
      </c>
      <c r="H13" s="9" t="s">
        <v>42</v>
      </c>
      <c r="I13" s="21">
        <v>370</v>
      </c>
      <c r="J13" s="21">
        <f t="shared" ref="J13:J22" si="0">G13*I13</f>
        <v>51800</v>
      </c>
      <c r="K13" s="19">
        <f t="shared" ref="K13:K22" si="1">J13/$M$8</f>
        <v>7144.8275862068967</v>
      </c>
      <c r="L13" s="19">
        <f t="shared" ref="L13:L22" si="2">K13/G13-$E$42</f>
        <v>26.409939612038158</v>
      </c>
      <c r="M13" s="19">
        <f t="shared" ref="M13:M22" si="3">L13*G13</f>
        <v>3697.391545685342</v>
      </c>
    </row>
    <row r="14" spans="1:13" s="2" customFormat="1" ht="24" customHeight="1">
      <c r="A14" s="8">
        <v>45264</v>
      </c>
      <c r="B14" s="9">
        <v>1515925</v>
      </c>
      <c r="C14" s="9" t="s">
        <v>40</v>
      </c>
      <c r="D14" s="9">
        <v>121064</v>
      </c>
      <c r="E14" s="9">
        <v>114957</v>
      </c>
      <c r="F14" s="9" t="s">
        <v>43</v>
      </c>
      <c r="G14" s="9">
        <v>280</v>
      </c>
      <c r="H14" s="9" t="s">
        <v>42</v>
      </c>
      <c r="I14" s="21">
        <v>320</v>
      </c>
      <c r="J14" s="21">
        <f t="shared" si="0"/>
        <v>89600</v>
      </c>
      <c r="K14" s="19">
        <f t="shared" si="1"/>
        <v>12358.620689655172</v>
      </c>
      <c r="L14" s="19">
        <f t="shared" si="2"/>
        <v>19.513387887900222</v>
      </c>
      <c r="M14" s="19">
        <f t="shared" si="3"/>
        <v>5463.7486086120625</v>
      </c>
    </row>
    <row r="15" spans="1:13" s="2" customFormat="1" ht="24" customHeight="1">
      <c r="A15" s="8">
        <v>45264</v>
      </c>
      <c r="B15" s="9">
        <v>1515930</v>
      </c>
      <c r="C15" s="9" t="s">
        <v>40</v>
      </c>
      <c r="D15" s="9">
        <v>121064</v>
      </c>
      <c r="E15" s="9">
        <v>121944</v>
      </c>
      <c r="F15" s="9" t="s">
        <v>44</v>
      </c>
      <c r="G15" s="9">
        <v>254</v>
      </c>
      <c r="H15" s="9" t="s">
        <v>42</v>
      </c>
      <c r="I15" s="21">
        <v>370</v>
      </c>
      <c r="J15" s="21">
        <f t="shared" si="0"/>
        <v>93980</v>
      </c>
      <c r="K15" s="19">
        <f t="shared" si="1"/>
        <v>12962.758620689656</v>
      </c>
      <c r="L15" s="19">
        <f t="shared" si="2"/>
        <v>26.409939612038158</v>
      </c>
      <c r="M15" s="19">
        <f t="shared" si="3"/>
        <v>6708.1246614576921</v>
      </c>
    </row>
    <row r="16" spans="1:13" s="2" customFormat="1" ht="24" customHeight="1">
      <c r="A16" s="8">
        <v>45264</v>
      </c>
      <c r="B16" s="9">
        <v>1515930</v>
      </c>
      <c r="C16" s="9" t="s">
        <v>40</v>
      </c>
      <c r="D16" s="9">
        <v>121064</v>
      </c>
      <c r="E16" s="9">
        <v>114957</v>
      </c>
      <c r="F16" s="9" t="s">
        <v>44</v>
      </c>
      <c r="G16" s="9">
        <v>26</v>
      </c>
      <c r="H16" s="9" t="s">
        <v>42</v>
      </c>
      <c r="I16" s="21">
        <v>370</v>
      </c>
      <c r="J16" s="21">
        <f t="shared" si="0"/>
        <v>9620</v>
      </c>
      <c r="K16" s="19">
        <f t="shared" si="1"/>
        <v>1326.8965517241379</v>
      </c>
      <c r="L16" s="19">
        <f t="shared" si="2"/>
        <v>26.409939612038158</v>
      </c>
      <c r="M16" s="19">
        <f t="shared" si="3"/>
        <v>686.65842991299212</v>
      </c>
    </row>
    <row r="17" spans="1:15" s="2" customFormat="1" ht="24" customHeight="1">
      <c r="A17" s="8">
        <v>45264</v>
      </c>
      <c r="B17" s="9">
        <v>1515931</v>
      </c>
      <c r="C17" s="9" t="s">
        <v>40</v>
      </c>
      <c r="D17" s="9">
        <v>121064</v>
      </c>
      <c r="E17" s="9">
        <v>121944</v>
      </c>
      <c r="F17" s="9" t="s">
        <v>43</v>
      </c>
      <c r="G17" s="9">
        <v>180</v>
      </c>
      <c r="H17" s="9" t="s">
        <v>42</v>
      </c>
      <c r="I17" s="21">
        <v>320</v>
      </c>
      <c r="J17" s="21">
        <f t="shared" si="0"/>
        <v>57600</v>
      </c>
      <c r="K17" s="19">
        <f t="shared" si="1"/>
        <v>7944.8275862068967</v>
      </c>
      <c r="L17" s="19">
        <f t="shared" si="2"/>
        <v>19.51338788790023</v>
      </c>
      <c r="M17" s="19">
        <f t="shared" si="3"/>
        <v>3512.4098198220413</v>
      </c>
    </row>
    <row r="18" spans="1:15" s="2" customFormat="1" ht="24" customHeight="1">
      <c r="A18" s="8">
        <v>45264</v>
      </c>
      <c r="B18" s="9">
        <v>1515931</v>
      </c>
      <c r="C18" s="9" t="s">
        <v>40</v>
      </c>
      <c r="D18" s="9">
        <v>121064</v>
      </c>
      <c r="E18" s="9">
        <v>114957</v>
      </c>
      <c r="F18" s="9" t="s">
        <v>43</v>
      </c>
      <c r="G18" s="9">
        <v>100</v>
      </c>
      <c r="H18" s="9" t="s">
        <v>42</v>
      </c>
      <c r="I18" s="21">
        <v>320</v>
      </c>
      <c r="J18" s="21">
        <f t="shared" si="0"/>
        <v>32000</v>
      </c>
      <c r="K18" s="19">
        <f t="shared" si="1"/>
        <v>4413.7931034482763</v>
      </c>
      <c r="L18" s="19">
        <f t="shared" si="2"/>
        <v>19.51338788790023</v>
      </c>
      <c r="M18" s="19">
        <f t="shared" si="3"/>
        <v>1951.338788790023</v>
      </c>
    </row>
    <row r="19" spans="1:15" s="2" customFormat="1" ht="24" customHeight="1">
      <c r="A19" s="8">
        <v>45264</v>
      </c>
      <c r="B19" s="9">
        <v>1515933</v>
      </c>
      <c r="C19" s="9" t="s">
        <v>40</v>
      </c>
      <c r="D19" s="9">
        <v>121064</v>
      </c>
      <c r="E19" s="9">
        <v>121944</v>
      </c>
      <c r="F19" s="9" t="s">
        <v>44</v>
      </c>
      <c r="G19" s="9">
        <v>140</v>
      </c>
      <c r="H19" s="9" t="s">
        <v>42</v>
      </c>
      <c r="I19" s="21">
        <v>370</v>
      </c>
      <c r="J19" s="21">
        <f t="shared" si="0"/>
        <v>51800</v>
      </c>
      <c r="K19" s="19">
        <f t="shared" si="1"/>
        <v>7144.8275862068967</v>
      </c>
      <c r="L19" s="19">
        <f t="shared" si="2"/>
        <v>26.409939612038158</v>
      </c>
      <c r="M19" s="19">
        <f t="shared" si="3"/>
        <v>3697.391545685342</v>
      </c>
    </row>
    <row r="20" spans="1:15" s="2" customFormat="1" ht="24" customHeight="1">
      <c r="A20" s="8">
        <v>45264</v>
      </c>
      <c r="B20" s="9">
        <v>1515933</v>
      </c>
      <c r="C20" s="9" t="s">
        <v>40</v>
      </c>
      <c r="D20" s="9">
        <v>121064</v>
      </c>
      <c r="E20" s="9">
        <v>121944</v>
      </c>
      <c r="F20" s="9" t="s">
        <v>44</v>
      </c>
      <c r="G20" s="9">
        <v>140</v>
      </c>
      <c r="H20" s="9" t="s">
        <v>42</v>
      </c>
      <c r="I20" s="21">
        <v>370</v>
      </c>
      <c r="J20" s="21">
        <f t="shared" si="0"/>
        <v>51800</v>
      </c>
      <c r="K20" s="19">
        <f t="shared" si="1"/>
        <v>7144.8275862068967</v>
      </c>
      <c r="L20" s="19">
        <f t="shared" si="2"/>
        <v>26.409939612038158</v>
      </c>
      <c r="M20" s="19">
        <f t="shared" si="3"/>
        <v>3697.391545685342</v>
      </c>
    </row>
    <row r="21" spans="1:15" s="2" customFormat="1" ht="24" customHeight="1">
      <c r="A21" s="8">
        <v>45265</v>
      </c>
      <c r="B21" s="9">
        <v>1515913</v>
      </c>
      <c r="C21" s="9" t="s">
        <v>40</v>
      </c>
      <c r="D21" s="9">
        <v>121064</v>
      </c>
      <c r="E21" s="9">
        <v>114957</v>
      </c>
      <c r="F21" s="9" t="s">
        <v>41</v>
      </c>
      <c r="G21" s="9">
        <v>85</v>
      </c>
      <c r="H21" s="9" t="s">
        <v>42</v>
      </c>
      <c r="I21" s="21">
        <v>370</v>
      </c>
      <c r="J21" s="21">
        <f t="shared" si="0"/>
        <v>31450</v>
      </c>
      <c r="K21" s="19">
        <f t="shared" si="1"/>
        <v>4337.9310344827591</v>
      </c>
      <c r="L21" s="19">
        <f t="shared" si="2"/>
        <v>26.409939612038166</v>
      </c>
      <c r="M21" s="19">
        <f t="shared" si="3"/>
        <v>2244.8448670232442</v>
      </c>
    </row>
    <row r="22" spans="1:15" s="2" customFormat="1" ht="24" customHeight="1">
      <c r="A22" s="8">
        <v>45265</v>
      </c>
      <c r="B22" s="9">
        <v>1515913</v>
      </c>
      <c r="C22" s="9" t="s">
        <v>40</v>
      </c>
      <c r="D22" s="9">
        <v>121064</v>
      </c>
      <c r="E22" s="9">
        <v>114957</v>
      </c>
      <c r="F22" s="9" t="s">
        <v>41</v>
      </c>
      <c r="G22" s="9">
        <v>54</v>
      </c>
      <c r="H22" s="9" t="s">
        <v>42</v>
      </c>
      <c r="I22" s="21">
        <v>370</v>
      </c>
      <c r="J22" s="21">
        <f t="shared" si="0"/>
        <v>19980</v>
      </c>
      <c r="K22" s="19">
        <f t="shared" si="1"/>
        <v>2755.8620689655172</v>
      </c>
      <c r="L22" s="19">
        <f t="shared" si="2"/>
        <v>26.409939612038158</v>
      </c>
      <c r="M22" s="19">
        <f t="shared" si="3"/>
        <v>1426.1367390500604</v>
      </c>
    </row>
    <row r="23" spans="1:15" s="2" customFormat="1" ht="24" customHeight="1">
      <c r="A23" s="9" t="s">
        <v>45</v>
      </c>
      <c r="B23" s="9" t="s">
        <v>45</v>
      </c>
      <c r="C23" s="9" t="s">
        <v>45</v>
      </c>
      <c r="D23" s="9" t="s">
        <v>45</v>
      </c>
      <c r="E23" s="9" t="s">
        <v>45</v>
      </c>
      <c r="F23" s="9" t="s">
        <v>45</v>
      </c>
      <c r="G23" s="9" t="s">
        <v>45</v>
      </c>
      <c r="H23" s="9" t="s">
        <v>45</v>
      </c>
      <c r="I23" s="22" t="s">
        <v>45</v>
      </c>
      <c r="J23" s="21"/>
      <c r="K23" s="19"/>
      <c r="L23" s="19"/>
      <c r="M23" s="19"/>
    </row>
    <row r="24" spans="1:15" s="2" customFormat="1" ht="24" customHeight="1">
      <c r="A24" s="9" t="s">
        <v>46</v>
      </c>
      <c r="B24" s="9">
        <v>1515913</v>
      </c>
      <c r="C24" s="9" t="s">
        <v>40</v>
      </c>
      <c r="D24" s="9">
        <v>121064</v>
      </c>
      <c r="E24" s="9">
        <v>114957</v>
      </c>
      <c r="F24" s="9" t="s">
        <v>41</v>
      </c>
      <c r="G24" s="9">
        <v>1</v>
      </c>
      <c r="H24" s="9" t="s">
        <v>42</v>
      </c>
      <c r="I24" s="22" t="s">
        <v>45</v>
      </c>
      <c r="J24" s="21"/>
      <c r="K24" s="19"/>
      <c r="L24" s="19"/>
      <c r="M24" s="19"/>
    </row>
    <row r="25" spans="1:15" s="2" customFormat="1" ht="24" customHeight="1">
      <c r="A25" s="10"/>
      <c r="B25" s="10"/>
      <c r="C25" s="10"/>
      <c r="D25" s="10"/>
      <c r="E25" s="10"/>
      <c r="F25" s="10"/>
      <c r="G25" s="10"/>
      <c r="H25" s="10"/>
      <c r="I25" s="21"/>
      <c r="J25" s="21"/>
      <c r="K25" s="23"/>
      <c r="L25" s="23"/>
      <c r="M25" s="23"/>
    </row>
    <row r="26" spans="1:15" s="2" customFormat="1" ht="24" customHeight="1">
      <c r="A26" s="11" t="s">
        <v>45</v>
      </c>
      <c r="B26" s="11" t="s">
        <v>45</v>
      </c>
      <c r="C26" s="11" t="s">
        <v>47</v>
      </c>
      <c r="D26" s="11" t="s">
        <v>45</v>
      </c>
      <c r="E26" s="11" t="s">
        <v>45</v>
      </c>
      <c r="F26" s="11" t="s">
        <v>45</v>
      </c>
      <c r="G26" s="11">
        <f>SUM(G13:G25)</f>
        <v>1400</v>
      </c>
      <c r="H26" s="11"/>
      <c r="I26" s="24"/>
      <c r="J26" s="25">
        <f>SUM(J13:J25)</f>
        <v>489630</v>
      </c>
      <c r="K26" s="26">
        <f>SUM(K13:K25)</f>
        <v>67535.172413793116</v>
      </c>
      <c r="L26" s="26">
        <f>K26/G26-E42</f>
        <v>23.614865720412553</v>
      </c>
      <c r="M26" s="26">
        <f>SUM(M13:M25)</f>
        <v>33085.436551724146</v>
      </c>
    </row>
    <row r="27" spans="1:15" ht="16">
      <c r="J27" s="27"/>
      <c r="K27" s="27"/>
      <c r="L27" s="27"/>
      <c r="M27" s="27"/>
      <c r="O27" s="2"/>
    </row>
    <row r="28" spans="1:15" s="1" customFormat="1" ht="22" customHeight="1">
      <c r="A28" s="34" t="s">
        <v>48</v>
      </c>
      <c r="B28" s="34"/>
      <c r="C28" s="34"/>
      <c r="D28" s="12" t="s">
        <v>49</v>
      </c>
      <c r="E28" s="12" t="s">
        <v>50</v>
      </c>
      <c r="G28" s="38" t="s">
        <v>51</v>
      </c>
      <c r="H28" s="38"/>
      <c r="I28" s="38"/>
      <c r="J28" s="38"/>
      <c r="K28" s="38"/>
      <c r="L28" s="28" t="s">
        <v>31</v>
      </c>
      <c r="M28" s="30" t="s">
        <v>52</v>
      </c>
      <c r="O28" s="2"/>
    </row>
    <row r="29" spans="1:15" s="1" customFormat="1" ht="22" customHeight="1">
      <c r="A29" s="34" t="s">
        <v>53</v>
      </c>
      <c r="B29" s="34"/>
      <c r="C29" s="34"/>
      <c r="D29" s="13">
        <f>J26*0.09</f>
        <v>44066.7</v>
      </c>
      <c r="E29" s="19">
        <f>D29/$M$8</f>
        <v>6078.1655172413793</v>
      </c>
      <c r="G29" s="38"/>
      <c r="H29" s="38"/>
      <c r="I29" s="38"/>
      <c r="J29" s="38"/>
      <c r="K29" s="38"/>
      <c r="L29" s="28">
        <v>114957</v>
      </c>
      <c r="M29" s="19">
        <f>SUMIF($E$13:$E$22,114957,$M$13:$M$22)</f>
        <v>15470.118979073724</v>
      </c>
      <c r="O29" s="2"/>
    </row>
    <row r="30" spans="1:15" s="1" customFormat="1" ht="22" customHeight="1">
      <c r="A30" s="34" t="s">
        <v>54</v>
      </c>
      <c r="B30" s="34"/>
      <c r="C30" s="34"/>
      <c r="D30" s="13">
        <f>4031*4.8*7.3</f>
        <v>141246.24</v>
      </c>
      <c r="E30" s="19">
        <f t="shared" ref="E30:E37" si="4">D30/$M$8</f>
        <v>19482.239999999998</v>
      </c>
      <c r="G30" s="38"/>
      <c r="H30" s="38"/>
      <c r="I30" s="38"/>
      <c r="J30" s="38"/>
      <c r="K30" s="38"/>
      <c r="L30" s="28">
        <v>121944</v>
      </c>
      <c r="M30" s="19">
        <f>SUMIF($E$13:$E$22,121944,$M$13:$M$22)</f>
        <v>17615.31757265042</v>
      </c>
      <c r="O30" s="2"/>
    </row>
    <row r="31" spans="1:15" s="1" customFormat="1" ht="22" customHeight="1">
      <c r="A31" s="34" t="s">
        <v>55</v>
      </c>
      <c r="B31" s="34"/>
      <c r="C31" s="34"/>
      <c r="D31" s="13">
        <v>18964.305</v>
      </c>
      <c r="E31" s="19">
        <f t="shared" si="4"/>
        <v>2615.7662068965519</v>
      </c>
      <c r="G31" s="38"/>
      <c r="H31" s="38"/>
      <c r="I31" s="38"/>
      <c r="J31" s="38"/>
      <c r="K31" s="38"/>
      <c r="L31" s="28"/>
      <c r="M31" s="28"/>
      <c r="O31" s="2"/>
    </row>
    <row r="32" spans="1:15" s="1" customFormat="1" ht="22" customHeight="1">
      <c r="A32" s="34" t="s">
        <v>56</v>
      </c>
      <c r="B32" s="34"/>
      <c r="C32" s="34"/>
      <c r="D32" s="13">
        <v>2982.94</v>
      </c>
      <c r="E32" s="19">
        <f t="shared" si="4"/>
        <v>411.44</v>
      </c>
      <c r="G32" s="38"/>
      <c r="H32" s="38"/>
      <c r="I32" s="38"/>
      <c r="J32" s="38"/>
      <c r="K32" s="38"/>
      <c r="L32" s="28"/>
      <c r="M32" s="28"/>
      <c r="O32" s="2"/>
    </row>
    <row r="33" spans="1:15" s="1" customFormat="1" ht="22" customHeight="1">
      <c r="A33" s="34" t="s">
        <v>57</v>
      </c>
      <c r="B33" s="34"/>
      <c r="C33" s="34"/>
      <c r="D33" s="13">
        <v>1000</v>
      </c>
      <c r="E33" s="19">
        <f t="shared" si="4"/>
        <v>137.93103448275863</v>
      </c>
      <c r="G33" s="38"/>
      <c r="H33" s="38"/>
      <c r="I33" s="38"/>
      <c r="J33" s="38"/>
      <c r="K33" s="38"/>
      <c r="L33" s="28"/>
      <c r="M33" s="28"/>
      <c r="O33" s="2"/>
    </row>
    <row r="34" spans="1:15" s="1" customFormat="1" ht="22" customHeight="1">
      <c r="A34" s="34" t="s">
        <v>58</v>
      </c>
      <c r="B34" s="34"/>
      <c r="C34" s="34"/>
      <c r="D34" s="13">
        <v>1200</v>
      </c>
      <c r="E34" s="19">
        <f t="shared" si="4"/>
        <v>165.51724137931035</v>
      </c>
      <c r="G34" s="38"/>
      <c r="H34" s="38"/>
      <c r="I34" s="38"/>
      <c r="J34" s="38"/>
      <c r="K34" s="38"/>
      <c r="L34" s="28"/>
      <c r="M34" s="28"/>
      <c r="O34" s="2"/>
    </row>
    <row r="35" spans="1:15" s="1" customFormat="1" ht="22" customHeight="1">
      <c r="A35" s="34" t="s">
        <v>59</v>
      </c>
      <c r="B35" s="34"/>
      <c r="C35" s="34"/>
      <c r="D35" s="13">
        <v>770</v>
      </c>
      <c r="E35" s="19">
        <f t="shared" si="4"/>
        <v>106.20689655172414</v>
      </c>
      <c r="G35" s="38"/>
      <c r="H35" s="38"/>
      <c r="I35" s="38"/>
      <c r="J35" s="38"/>
      <c r="K35" s="38"/>
      <c r="L35" s="28"/>
      <c r="M35" s="28"/>
      <c r="O35" s="2"/>
    </row>
    <row r="36" spans="1:15" s="1" customFormat="1" ht="22" customHeight="1">
      <c r="A36" s="34" t="s">
        <v>60</v>
      </c>
      <c r="B36" s="34"/>
      <c r="C36" s="34"/>
      <c r="D36" s="13">
        <v>360</v>
      </c>
      <c r="E36" s="19">
        <f t="shared" si="4"/>
        <v>49.655172413793103</v>
      </c>
      <c r="G36" s="38"/>
      <c r="H36" s="38"/>
      <c r="I36" s="38"/>
      <c r="J36" s="38"/>
      <c r="K36" s="38"/>
      <c r="L36" s="28"/>
      <c r="M36" s="28"/>
      <c r="O36" s="2"/>
    </row>
    <row r="37" spans="1:15" s="1" customFormat="1" ht="22" customHeight="1">
      <c r="A37" s="34" t="s">
        <v>61</v>
      </c>
      <c r="B37" s="34"/>
      <c r="C37" s="34"/>
      <c r="D37" s="13">
        <f>SUM(D29:D36)</f>
        <v>210590.185</v>
      </c>
      <c r="E37" s="19">
        <f t="shared" si="4"/>
        <v>29046.922068965516</v>
      </c>
      <c r="G37" s="38"/>
      <c r="H37" s="38"/>
      <c r="I37" s="38"/>
      <c r="J37" s="38"/>
      <c r="K37" s="38"/>
      <c r="L37" s="28"/>
      <c r="M37" s="28"/>
      <c r="O37" s="2"/>
    </row>
    <row r="38" spans="1:15" s="1" customFormat="1" ht="22" customHeight="1">
      <c r="A38" s="1" t="s">
        <v>45</v>
      </c>
      <c r="B38" s="1" t="s">
        <v>45</v>
      </c>
      <c r="C38" s="1" t="s">
        <v>45</v>
      </c>
      <c r="D38" s="14"/>
      <c r="E38" s="20" t="s">
        <v>45</v>
      </c>
      <c r="G38" s="38"/>
      <c r="H38" s="38"/>
      <c r="I38" s="38"/>
      <c r="J38" s="38"/>
      <c r="K38" s="38"/>
      <c r="L38" s="28"/>
      <c r="M38" s="28"/>
      <c r="O38" s="2"/>
    </row>
    <row r="39" spans="1:15" s="1" customFormat="1" ht="22" customHeight="1">
      <c r="A39" s="34" t="s">
        <v>62</v>
      </c>
      <c r="B39" s="34"/>
      <c r="C39" s="34"/>
      <c r="D39" s="13">
        <f>J26*0.08</f>
        <v>39170.400000000001</v>
      </c>
      <c r="E39" s="19">
        <f>D39/$M$8</f>
        <v>5402.8137931034489</v>
      </c>
      <c r="G39" s="38"/>
      <c r="H39" s="38"/>
      <c r="I39" s="38"/>
      <c r="J39" s="38"/>
      <c r="K39" s="38"/>
      <c r="L39" s="28"/>
      <c r="M39" s="28"/>
      <c r="O39" s="2"/>
    </row>
    <row r="40" spans="1:15" s="1" customFormat="1" ht="22" customHeight="1">
      <c r="A40" s="1" t="s">
        <v>45</v>
      </c>
      <c r="B40" s="1" t="s">
        <v>45</v>
      </c>
      <c r="C40" s="1" t="s">
        <v>45</v>
      </c>
      <c r="D40" s="14"/>
      <c r="E40" s="20" t="s">
        <v>45</v>
      </c>
      <c r="G40" s="38"/>
      <c r="H40" s="38"/>
      <c r="I40" s="38"/>
      <c r="J40" s="38"/>
      <c r="K40" s="38"/>
      <c r="L40" s="28"/>
      <c r="M40" s="28"/>
      <c r="O40" s="2"/>
    </row>
    <row r="41" spans="1:15" s="1" customFormat="1" ht="22" customHeight="1">
      <c r="A41" s="35" t="s">
        <v>63</v>
      </c>
      <c r="B41" s="35"/>
      <c r="C41" s="35"/>
      <c r="D41" s="13">
        <f>D37+D39</f>
        <v>249760.58499999999</v>
      </c>
      <c r="E41" s="19">
        <f>D41/$M$8</f>
        <v>34449.735862068963</v>
      </c>
      <c r="G41" s="38"/>
      <c r="H41" s="38"/>
      <c r="I41" s="38"/>
      <c r="J41" s="38"/>
      <c r="K41" s="38"/>
      <c r="L41" s="28"/>
      <c r="M41" s="28"/>
      <c r="O41" s="2"/>
    </row>
    <row r="42" spans="1:15" s="1" customFormat="1" ht="22" customHeight="1">
      <c r="A42" s="35" t="s">
        <v>64</v>
      </c>
      <c r="B42" s="35"/>
      <c r="C42" s="35"/>
      <c r="D42" s="13">
        <f>D41/(G26-1)</f>
        <v>178.52793781272337</v>
      </c>
      <c r="E42" s="19">
        <f>D42/$M$8</f>
        <v>24.624543146582532</v>
      </c>
      <c r="G42" s="38"/>
      <c r="H42" s="38"/>
      <c r="I42" s="38"/>
      <c r="J42" s="38"/>
      <c r="K42" s="38"/>
      <c r="L42" s="28"/>
      <c r="M42" s="28"/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</sheetData>
  <autoFilter ref="A12:M24" xr:uid="{00000000-0009-0000-0000-000000000000}"/>
  <mergeCells count="21">
    <mergeCell ref="A39:C39"/>
    <mergeCell ref="A41:C41"/>
    <mergeCell ref="A42:C42"/>
    <mergeCell ref="A1:M3"/>
    <mergeCell ref="A4:M6"/>
    <mergeCell ref="G28:K42"/>
    <mergeCell ref="A33:C33"/>
    <mergeCell ref="A34:C34"/>
    <mergeCell ref="A35:C35"/>
    <mergeCell ref="A36:C36"/>
    <mergeCell ref="A37:C37"/>
    <mergeCell ref="A28:C28"/>
    <mergeCell ref="A29:C29"/>
    <mergeCell ref="A30:C30"/>
    <mergeCell ref="A31:C31"/>
    <mergeCell ref="A32:C32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784-38464252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2023-11-26T19:12:00Z</dcterms:created>
  <dcterms:modified xsi:type="dcterms:W3CDTF">2024-03-21T22:35:20Z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