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240"/>
  </bookViews>
  <sheets>
    <sheet name="784-38490056" sheetId="2" r:id="rId1"/>
  </sheets>
  <definedNames>
    <definedName name="_xlnm._FilterDatabase" localSheetId="0" hidden="1">'784-38490056'!$A$12:$M$40</definedName>
  </definedNames>
  <calcPr calcId="144525"/>
</workbook>
</file>

<file path=xl/sharedStrings.xml><?xml version="1.0" encoding="utf-8"?>
<sst xmlns="http://schemas.openxmlformats.org/spreadsheetml/2006/main" count="165" uniqueCount="68">
  <si>
    <t>Sales Summary</t>
  </si>
  <si>
    <t>销售报告</t>
  </si>
  <si>
    <r>
      <rPr>
        <sz val="12"/>
        <rFont val="宋体-简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</si>
  <si>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</si>
  <si>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charset val="134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</si>
  <si>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charset val="134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</si>
  <si>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charset val="134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</si>
  <si>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</si>
  <si>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charset val="134"/>
      </rPr>
      <t>航班号</t>
    </r>
    <r>
      <rPr>
        <sz val="12"/>
        <rFont val="Times New Roman Regular"/>
        <charset val="134"/>
      </rPr>
      <t>Flight No:</t>
    </r>
  </si>
  <si>
    <t>LA602/CZ442</t>
  </si>
  <si>
    <r>
      <rPr>
        <sz val="12"/>
        <rFont val="Cambria"/>
        <charset val="134"/>
      </rPr>
      <t>提单号</t>
    </r>
    <r>
      <rPr>
        <sz val="12"/>
        <rFont val="Times New Roman Regular"/>
        <charset val="134"/>
      </rPr>
      <t xml:space="preserve"> AWB:</t>
    </r>
  </si>
  <si>
    <t>784-38490056</t>
  </si>
  <si>
    <r>
      <rPr>
        <sz val="12"/>
        <rFont val="Cambria"/>
        <charset val="134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</si>
  <si>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</si>
  <si>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charset val="134"/>
      </rPr>
      <t>日期</t>
    </r>
  </si>
  <si>
    <r>
      <rPr>
        <sz val="12"/>
        <rFont val="Cambria"/>
        <charset val="134"/>
      </rPr>
      <t>板号</t>
    </r>
  </si>
  <si>
    <r>
      <rPr>
        <sz val="12"/>
        <rFont val="Cambria"/>
        <charset val="134"/>
      </rPr>
      <t>品种</t>
    </r>
  </si>
  <si>
    <r>
      <rPr>
        <sz val="12"/>
        <rFont val="Cambria"/>
        <charset val="134"/>
      </rPr>
      <t>包装厂</t>
    </r>
  </si>
  <si>
    <r>
      <rPr>
        <sz val="12"/>
        <rFont val="Cambria"/>
        <charset val="134"/>
      </rPr>
      <t>果园</t>
    </r>
  </si>
  <si>
    <r>
      <rPr>
        <sz val="12"/>
        <rFont val="Cambria"/>
        <charset val="134"/>
      </rPr>
      <t>大小</t>
    </r>
  </si>
  <si>
    <r>
      <rPr>
        <sz val="12"/>
        <rFont val="Cambria"/>
        <charset val="134"/>
      </rPr>
      <t>数量</t>
    </r>
  </si>
  <si>
    <r>
      <rPr>
        <sz val="12"/>
        <rFont val="Cambria"/>
        <charset val="134"/>
      </rPr>
      <t>规格</t>
    </r>
  </si>
  <si>
    <r>
      <rPr>
        <sz val="12"/>
        <rFont val="Cambria"/>
        <charset val="134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charset val="134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</si>
  <si>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charset val="134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charset val="134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</si>
  <si>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charset val="134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charset val="134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</si>
  <si>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charset val="134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</si>
  <si>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charset val="134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</si>
  <si>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</si>
  <si>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</si>
  <si>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</si>
  <si>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</si>
  <si>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</si>
  <si>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</si>
  <si>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</si>
  <si>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</si>
  <si>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</si>
  <si>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</si>
  <si>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</si>
  <si>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</si>
  <si>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</si>
  <si>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SANTINA</t>
  </si>
  <si>
    <t>2JD</t>
  </si>
  <si>
    <t>2.5kg</t>
  </si>
  <si>
    <t>2JDD</t>
  </si>
  <si>
    <t>3JD</t>
  </si>
  <si>
    <t>3JDD</t>
  </si>
  <si>
    <t>4JDD</t>
  </si>
  <si>
    <t/>
  </si>
  <si>
    <t>Customs</t>
  </si>
  <si>
    <t>Damage</t>
  </si>
  <si>
    <r>
      <rPr>
        <sz val="12"/>
        <rFont val="Cambria"/>
        <charset val="134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</si>
  <si>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charset val="134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</si>
  <si>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charset val="134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</si>
  <si>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charset val="134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</si>
  <si>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charset val="134"/>
      </rPr>
      <t>：</t>
    </r>
  </si>
  <si>
    <r>
      <rPr>
        <sz val="12"/>
        <rFont val="宋体-简"/>
        <charset val="134"/>
      </rPr>
      <t>总收益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</si>
  <si>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charset val="134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charset val="134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</si>
  <si>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charset val="134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</si>
  <si>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charset val="134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</si>
  <si>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charset val="134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</si>
  <si>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charset val="134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</si>
  <si>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charset val="134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</si>
  <si>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charset val="134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</si>
  <si>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charset val="134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</si>
  <si>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charset val="134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</si>
  <si>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charset val="134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charset val="134"/>
      </rPr>
      <t>）</t>
    </r>
  </si>
  <si>
    <r>
      <rPr>
        <sz val="12"/>
        <rFont val="Cambria"/>
        <charset val="134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</si>
  <si>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charset val="134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</si>
</sst>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_);[Red]\(&quot;￥&quot;#,##0.00\)"/>
    <numFmt numFmtId="177" formatCode="&quot;US$&quot;#,##0.00;\-&quot;US$&quot;#,##0.00"/>
    <numFmt numFmtId="178" formatCode="#,##0.00_ "/>
  </numFmts>
  <fonts count="27">
    <font>
      <sz val="11"/>
      <color theme="1"/>
      <name val="宋体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charset val="134"/>
    </font>
    <font>
      <sz val="12"/>
      <name val="宋体-简"/>
      <charset val="134"/>
    </font>
    <font>
      <sz val="12"/>
      <name val="Times New Roman"/>
      <charset val="134"/>
    </font>
    <font>
      <sz val="12"/>
      <name val="Cambri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/>
    <xf numFmtId="0" fontId="1" fillId="2" borderId="3" xfId="0" applyFont="1" applyFill="1" applyBorder="1" applyAlignment="1">
      <alignment horizontal="center" vertical="center"/>
    </xf>
    <xf numFmtId="176" fontId="1" fillId="0" borderId="3" xfId="0" applyNumberFormat="1" applyFont="1" applyBorder="1" applyAlignment="1">
      <alignment horizontal="right" vertical="center"/>
    </xf>
    <xf numFmtId="176" fontId="1" fillId="0" borderId="3" xfId="0" applyNumberFormat="1" applyFont="1" applyFill="1" applyBorder="1" applyAlignment="1">
      <alignment horizontal="right" vertical="center"/>
    </xf>
    <xf numFmtId="176" fontId="1" fillId="0" borderId="0" xfId="0" applyNumberFormat="1" applyFont="1"/>
    <xf numFmtId="0" fontId="1" fillId="3" borderId="3" xfId="0" applyFont="1" applyFill="1" applyBorder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top"/>
    </xf>
    <xf numFmtId="177" fontId="1" fillId="0" borderId="3" xfId="0" applyNumberFormat="1" applyFont="1" applyBorder="1" applyAlignment="1">
      <alignment horizontal="right" vertical="center"/>
    </xf>
    <xf numFmtId="177" fontId="1" fillId="0" borderId="0" xfId="0" applyNumberFormat="1" applyFont="1"/>
    <xf numFmtId="7" fontId="1" fillId="0" borderId="3" xfId="0" applyNumberFormat="1" applyFont="1" applyFill="1" applyBorder="1" applyAlignment="1">
      <alignment horizontal="right" vertical="center"/>
    </xf>
    <xf numFmtId="177" fontId="1" fillId="0" borderId="3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right" vertical="center"/>
    </xf>
    <xf numFmtId="7" fontId="1" fillId="0" borderId="3" xfId="0" applyNumberFormat="1" applyFont="1" applyBorder="1" applyAlignment="1">
      <alignment horizontal="right" vertical="center"/>
    </xf>
    <xf numFmtId="177" fontId="1" fillId="0" borderId="3" xfId="2" applyNumberFormat="1" applyFont="1" applyBorder="1" applyAlignment="1">
      <alignment horizontal="right" vertical="center"/>
    </xf>
    <xf numFmtId="7" fontId="1" fillId="3" borderId="3" xfId="0" applyNumberFormat="1" applyFont="1" applyFill="1" applyBorder="1" applyAlignment="1">
      <alignment horizontal="center" vertical="center"/>
    </xf>
    <xf numFmtId="7" fontId="1" fillId="3" borderId="3" xfId="0" applyNumberFormat="1" applyFont="1" applyFill="1" applyBorder="1" applyAlignment="1">
      <alignment horizontal="right" vertical="center"/>
    </xf>
    <xf numFmtId="177" fontId="1" fillId="3" borderId="3" xfId="0" applyNumberFormat="1" applyFont="1" applyFill="1" applyBorder="1" applyAlignment="1">
      <alignment horizontal="right" vertical="center"/>
    </xf>
    <xf numFmtId="178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65405</xdr:colOff>
      <xdr:row>0</xdr:row>
      <xdr:rowOff>44450</xdr:rowOff>
    </xdr:from>
    <xdr:to>
      <xdr:col>1</xdr:col>
      <xdr:colOff>351155</xdr:colOff>
      <xdr:row>5</xdr:row>
      <xdr:rowOff>110490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65405" y="44450"/>
          <a:ext cx="1534160" cy="1300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6"/>
  <sheetViews>
    <sheetView tabSelected="1" topLeftCell="A17" workbookViewId="0">
      <selection activeCell="E47" sqref="E47"/>
    </sheetView>
  </sheetViews>
  <sheetFormatPr defaultColWidth="9" defaultRowHeight="16.8"/>
  <cols>
    <col min="1" max="1" width="18.9038461538462" style="3" customWidth="1"/>
    <col min="2" max="2" width="17" style="3" customWidth="1"/>
    <col min="3" max="4" width="20.9903846153846" style="3" customWidth="1"/>
    <col min="5" max="5" width="23.0673076923077" style="3" customWidth="1"/>
    <col min="6" max="6" width="17.4615384615385" style="3" customWidth="1"/>
    <col min="7" max="7" width="15.8653846153846" style="3" customWidth="1"/>
    <col min="8" max="8" width="19.5480769230769" style="3" customWidth="1"/>
    <col min="9" max="9" width="18.2692307692308" style="3" customWidth="1"/>
    <col min="10" max="10" width="19.8653846153846" style="3" customWidth="1"/>
    <col min="11" max="11" width="18.9038461538462" style="3" customWidth="1"/>
    <col min="12" max="12" width="17.9519230769231" style="3" customWidth="1"/>
    <col min="13" max="13" width="19.2211538461538" style="3" customWidth="1"/>
    <col min="14" max="14" width="14.8461538461538" style="3"/>
    <col min="15" max="15" width="17.8461538461538" style="3"/>
    <col min="16" max="16384" width="9" style="3"/>
  </cols>
  <sheetData>
    <row r="1" spans="1:1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ht="30" customHeight="1" spans="1:1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5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ht="11" customHeight="1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="1" customFormat="1" ht="24" customHeight="1" spans="1:13">
      <c r="A8" s="7" t="s">
        <v>2</v>
      </c>
      <c r="B8" s="8" t="s">
        <v>3</v>
      </c>
      <c r="C8" s="8"/>
      <c r="E8" s="21" t="s">
        <v>4</v>
      </c>
      <c r="F8" s="22">
        <v>45273</v>
      </c>
      <c r="G8" s="23"/>
      <c r="H8" s="21" t="s">
        <v>5</v>
      </c>
      <c r="I8" s="21"/>
      <c r="J8" s="22">
        <v>45273</v>
      </c>
      <c r="L8" s="21" t="s">
        <v>6</v>
      </c>
      <c r="M8" s="8" t="s">
        <v>7</v>
      </c>
    </row>
    <row r="9" s="1" customFormat="1" ht="24" customHeight="1" spans="1:10">
      <c r="A9" s="7" t="s">
        <v>8</v>
      </c>
      <c r="B9" s="8" t="s">
        <v>9</v>
      </c>
      <c r="C9" s="8"/>
      <c r="E9" s="21" t="s">
        <v>10</v>
      </c>
      <c r="F9" s="8" t="s">
        <v>11</v>
      </c>
      <c r="G9" s="24"/>
      <c r="H9" s="21" t="s">
        <v>12</v>
      </c>
      <c r="I9" s="21"/>
      <c r="J9" s="8" t="s">
        <v>13</v>
      </c>
    </row>
    <row r="10" ht="24" customHeight="1"/>
    <row r="11" s="2" customFormat="1" ht="24" customHeight="1" spans="1:13">
      <c r="A11" s="9" t="s">
        <v>14</v>
      </c>
      <c r="B11" s="9" t="s">
        <v>15</v>
      </c>
      <c r="C11" s="9" t="s">
        <v>16</v>
      </c>
      <c r="D11" s="9" t="s">
        <v>17</v>
      </c>
      <c r="E11" s="9" t="s">
        <v>18</v>
      </c>
      <c r="F11" s="9" t="s">
        <v>19</v>
      </c>
      <c r="G11" s="9" t="s">
        <v>20</v>
      </c>
      <c r="H11" s="9" t="s">
        <v>21</v>
      </c>
      <c r="I11" s="9" t="s">
        <v>22</v>
      </c>
      <c r="J11" s="9" t="s">
        <v>23</v>
      </c>
      <c r="K11" s="9" t="s">
        <v>24</v>
      </c>
      <c r="L11" s="9" t="s">
        <v>25</v>
      </c>
      <c r="M11" s="38" t="s">
        <v>26</v>
      </c>
    </row>
    <row r="12" s="2" customFormat="1" ht="24" customHeight="1" spans="1:13">
      <c r="A12" s="10" t="s">
        <v>27</v>
      </c>
      <c r="B12" s="10" t="s">
        <v>28</v>
      </c>
      <c r="C12" s="10" t="s">
        <v>29</v>
      </c>
      <c r="D12" s="10" t="s">
        <v>30</v>
      </c>
      <c r="E12" s="10" t="s">
        <v>31</v>
      </c>
      <c r="F12" s="10" t="s">
        <v>32</v>
      </c>
      <c r="G12" s="10" t="s">
        <v>33</v>
      </c>
      <c r="H12" s="10" t="s">
        <v>34</v>
      </c>
      <c r="I12" s="10" t="s">
        <v>35</v>
      </c>
      <c r="J12" s="10" t="s">
        <v>36</v>
      </c>
      <c r="K12" s="10" t="s">
        <v>37</v>
      </c>
      <c r="L12" s="10" t="s">
        <v>38</v>
      </c>
      <c r="M12" s="10" t="s">
        <v>39</v>
      </c>
    </row>
    <row r="13" s="2" customFormat="1" ht="24" customHeight="1" spans="1:13">
      <c r="A13" s="11">
        <v>45273</v>
      </c>
      <c r="B13" s="12">
        <v>1511667</v>
      </c>
      <c r="C13" s="13" t="s">
        <v>40</v>
      </c>
      <c r="D13" s="12">
        <v>121064</v>
      </c>
      <c r="E13" s="12">
        <v>105448</v>
      </c>
      <c r="F13" s="13" t="s">
        <v>41</v>
      </c>
      <c r="G13" s="12">
        <v>280</v>
      </c>
      <c r="H13" s="13" t="s">
        <v>42</v>
      </c>
      <c r="I13" s="28">
        <v>290</v>
      </c>
      <c r="J13" s="28">
        <f>G13*I13</f>
        <v>81200</v>
      </c>
      <c r="K13" s="29">
        <f>J13/$M$8</f>
        <v>11123.2876712329</v>
      </c>
      <c r="L13" s="29">
        <f>K13/G13-$E$58</f>
        <v>16.0757457508124</v>
      </c>
      <c r="M13" s="29">
        <f>L13*G13</f>
        <v>4501.20881022746</v>
      </c>
    </row>
    <row r="14" s="2" customFormat="1" ht="24" customHeight="1" spans="1:13">
      <c r="A14" s="11">
        <v>45273</v>
      </c>
      <c r="B14" s="12">
        <v>1511669</v>
      </c>
      <c r="C14" s="13" t="s">
        <v>40</v>
      </c>
      <c r="D14" s="12">
        <v>121064</v>
      </c>
      <c r="E14" s="12">
        <v>105448</v>
      </c>
      <c r="F14" s="13" t="s">
        <v>43</v>
      </c>
      <c r="G14" s="12">
        <v>273</v>
      </c>
      <c r="H14" s="13" t="s">
        <v>42</v>
      </c>
      <c r="I14" s="28">
        <v>260</v>
      </c>
      <c r="J14" s="28">
        <f>G14*I14</f>
        <v>70980</v>
      </c>
      <c r="K14" s="29">
        <f>J14/$M$8</f>
        <v>9723.28767123288</v>
      </c>
      <c r="L14" s="29">
        <f>K14/G14-$E$58</f>
        <v>11.9661567097164</v>
      </c>
      <c r="M14" s="29">
        <f>L14*G14</f>
        <v>3266.76078175258</v>
      </c>
    </row>
    <row r="15" s="2" customFormat="1" ht="24" customHeight="1" spans="1:13">
      <c r="A15" s="11">
        <v>45273</v>
      </c>
      <c r="B15" s="12">
        <v>1511669</v>
      </c>
      <c r="C15" s="13" t="s">
        <v>40</v>
      </c>
      <c r="D15" s="12">
        <v>121064</v>
      </c>
      <c r="E15" s="12">
        <v>105448</v>
      </c>
      <c r="F15" s="13" t="s">
        <v>43</v>
      </c>
      <c r="G15" s="12">
        <v>4</v>
      </c>
      <c r="H15" s="13" t="s">
        <v>42</v>
      </c>
      <c r="I15" s="28">
        <v>280</v>
      </c>
      <c r="J15" s="28">
        <f t="shared" ref="J15:J38" si="0">G15*I15</f>
        <v>1120</v>
      </c>
      <c r="K15" s="29">
        <f t="shared" ref="K15:K38" si="1">J15/$M$8</f>
        <v>153.424657534247</v>
      </c>
      <c r="L15" s="29">
        <f t="shared" ref="L15:L38" si="2">K15/G15-$E$58</f>
        <v>14.7058827371138</v>
      </c>
      <c r="M15" s="29">
        <f t="shared" ref="M15:M38" si="3">L15*G15</f>
        <v>58.823530948455</v>
      </c>
    </row>
    <row r="16" s="2" customFormat="1" ht="24" customHeight="1" spans="1:13">
      <c r="A16" s="11">
        <v>45273</v>
      </c>
      <c r="B16" s="12">
        <v>1511669</v>
      </c>
      <c r="C16" s="13" t="s">
        <v>40</v>
      </c>
      <c r="D16" s="12">
        <v>121064</v>
      </c>
      <c r="E16" s="12">
        <v>105448</v>
      </c>
      <c r="F16" s="13" t="s">
        <v>43</v>
      </c>
      <c r="G16" s="12">
        <v>3</v>
      </c>
      <c r="H16" s="13" t="s">
        <v>42</v>
      </c>
      <c r="I16" s="28">
        <v>295</v>
      </c>
      <c r="J16" s="28">
        <f t="shared" si="0"/>
        <v>885</v>
      </c>
      <c r="K16" s="29">
        <f t="shared" si="1"/>
        <v>121.232876712329</v>
      </c>
      <c r="L16" s="29">
        <f t="shared" si="2"/>
        <v>16.7606772576617</v>
      </c>
      <c r="M16" s="29">
        <f t="shared" si="3"/>
        <v>50.282031772985</v>
      </c>
    </row>
    <row r="17" s="2" customFormat="1" ht="24" customHeight="1" spans="1:13">
      <c r="A17" s="11">
        <v>45273</v>
      </c>
      <c r="B17" s="12">
        <v>1511670</v>
      </c>
      <c r="C17" s="13" t="s">
        <v>40</v>
      </c>
      <c r="D17" s="12">
        <v>121064</v>
      </c>
      <c r="E17" s="12">
        <v>105448</v>
      </c>
      <c r="F17" s="13" t="s">
        <v>44</v>
      </c>
      <c r="G17" s="12">
        <v>1</v>
      </c>
      <c r="H17" s="13" t="s">
        <v>42</v>
      </c>
      <c r="I17" s="28">
        <v>330</v>
      </c>
      <c r="J17" s="28">
        <f t="shared" si="0"/>
        <v>330</v>
      </c>
      <c r="K17" s="29">
        <f t="shared" si="1"/>
        <v>45.2054794520548</v>
      </c>
      <c r="L17" s="29">
        <f t="shared" si="2"/>
        <v>21.5551978056068</v>
      </c>
      <c r="M17" s="29">
        <f t="shared" si="3"/>
        <v>21.5551978056068</v>
      </c>
    </row>
    <row r="18" s="2" customFormat="1" ht="24" customHeight="1" spans="1:13">
      <c r="A18" s="11">
        <v>45273</v>
      </c>
      <c r="B18" s="12">
        <v>1511670</v>
      </c>
      <c r="C18" s="13" t="s">
        <v>40</v>
      </c>
      <c r="D18" s="12">
        <v>121064</v>
      </c>
      <c r="E18" s="12">
        <v>105448</v>
      </c>
      <c r="F18" s="13" t="s">
        <v>44</v>
      </c>
      <c r="G18" s="12">
        <v>279</v>
      </c>
      <c r="H18" s="13" t="s">
        <v>42</v>
      </c>
      <c r="I18" s="28">
        <v>350</v>
      </c>
      <c r="J18" s="28">
        <f t="shared" si="0"/>
        <v>97650</v>
      </c>
      <c r="K18" s="29">
        <f t="shared" si="1"/>
        <v>13376.7123287671</v>
      </c>
      <c r="L18" s="29">
        <f t="shared" si="2"/>
        <v>24.294923833004</v>
      </c>
      <c r="M18" s="29">
        <f t="shared" si="3"/>
        <v>6778.28374940811</v>
      </c>
    </row>
    <row r="19" s="2" customFormat="1" ht="24" customHeight="1" spans="1:13">
      <c r="A19" s="11">
        <v>45273</v>
      </c>
      <c r="B19" s="12">
        <v>1511671</v>
      </c>
      <c r="C19" s="13" t="s">
        <v>40</v>
      </c>
      <c r="D19" s="12">
        <v>121064</v>
      </c>
      <c r="E19" s="12">
        <v>105448</v>
      </c>
      <c r="F19" s="13" t="s">
        <v>41</v>
      </c>
      <c r="G19" s="12">
        <v>280</v>
      </c>
      <c r="H19" s="13" t="s">
        <v>42</v>
      </c>
      <c r="I19" s="28">
        <v>300</v>
      </c>
      <c r="J19" s="28">
        <f t="shared" si="0"/>
        <v>84000</v>
      </c>
      <c r="K19" s="29">
        <f t="shared" si="1"/>
        <v>11506.8493150685</v>
      </c>
      <c r="L19" s="29">
        <f t="shared" si="2"/>
        <v>17.4456087645109</v>
      </c>
      <c r="M19" s="29">
        <f t="shared" si="3"/>
        <v>4884.77045406306</v>
      </c>
    </row>
    <row r="20" s="2" customFormat="1" ht="24" customHeight="1" spans="1:13">
      <c r="A20" s="11">
        <v>45273</v>
      </c>
      <c r="B20" s="12">
        <v>1511673</v>
      </c>
      <c r="C20" s="13" t="s">
        <v>40</v>
      </c>
      <c r="D20" s="12">
        <v>121064</v>
      </c>
      <c r="E20" s="12">
        <v>105448</v>
      </c>
      <c r="F20" s="13" t="s">
        <v>41</v>
      </c>
      <c r="G20" s="12">
        <v>280</v>
      </c>
      <c r="H20" s="13" t="s">
        <v>42</v>
      </c>
      <c r="I20" s="28">
        <v>300</v>
      </c>
      <c r="J20" s="28">
        <f t="shared" si="0"/>
        <v>84000</v>
      </c>
      <c r="K20" s="29">
        <f t="shared" si="1"/>
        <v>11506.8493150685</v>
      </c>
      <c r="L20" s="29">
        <f t="shared" si="2"/>
        <v>17.4456087645109</v>
      </c>
      <c r="M20" s="29">
        <f t="shared" si="3"/>
        <v>4884.77045406306</v>
      </c>
    </row>
    <row r="21" s="2" customFormat="1" ht="24" customHeight="1" spans="1:13">
      <c r="A21" s="11">
        <v>45273</v>
      </c>
      <c r="B21" s="12">
        <v>1511676</v>
      </c>
      <c r="C21" s="13" t="s">
        <v>40</v>
      </c>
      <c r="D21" s="12">
        <v>121064</v>
      </c>
      <c r="E21" s="12">
        <v>105448</v>
      </c>
      <c r="F21" s="13" t="s">
        <v>45</v>
      </c>
      <c r="G21" s="12">
        <v>280</v>
      </c>
      <c r="H21" s="13" t="s">
        <v>42</v>
      </c>
      <c r="I21" s="28">
        <v>250</v>
      </c>
      <c r="J21" s="28">
        <f t="shared" si="0"/>
        <v>70000</v>
      </c>
      <c r="K21" s="29">
        <f t="shared" si="1"/>
        <v>9589.04109589041</v>
      </c>
      <c r="L21" s="29">
        <f t="shared" si="2"/>
        <v>10.5962936960178</v>
      </c>
      <c r="M21" s="29">
        <f t="shared" si="3"/>
        <v>2966.96223488497</v>
      </c>
    </row>
    <row r="22" s="2" customFormat="1" ht="24" customHeight="1" spans="1:13">
      <c r="A22" s="11">
        <v>45273</v>
      </c>
      <c r="B22" s="12">
        <v>1511677</v>
      </c>
      <c r="C22" s="13" t="s">
        <v>40</v>
      </c>
      <c r="D22" s="12">
        <v>121064</v>
      </c>
      <c r="E22" s="12">
        <v>105448</v>
      </c>
      <c r="F22" s="13" t="s">
        <v>44</v>
      </c>
      <c r="G22" s="12">
        <v>280</v>
      </c>
      <c r="H22" s="13" t="s">
        <v>42</v>
      </c>
      <c r="I22" s="28">
        <v>350</v>
      </c>
      <c r="J22" s="28">
        <f t="shared" si="0"/>
        <v>98000</v>
      </c>
      <c r="K22" s="29">
        <f t="shared" si="1"/>
        <v>13424.6575342466</v>
      </c>
      <c r="L22" s="29">
        <f t="shared" si="2"/>
        <v>24.2949238330042</v>
      </c>
      <c r="M22" s="29">
        <f t="shared" si="3"/>
        <v>6802.57867324116</v>
      </c>
    </row>
    <row r="23" s="2" customFormat="1" ht="24" customHeight="1" spans="1:13">
      <c r="A23" s="11">
        <v>45273</v>
      </c>
      <c r="B23" s="12">
        <v>1511678</v>
      </c>
      <c r="C23" s="13" t="s">
        <v>40</v>
      </c>
      <c r="D23" s="12">
        <v>121064</v>
      </c>
      <c r="E23" s="12">
        <v>105448</v>
      </c>
      <c r="F23" s="13" t="s">
        <v>41</v>
      </c>
      <c r="G23" s="12">
        <v>280</v>
      </c>
      <c r="H23" s="13" t="s">
        <v>42</v>
      </c>
      <c r="I23" s="28">
        <v>295</v>
      </c>
      <c r="J23" s="28">
        <f t="shared" si="0"/>
        <v>82600</v>
      </c>
      <c r="K23" s="29">
        <f t="shared" si="1"/>
        <v>11315.0684931507</v>
      </c>
      <c r="L23" s="29">
        <f t="shared" si="2"/>
        <v>16.7606772576617</v>
      </c>
      <c r="M23" s="29">
        <f t="shared" si="3"/>
        <v>4692.98963214526</v>
      </c>
    </row>
    <row r="24" s="2" customFormat="1" ht="24" customHeight="1" spans="1:13">
      <c r="A24" s="11">
        <v>45273</v>
      </c>
      <c r="B24" s="12">
        <v>1511680</v>
      </c>
      <c r="C24" s="13" t="s">
        <v>40</v>
      </c>
      <c r="D24" s="12">
        <v>121064</v>
      </c>
      <c r="E24" s="12">
        <v>105448</v>
      </c>
      <c r="F24" s="13" t="s">
        <v>44</v>
      </c>
      <c r="G24" s="12">
        <v>40</v>
      </c>
      <c r="H24" s="13" t="s">
        <v>42</v>
      </c>
      <c r="I24" s="28">
        <v>330</v>
      </c>
      <c r="J24" s="28">
        <f t="shared" si="0"/>
        <v>13200</v>
      </c>
      <c r="K24" s="29">
        <f t="shared" si="1"/>
        <v>1808.21917808219</v>
      </c>
      <c r="L24" s="29">
        <f t="shared" si="2"/>
        <v>21.5551978056068</v>
      </c>
      <c r="M24" s="29">
        <f t="shared" si="3"/>
        <v>862.20791222427</v>
      </c>
    </row>
    <row r="25" s="2" customFormat="1" ht="24" customHeight="1" spans="1:13">
      <c r="A25" s="11">
        <v>45273</v>
      </c>
      <c r="B25" s="12">
        <v>1511680</v>
      </c>
      <c r="C25" s="13" t="s">
        <v>40</v>
      </c>
      <c r="D25" s="12">
        <v>121064</v>
      </c>
      <c r="E25" s="12">
        <v>105448</v>
      </c>
      <c r="F25" s="13" t="s">
        <v>45</v>
      </c>
      <c r="G25" s="12">
        <v>79</v>
      </c>
      <c r="H25" s="13" t="s">
        <v>42</v>
      </c>
      <c r="I25" s="28">
        <v>330</v>
      </c>
      <c r="J25" s="28">
        <f t="shared" si="0"/>
        <v>26070</v>
      </c>
      <c r="K25" s="29">
        <f t="shared" si="1"/>
        <v>3571.23287671233</v>
      </c>
      <c r="L25" s="29">
        <f t="shared" si="2"/>
        <v>21.5551978056068</v>
      </c>
      <c r="M25" s="29">
        <f t="shared" si="3"/>
        <v>1702.86062664294</v>
      </c>
    </row>
    <row r="26" s="2" customFormat="1" ht="24" customHeight="1" spans="1:13">
      <c r="A26" s="11">
        <v>45273</v>
      </c>
      <c r="B26" s="12">
        <v>1511680</v>
      </c>
      <c r="C26" s="13" t="s">
        <v>40</v>
      </c>
      <c r="D26" s="12">
        <v>121064</v>
      </c>
      <c r="E26" s="12">
        <v>105448</v>
      </c>
      <c r="F26" s="13" t="s">
        <v>46</v>
      </c>
      <c r="G26" s="12">
        <v>117</v>
      </c>
      <c r="H26" s="13" t="s">
        <v>42</v>
      </c>
      <c r="I26" s="28">
        <v>370</v>
      </c>
      <c r="J26" s="28">
        <f t="shared" si="0"/>
        <v>43290</v>
      </c>
      <c r="K26" s="29">
        <f t="shared" si="1"/>
        <v>5930.13698630137</v>
      </c>
      <c r="L26" s="29">
        <f t="shared" si="2"/>
        <v>27.0346498604013</v>
      </c>
      <c r="M26" s="29">
        <f t="shared" si="3"/>
        <v>3163.05403366696</v>
      </c>
    </row>
    <row r="27" s="2" customFormat="1" ht="24" customHeight="1" spans="1:13">
      <c r="A27" s="11">
        <v>45273</v>
      </c>
      <c r="B27" s="12">
        <v>1511680</v>
      </c>
      <c r="C27" s="13" t="s">
        <v>40</v>
      </c>
      <c r="D27" s="12">
        <v>121064</v>
      </c>
      <c r="E27" s="12">
        <v>105448</v>
      </c>
      <c r="F27" s="13" t="s">
        <v>43</v>
      </c>
      <c r="G27" s="12">
        <v>39</v>
      </c>
      <c r="H27" s="13" t="s">
        <v>42</v>
      </c>
      <c r="I27" s="28">
        <v>300</v>
      </c>
      <c r="J27" s="28">
        <f t="shared" si="0"/>
        <v>11700</v>
      </c>
      <c r="K27" s="29">
        <f t="shared" si="1"/>
        <v>1602.7397260274</v>
      </c>
      <c r="L27" s="29">
        <f t="shared" si="2"/>
        <v>17.445608764511</v>
      </c>
      <c r="M27" s="29">
        <f t="shared" si="3"/>
        <v>680.378741815928</v>
      </c>
    </row>
    <row r="28" s="2" customFormat="1" ht="24" customHeight="1" spans="1:13">
      <c r="A28" s="11">
        <v>45273</v>
      </c>
      <c r="B28" s="12">
        <v>1511683</v>
      </c>
      <c r="C28" s="13" t="s">
        <v>40</v>
      </c>
      <c r="D28" s="12">
        <v>121064</v>
      </c>
      <c r="E28" s="12">
        <v>91329</v>
      </c>
      <c r="F28" s="13" t="s">
        <v>41</v>
      </c>
      <c r="G28" s="12">
        <v>2</v>
      </c>
      <c r="H28" s="13" t="s">
        <v>42</v>
      </c>
      <c r="I28" s="28">
        <v>150</v>
      </c>
      <c r="J28" s="28">
        <f t="shared" si="0"/>
        <v>300</v>
      </c>
      <c r="K28" s="29">
        <f t="shared" si="1"/>
        <v>41.0958904109589</v>
      </c>
      <c r="L28" s="29">
        <f t="shared" si="2"/>
        <v>-3.10233644096854</v>
      </c>
      <c r="M28" s="29">
        <f t="shared" si="3"/>
        <v>-6.20467288193708</v>
      </c>
    </row>
    <row r="29" s="2" customFormat="1" ht="24" customHeight="1" spans="1:13">
      <c r="A29" s="11">
        <v>45273</v>
      </c>
      <c r="B29" s="12">
        <v>1511683</v>
      </c>
      <c r="C29" s="13" t="s">
        <v>40</v>
      </c>
      <c r="D29" s="12">
        <v>121064</v>
      </c>
      <c r="E29" s="12">
        <v>91329</v>
      </c>
      <c r="F29" s="13" t="s">
        <v>43</v>
      </c>
      <c r="G29" s="12">
        <v>116</v>
      </c>
      <c r="H29" s="13" t="s">
        <v>42</v>
      </c>
      <c r="I29" s="28">
        <v>150</v>
      </c>
      <c r="J29" s="28">
        <f t="shared" si="0"/>
        <v>17400</v>
      </c>
      <c r="K29" s="29">
        <f t="shared" si="1"/>
        <v>2383.56164383562</v>
      </c>
      <c r="L29" s="29">
        <f t="shared" si="2"/>
        <v>-3.10233644096851</v>
      </c>
      <c r="M29" s="29">
        <f t="shared" si="3"/>
        <v>-359.871027152347</v>
      </c>
    </row>
    <row r="30" s="2" customFormat="1" ht="24" customHeight="1" spans="1:13">
      <c r="A30" s="11">
        <v>45273</v>
      </c>
      <c r="B30" s="12">
        <v>1511683</v>
      </c>
      <c r="C30" s="13" t="s">
        <v>40</v>
      </c>
      <c r="D30" s="12">
        <v>121064</v>
      </c>
      <c r="E30" s="12">
        <v>91329</v>
      </c>
      <c r="F30" s="13" t="s">
        <v>45</v>
      </c>
      <c r="G30" s="12">
        <v>89</v>
      </c>
      <c r="H30" s="13" t="s">
        <v>42</v>
      </c>
      <c r="I30" s="28">
        <v>150</v>
      </c>
      <c r="J30" s="28">
        <f t="shared" si="0"/>
        <v>13350</v>
      </c>
      <c r="K30" s="29">
        <f t="shared" si="1"/>
        <v>1828.76712328767</v>
      </c>
      <c r="L30" s="29">
        <f t="shared" si="2"/>
        <v>-3.10233644096855</v>
      </c>
      <c r="M30" s="29">
        <f t="shared" si="3"/>
        <v>-276.107943246201</v>
      </c>
    </row>
    <row r="31" s="2" customFormat="1" ht="24" customHeight="1" spans="1:13">
      <c r="A31" s="11">
        <v>45273</v>
      </c>
      <c r="B31" s="12">
        <v>1511683</v>
      </c>
      <c r="C31" s="13" t="s">
        <v>40</v>
      </c>
      <c r="D31" s="12">
        <v>121064</v>
      </c>
      <c r="E31" s="12">
        <v>91329</v>
      </c>
      <c r="F31" s="13" t="s">
        <v>44</v>
      </c>
      <c r="G31" s="12">
        <v>73</v>
      </c>
      <c r="H31" s="13" t="s">
        <v>42</v>
      </c>
      <c r="I31" s="28">
        <v>150</v>
      </c>
      <c r="J31" s="28">
        <f t="shared" si="0"/>
        <v>10950</v>
      </c>
      <c r="K31" s="29">
        <f t="shared" si="1"/>
        <v>1500</v>
      </c>
      <c r="L31" s="29">
        <f t="shared" si="2"/>
        <v>-3.10233644096854</v>
      </c>
      <c r="M31" s="29">
        <f t="shared" si="3"/>
        <v>-226.470560190703</v>
      </c>
    </row>
    <row r="32" s="2" customFormat="1" ht="24" customHeight="1" spans="1:13">
      <c r="A32" s="11">
        <v>45273</v>
      </c>
      <c r="B32" s="12">
        <v>1511684</v>
      </c>
      <c r="C32" s="13" t="s">
        <v>40</v>
      </c>
      <c r="D32" s="12">
        <v>121064</v>
      </c>
      <c r="E32" s="12">
        <v>91329</v>
      </c>
      <c r="F32" s="13" t="s">
        <v>41</v>
      </c>
      <c r="G32" s="12">
        <v>280</v>
      </c>
      <c r="H32" s="13" t="s">
        <v>42</v>
      </c>
      <c r="I32" s="28">
        <v>295</v>
      </c>
      <c r="J32" s="28">
        <f t="shared" si="0"/>
        <v>82600</v>
      </c>
      <c r="K32" s="29">
        <f t="shared" si="1"/>
        <v>11315.0684931507</v>
      </c>
      <c r="L32" s="29">
        <f t="shared" si="2"/>
        <v>16.7606772576617</v>
      </c>
      <c r="M32" s="29">
        <f t="shared" si="3"/>
        <v>4692.98963214526</v>
      </c>
    </row>
    <row r="33" s="2" customFormat="1" ht="24" customHeight="1" spans="1:13">
      <c r="A33" s="11">
        <v>45273</v>
      </c>
      <c r="B33" s="12">
        <v>1511687</v>
      </c>
      <c r="C33" s="13" t="s">
        <v>40</v>
      </c>
      <c r="D33" s="12">
        <v>121064</v>
      </c>
      <c r="E33" s="12">
        <v>91329</v>
      </c>
      <c r="F33" s="13" t="s">
        <v>43</v>
      </c>
      <c r="G33" s="12">
        <v>280</v>
      </c>
      <c r="H33" s="13" t="s">
        <v>42</v>
      </c>
      <c r="I33" s="28">
        <v>170</v>
      </c>
      <c r="J33" s="28">
        <f t="shared" si="0"/>
        <v>47600</v>
      </c>
      <c r="K33" s="29">
        <f t="shared" si="1"/>
        <v>6520.54794520548</v>
      </c>
      <c r="L33" s="29">
        <f t="shared" si="2"/>
        <v>-0.362610413571275</v>
      </c>
      <c r="M33" s="29">
        <f t="shared" si="3"/>
        <v>-101.530915799957</v>
      </c>
    </row>
    <row r="34" s="2" customFormat="1" ht="24" customHeight="1" spans="1:13">
      <c r="A34" s="11">
        <v>45273</v>
      </c>
      <c r="B34" s="12">
        <v>1511688</v>
      </c>
      <c r="C34" s="13" t="s">
        <v>40</v>
      </c>
      <c r="D34" s="12">
        <v>121064</v>
      </c>
      <c r="E34" s="12">
        <v>91329</v>
      </c>
      <c r="F34" s="13" t="s">
        <v>41</v>
      </c>
      <c r="G34" s="12">
        <v>280</v>
      </c>
      <c r="H34" s="13" t="s">
        <v>42</v>
      </c>
      <c r="I34" s="28">
        <v>300</v>
      </c>
      <c r="J34" s="28">
        <f t="shared" si="0"/>
        <v>84000</v>
      </c>
      <c r="K34" s="29">
        <f t="shared" si="1"/>
        <v>11506.8493150685</v>
      </c>
      <c r="L34" s="29">
        <f t="shared" si="2"/>
        <v>17.4456087645109</v>
      </c>
      <c r="M34" s="29">
        <f t="shared" si="3"/>
        <v>4884.77045406306</v>
      </c>
    </row>
    <row r="35" s="2" customFormat="1" ht="24" customHeight="1" spans="1:13">
      <c r="A35" s="11">
        <v>45273</v>
      </c>
      <c r="B35" s="12">
        <v>1511689</v>
      </c>
      <c r="C35" s="13" t="s">
        <v>40</v>
      </c>
      <c r="D35" s="12">
        <v>121064</v>
      </c>
      <c r="E35" s="12">
        <v>91329</v>
      </c>
      <c r="F35" s="13" t="s">
        <v>45</v>
      </c>
      <c r="G35" s="12">
        <v>280</v>
      </c>
      <c r="H35" s="13" t="s">
        <v>42</v>
      </c>
      <c r="I35" s="28">
        <v>280</v>
      </c>
      <c r="J35" s="28">
        <f t="shared" si="0"/>
        <v>78400</v>
      </c>
      <c r="K35" s="29">
        <f t="shared" si="1"/>
        <v>10739.7260273973</v>
      </c>
      <c r="L35" s="29">
        <f t="shared" si="2"/>
        <v>14.7058827371138</v>
      </c>
      <c r="M35" s="29">
        <f t="shared" si="3"/>
        <v>4117.64716639186</v>
      </c>
    </row>
    <row r="36" s="2" customFormat="1" ht="24" customHeight="1" spans="1:13">
      <c r="A36" s="11">
        <v>45273</v>
      </c>
      <c r="B36" s="12">
        <v>1511692</v>
      </c>
      <c r="C36" s="13" t="s">
        <v>40</v>
      </c>
      <c r="D36" s="12">
        <v>121064</v>
      </c>
      <c r="E36" s="12">
        <v>91329</v>
      </c>
      <c r="F36" s="13" t="s">
        <v>43</v>
      </c>
      <c r="G36" s="12">
        <v>276</v>
      </c>
      <c r="H36" s="13" t="s">
        <v>42</v>
      </c>
      <c r="I36" s="28">
        <v>255</v>
      </c>
      <c r="J36" s="28">
        <f t="shared" si="0"/>
        <v>70380</v>
      </c>
      <c r="K36" s="29">
        <f t="shared" si="1"/>
        <v>9641.09589041096</v>
      </c>
      <c r="L36" s="29">
        <f t="shared" si="2"/>
        <v>11.2812252028671</v>
      </c>
      <c r="M36" s="29">
        <f t="shared" si="3"/>
        <v>3113.61815599131</v>
      </c>
    </row>
    <row r="37" s="2" customFormat="1" ht="24" customHeight="1" spans="1:13">
      <c r="A37" s="11">
        <v>45273</v>
      </c>
      <c r="B37" s="12">
        <v>1511692</v>
      </c>
      <c r="C37" s="13" t="s">
        <v>40</v>
      </c>
      <c r="D37" s="12">
        <v>121064</v>
      </c>
      <c r="E37" s="12">
        <v>91329</v>
      </c>
      <c r="F37" s="13" t="s">
        <v>43</v>
      </c>
      <c r="G37" s="12">
        <v>4</v>
      </c>
      <c r="H37" s="13" t="s">
        <v>42</v>
      </c>
      <c r="I37" s="28">
        <v>260</v>
      </c>
      <c r="J37" s="28">
        <f t="shared" si="0"/>
        <v>1040</v>
      </c>
      <c r="K37" s="29">
        <f t="shared" si="1"/>
        <v>142.465753424658</v>
      </c>
      <c r="L37" s="29">
        <f t="shared" si="2"/>
        <v>11.9661567097165</v>
      </c>
      <c r="M37" s="29">
        <f t="shared" si="3"/>
        <v>47.864626838866</v>
      </c>
    </row>
    <row r="38" s="2" customFormat="1" ht="24" customHeight="1" spans="1:13">
      <c r="A38" s="13" t="s">
        <v>47</v>
      </c>
      <c r="B38" s="13" t="s">
        <v>47</v>
      </c>
      <c r="C38" s="13" t="s">
        <v>47</v>
      </c>
      <c r="D38" s="13" t="s">
        <v>47</v>
      </c>
      <c r="E38" s="13" t="s">
        <v>47</v>
      </c>
      <c r="F38" s="13" t="s">
        <v>47</v>
      </c>
      <c r="G38" s="13" t="s">
        <v>47</v>
      </c>
      <c r="H38" s="13" t="s">
        <v>47</v>
      </c>
      <c r="I38" s="30" t="s">
        <v>47</v>
      </c>
      <c r="J38" s="28"/>
      <c r="K38" s="29"/>
      <c r="L38" s="29"/>
      <c r="M38" s="29"/>
    </row>
    <row r="39" s="2" customFormat="1" ht="24" customHeight="1" spans="1:13">
      <c r="A39" s="13" t="s">
        <v>48</v>
      </c>
      <c r="B39" s="12">
        <v>1511680</v>
      </c>
      <c r="C39" s="13" t="s">
        <v>40</v>
      </c>
      <c r="D39" s="12">
        <v>121064</v>
      </c>
      <c r="E39" s="12">
        <v>105448</v>
      </c>
      <c r="F39" s="13" t="s">
        <v>44</v>
      </c>
      <c r="G39" s="13">
        <v>1</v>
      </c>
      <c r="H39" s="13" t="s">
        <v>42</v>
      </c>
      <c r="I39" s="30"/>
      <c r="J39" s="28"/>
      <c r="K39" s="29"/>
      <c r="L39" s="29"/>
      <c r="M39" s="29"/>
    </row>
    <row r="40" s="2" customFormat="1" ht="24" customHeight="1" spans="1:13">
      <c r="A40" s="13" t="s">
        <v>49</v>
      </c>
      <c r="B40" s="12">
        <v>1511680</v>
      </c>
      <c r="C40" s="13" t="s">
        <v>40</v>
      </c>
      <c r="D40" s="12">
        <v>121064</v>
      </c>
      <c r="E40" s="12">
        <v>105448</v>
      </c>
      <c r="F40" s="13" t="s">
        <v>44</v>
      </c>
      <c r="G40" s="12">
        <v>4</v>
      </c>
      <c r="H40" s="13" t="s">
        <v>42</v>
      </c>
      <c r="I40" s="30" t="s">
        <v>47</v>
      </c>
      <c r="J40" s="28"/>
      <c r="K40" s="29"/>
      <c r="L40" s="29"/>
      <c r="M40" s="29"/>
    </row>
    <row r="41" s="2" customFormat="1" ht="24" customHeight="1" spans="1:13">
      <c r="A41" s="13"/>
      <c r="B41" s="13"/>
      <c r="C41" s="13"/>
      <c r="D41" s="13"/>
      <c r="E41" s="13"/>
      <c r="F41" s="13"/>
      <c r="G41" s="13"/>
      <c r="H41" s="13"/>
      <c r="I41" s="30"/>
      <c r="J41" s="31"/>
      <c r="K41" s="32"/>
      <c r="L41" s="32"/>
      <c r="M41" s="32"/>
    </row>
    <row r="42" s="2" customFormat="1" ht="24" customHeight="1" spans="1:13">
      <c r="A42" s="14" t="s">
        <v>47</v>
      </c>
      <c r="B42" s="14" t="s">
        <v>47</v>
      </c>
      <c r="C42" s="14" t="s">
        <v>50</v>
      </c>
      <c r="D42" s="14" t="s">
        <v>47</v>
      </c>
      <c r="E42" s="14" t="s">
        <v>47</v>
      </c>
      <c r="F42" s="14" t="s">
        <v>47</v>
      </c>
      <c r="G42" s="14">
        <f>SUM(G13:G40)</f>
        <v>4200</v>
      </c>
      <c r="H42" s="14"/>
      <c r="I42" s="33"/>
      <c r="J42" s="34">
        <f>SUM(J13:J40)</f>
        <v>1171045</v>
      </c>
      <c r="K42" s="35">
        <f>SUM(K13:K40)</f>
        <v>160417.123287671</v>
      </c>
      <c r="L42" s="35">
        <f>K42/G42-E58</f>
        <v>14.5442715172832</v>
      </c>
      <c r="M42" s="35">
        <f>SUM(M13:M40)</f>
        <v>61204.1917808221</v>
      </c>
    </row>
    <row r="43" ht="17.6" spans="10:15">
      <c r="J43" s="36"/>
      <c r="K43" s="36"/>
      <c r="L43" s="36"/>
      <c r="M43" s="36"/>
      <c r="O43" s="2"/>
    </row>
    <row r="44" s="1" customFormat="1" ht="22" customHeight="1" spans="1:15">
      <c r="A44" s="15" t="s">
        <v>51</v>
      </c>
      <c r="B44" s="15"/>
      <c r="C44" s="15"/>
      <c r="D44" s="16" t="s">
        <v>52</v>
      </c>
      <c r="E44" s="16" t="s">
        <v>53</v>
      </c>
      <c r="G44" s="25" t="s">
        <v>54</v>
      </c>
      <c r="H44" s="25"/>
      <c r="I44" s="25"/>
      <c r="J44" s="25"/>
      <c r="K44" s="25"/>
      <c r="L44" s="37" t="s">
        <v>31</v>
      </c>
      <c r="M44" s="39" t="s">
        <v>55</v>
      </c>
      <c r="O44" s="2"/>
    </row>
    <row r="45" s="1" customFormat="1" ht="22" customHeight="1" spans="1:15">
      <c r="A45" s="15" t="s">
        <v>56</v>
      </c>
      <c r="B45" s="15"/>
      <c r="C45" s="15"/>
      <c r="D45" s="17">
        <f>J42*0.09</f>
        <v>105394.05</v>
      </c>
      <c r="E45" s="26">
        <f>D45/$M$8</f>
        <v>14437.5410958904</v>
      </c>
      <c r="G45" s="25"/>
      <c r="H45" s="25"/>
      <c r="I45" s="25"/>
      <c r="J45" s="25"/>
      <c r="K45" s="25"/>
      <c r="L45" s="37">
        <v>91329</v>
      </c>
      <c r="M45" s="29">
        <f>SUMIF($E$13:$E$37,91329,$M$13:$M$37)</f>
        <v>15886.7049161592</v>
      </c>
      <c r="O45" s="2"/>
    </row>
    <row r="46" s="1" customFormat="1" ht="22" customHeight="1" spans="1:15">
      <c r="A46" s="15" t="s">
        <v>57</v>
      </c>
      <c r="B46" s="15"/>
      <c r="C46" s="15"/>
      <c r="D46" s="18">
        <f>12035*4.8*7.3</f>
        <v>421706.4</v>
      </c>
      <c r="E46" s="26">
        <f t="shared" ref="E46:E53" si="4">D46/$M$8</f>
        <v>57768</v>
      </c>
      <c r="G46" s="25"/>
      <c r="H46" s="25"/>
      <c r="I46" s="25"/>
      <c r="J46" s="25"/>
      <c r="K46" s="25"/>
      <c r="L46" s="37">
        <v>105448</v>
      </c>
      <c r="M46" s="29">
        <f>SUMIF($E$13:$E$37,105448,$M$13:$M$37)</f>
        <v>45317.4868646628</v>
      </c>
      <c r="O46" s="2"/>
    </row>
    <row r="47" s="1" customFormat="1" ht="22" customHeight="1" spans="1:15">
      <c r="A47" s="15" t="s">
        <v>58</v>
      </c>
      <c r="B47" s="15"/>
      <c r="C47" s="15"/>
      <c r="D47" s="18">
        <v>85406.35</v>
      </c>
      <c r="E47" s="26">
        <f t="shared" si="4"/>
        <v>11699.5</v>
      </c>
      <c r="G47" s="25"/>
      <c r="H47" s="25"/>
      <c r="I47" s="25"/>
      <c r="J47" s="25"/>
      <c r="K47" s="25"/>
      <c r="L47" s="37"/>
      <c r="M47" s="37"/>
      <c r="O47" s="2"/>
    </row>
    <row r="48" s="1" customFormat="1" ht="22" customHeight="1" spans="1:15">
      <c r="A48" s="15" t="s">
        <v>59</v>
      </c>
      <c r="B48" s="15"/>
      <c r="C48" s="15"/>
      <c r="D48" s="18">
        <v>10478</v>
      </c>
      <c r="E48" s="26">
        <f t="shared" si="4"/>
        <v>1435.34246575342</v>
      </c>
      <c r="G48" s="25"/>
      <c r="H48" s="25"/>
      <c r="I48" s="25"/>
      <c r="J48" s="25"/>
      <c r="K48" s="25"/>
      <c r="L48" s="37"/>
      <c r="M48" s="37"/>
      <c r="O48" s="2"/>
    </row>
    <row r="49" s="1" customFormat="1" ht="22" customHeight="1" spans="1:15">
      <c r="A49" s="15" t="s">
        <v>60</v>
      </c>
      <c r="B49" s="15"/>
      <c r="C49" s="15"/>
      <c r="D49" s="18">
        <v>2400</v>
      </c>
      <c r="E49" s="26">
        <f t="shared" si="4"/>
        <v>328.767123287671</v>
      </c>
      <c r="G49" s="25"/>
      <c r="H49" s="25"/>
      <c r="I49" s="25"/>
      <c r="J49" s="25"/>
      <c r="K49" s="25"/>
      <c r="L49" s="37"/>
      <c r="M49" s="37"/>
      <c r="O49" s="2"/>
    </row>
    <row r="50" s="1" customFormat="1" ht="22" customHeight="1" spans="1:15">
      <c r="A50" s="15" t="s">
        <v>61</v>
      </c>
      <c r="B50" s="15"/>
      <c r="C50" s="15"/>
      <c r="D50" s="18">
        <v>1200</v>
      </c>
      <c r="E50" s="26">
        <f t="shared" si="4"/>
        <v>164.383561643836</v>
      </c>
      <c r="G50" s="25"/>
      <c r="H50" s="25"/>
      <c r="I50" s="25"/>
      <c r="J50" s="25"/>
      <c r="K50" s="25"/>
      <c r="L50" s="37"/>
      <c r="M50" s="37"/>
      <c r="O50" s="2"/>
    </row>
    <row r="51" s="1" customFormat="1" ht="22" customHeight="1" spans="1:15">
      <c r="A51" s="15" t="s">
        <v>62</v>
      </c>
      <c r="B51" s="15"/>
      <c r="C51" s="15"/>
      <c r="D51" s="18">
        <v>2666</v>
      </c>
      <c r="E51" s="26">
        <f t="shared" si="4"/>
        <v>365.205479452055</v>
      </c>
      <c r="G51" s="25"/>
      <c r="H51" s="25"/>
      <c r="I51" s="25"/>
      <c r="J51" s="25"/>
      <c r="K51" s="25"/>
      <c r="L51" s="37"/>
      <c r="M51" s="37"/>
      <c r="O51" s="2"/>
    </row>
    <row r="52" s="1" customFormat="1" ht="22" customHeight="1" spans="1:15">
      <c r="A52" s="15" t="s">
        <v>63</v>
      </c>
      <c r="B52" s="15"/>
      <c r="C52" s="15"/>
      <c r="D52" s="18">
        <v>1320</v>
      </c>
      <c r="E52" s="26">
        <f t="shared" si="4"/>
        <v>180.821917808219</v>
      </c>
      <c r="G52" s="25"/>
      <c r="H52" s="25"/>
      <c r="I52" s="25"/>
      <c r="J52" s="25"/>
      <c r="K52" s="25"/>
      <c r="L52" s="37"/>
      <c r="M52" s="37"/>
      <c r="O52" s="2"/>
    </row>
    <row r="53" s="1" customFormat="1" ht="22" customHeight="1" spans="1:15">
      <c r="A53" s="15" t="s">
        <v>64</v>
      </c>
      <c r="B53" s="15"/>
      <c r="C53" s="15"/>
      <c r="D53" s="17">
        <f>SUM(D45:D52)</f>
        <v>630570.8</v>
      </c>
      <c r="E53" s="26">
        <f t="shared" si="4"/>
        <v>86379.5616438356</v>
      </c>
      <c r="G53" s="25"/>
      <c r="H53" s="25"/>
      <c r="I53" s="25"/>
      <c r="J53" s="25"/>
      <c r="K53" s="25"/>
      <c r="L53" s="37"/>
      <c r="M53" s="37"/>
      <c r="O53" s="2"/>
    </row>
    <row r="54" s="1" customFormat="1" ht="22" customHeight="1" spans="1:15">
      <c r="A54" s="1" t="s">
        <v>47</v>
      </c>
      <c r="B54" s="1" t="s">
        <v>47</v>
      </c>
      <c r="C54" s="1" t="s">
        <v>47</v>
      </c>
      <c r="D54" s="19"/>
      <c r="E54" s="27" t="s">
        <v>47</v>
      </c>
      <c r="G54" s="25"/>
      <c r="H54" s="25"/>
      <c r="I54" s="25"/>
      <c r="J54" s="25"/>
      <c r="K54" s="25"/>
      <c r="L54" s="37"/>
      <c r="M54" s="37"/>
      <c r="O54" s="2"/>
    </row>
    <row r="55" s="1" customFormat="1" ht="22" customHeight="1" spans="1:15">
      <c r="A55" s="15" t="s">
        <v>65</v>
      </c>
      <c r="B55" s="15"/>
      <c r="C55" s="15"/>
      <c r="D55" s="17">
        <f>J42*0.08</f>
        <v>93683.6</v>
      </c>
      <c r="E55" s="26">
        <f>D55/$M$8</f>
        <v>12833.3698630137</v>
      </c>
      <c r="G55" s="25"/>
      <c r="H55" s="25"/>
      <c r="I55" s="25"/>
      <c r="J55" s="25"/>
      <c r="K55" s="25"/>
      <c r="L55" s="37"/>
      <c r="M55" s="37"/>
      <c r="O55" s="2"/>
    </row>
    <row r="56" s="1" customFormat="1" ht="22" customHeight="1" spans="1:15">
      <c r="A56" s="1" t="s">
        <v>47</v>
      </c>
      <c r="B56" s="1" t="s">
        <v>47</v>
      </c>
      <c r="C56" s="1" t="s">
        <v>47</v>
      </c>
      <c r="D56" s="19"/>
      <c r="E56" s="27" t="s">
        <v>47</v>
      </c>
      <c r="G56" s="25"/>
      <c r="H56" s="25"/>
      <c r="I56" s="25"/>
      <c r="J56" s="25"/>
      <c r="K56" s="25"/>
      <c r="L56" s="37"/>
      <c r="M56" s="37"/>
      <c r="O56" s="2"/>
    </row>
    <row r="57" s="1" customFormat="1" ht="22" customHeight="1" spans="1:15">
      <c r="A57" s="20" t="s">
        <v>66</v>
      </c>
      <c r="B57" s="20"/>
      <c r="C57" s="20"/>
      <c r="D57" s="17">
        <f>D53+D55</f>
        <v>724254.4</v>
      </c>
      <c r="E57" s="26">
        <f>D57/$M$8</f>
        <v>99212.9315068493</v>
      </c>
      <c r="G57" s="25"/>
      <c r="H57" s="25"/>
      <c r="I57" s="25"/>
      <c r="J57" s="25"/>
      <c r="K57" s="25"/>
      <c r="L57" s="37"/>
      <c r="M57" s="37"/>
      <c r="O57" s="2"/>
    </row>
    <row r="58" s="1" customFormat="1" ht="22" customHeight="1" spans="1:15">
      <c r="A58" s="20" t="s">
        <v>67</v>
      </c>
      <c r="B58" s="20"/>
      <c r="C58" s="20"/>
      <c r="D58" s="17">
        <f>D57/(G42-5)</f>
        <v>172.64705601907</v>
      </c>
      <c r="E58" s="26">
        <f>D58/$M$8</f>
        <v>23.650281646448</v>
      </c>
      <c r="G58" s="25"/>
      <c r="H58" s="25"/>
      <c r="I58" s="25"/>
      <c r="J58" s="25"/>
      <c r="K58" s="25"/>
      <c r="L58" s="37"/>
      <c r="M58" s="37"/>
      <c r="O58" s="2"/>
    </row>
    <row r="59" ht="17.6" spans="15:15">
      <c r="O59" s="2"/>
    </row>
    <row r="60" ht="17.6" spans="15:15">
      <c r="O60" s="2"/>
    </row>
    <row r="61" ht="17.6" spans="15:15">
      <c r="O61" s="2"/>
    </row>
    <row r="62" ht="17.6" spans="15:15">
      <c r="O62" s="2"/>
    </row>
    <row r="63" ht="17.6" spans="15:15">
      <c r="O63" s="2"/>
    </row>
    <row r="64" ht="17.6" spans="15:15">
      <c r="O64" s="2"/>
    </row>
    <row r="65" ht="17.6" spans="15:15">
      <c r="O65" s="2"/>
    </row>
    <row r="66" ht="17.6" spans="15:15">
      <c r="O66" s="2"/>
    </row>
    <row r="67" ht="17.6" spans="15:15">
      <c r="O67" s="2"/>
    </row>
    <row r="68" ht="17.6" spans="15:15">
      <c r="O68" s="2"/>
    </row>
    <row r="69" ht="17.6" spans="15:15">
      <c r="O69" s="2"/>
    </row>
    <row r="70" ht="17.6" spans="15:15">
      <c r="O70" s="2"/>
    </row>
    <row r="72" ht="17.6" spans="15:15">
      <c r="O72" s="1"/>
    </row>
    <row r="73" ht="17.6" spans="15:15">
      <c r="O73" s="1"/>
    </row>
    <row r="74" ht="17.6" spans="15:15">
      <c r="O74" s="1"/>
    </row>
    <row r="75" ht="17.6" spans="15:15">
      <c r="O75" s="1"/>
    </row>
    <row r="76" ht="17.6" spans="15:15">
      <c r="O76" s="1"/>
    </row>
    <row r="77" ht="17.6" spans="15:15">
      <c r="O77" s="1"/>
    </row>
    <row r="78" ht="17.6" spans="15:15">
      <c r="O78" s="1"/>
    </row>
    <row r="79" ht="17.6" spans="15:15">
      <c r="O79" s="1"/>
    </row>
    <row r="80" ht="17.6" spans="15:15">
      <c r="O80" s="1"/>
    </row>
    <row r="81" ht="17.6" spans="15:15">
      <c r="O81" s="1"/>
    </row>
    <row r="82" ht="17.6" spans="15:15">
      <c r="O82" s="1"/>
    </row>
    <row r="83" ht="17.6" spans="15:15">
      <c r="O83" s="1"/>
    </row>
    <row r="84" ht="17.6" spans="15:15">
      <c r="O84" s="1"/>
    </row>
    <row r="85" ht="17.6" spans="15:15">
      <c r="O85" s="1"/>
    </row>
    <row r="86" ht="17.6" spans="15:15">
      <c r="O86" s="1"/>
    </row>
  </sheetData>
  <autoFilter ref="A12:M40">
    <extLst/>
  </autoFilter>
  <sortState ref="B13:M32">
    <sortCondition ref="B13"/>
  </sortState>
  <mergeCells count="21">
    <mergeCell ref="A7:M7"/>
    <mergeCell ref="B8:C8"/>
    <mergeCell ref="H8:I8"/>
    <mergeCell ref="B9:C9"/>
    <mergeCell ref="H9:I9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5:C55"/>
    <mergeCell ref="A57:C57"/>
    <mergeCell ref="A58:C58"/>
    <mergeCell ref="A1:M3"/>
    <mergeCell ref="A4:M6"/>
    <mergeCell ref="G44:K58"/>
  </mergeCells>
  <pageMargins left="0.7" right="0.7" top="0.75" bottom="0.75" header="0.3" footer="0.3"/>
  <pageSetup paperSize="1" orientation="portrait"/>
  <headerFooter/>
  <ignoredErrors>
    <ignoredError sqref="M8" numberStoredAsText="1"/>
    <ignoredError sqref="L4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784-38490056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lemon</cp:lastModifiedBy>
  <dcterms:created xsi:type="dcterms:W3CDTF">2023-12-02T03:12:00Z</dcterms:created>
  <dcterms:modified xsi:type="dcterms:W3CDTF">2024-03-18T10:45:03Z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