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B60E0057-BB6D-674E-B2A8-396060732CB3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BMOU9308470" sheetId="2" r:id="rId1"/>
    <sheet name="Hoja1" sheetId="3" r:id="rId2"/>
  </sheets>
  <definedNames>
    <definedName name="_xlnm._FilterDatabase" localSheetId="0" hidden="1">BMOU9308470!$A$12:$M$40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3" l="1"/>
  <c r="M28" i="3"/>
  <c r="E50" i="2"/>
  <c r="E49" i="2"/>
  <c r="E48" i="2"/>
  <c r="E47" i="2"/>
  <c r="E46" i="2"/>
  <c r="E45" i="2"/>
  <c r="E44" i="2"/>
  <c r="G40" i="2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J40" i="2" s="1"/>
  <c r="J13" i="2"/>
  <c r="K13" i="2" s="1"/>
  <c r="K40" i="2" l="1"/>
  <c r="D43" i="2"/>
  <c r="D53" i="2"/>
  <c r="E53" i="2" s="1"/>
  <c r="K14" i="2"/>
  <c r="D51" i="2" l="1"/>
  <c r="E43" i="2"/>
  <c r="D55" i="2" l="1"/>
  <c r="E51" i="2"/>
  <c r="D56" i="2" l="1"/>
  <c r="E56" i="2" s="1"/>
  <c r="E55" i="2"/>
  <c r="L20" i="2" l="1"/>
  <c r="M20" i="2" s="1"/>
  <c r="L22" i="2"/>
  <c r="M22" i="2" s="1"/>
  <c r="L17" i="2"/>
  <c r="M17" i="2" s="1"/>
  <c r="L35" i="2"/>
  <c r="M35" i="2" s="1"/>
  <c r="L28" i="2"/>
  <c r="M28" i="2" s="1"/>
  <c r="L30" i="2"/>
  <c r="M30" i="2" s="1"/>
  <c r="L25" i="2"/>
  <c r="M25" i="2" s="1"/>
  <c r="L15" i="2"/>
  <c r="M15" i="2" s="1"/>
  <c r="L33" i="2"/>
  <c r="M33" i="2" s="1"/>
  <c r="L13" i="2"/>
  <c r="M13" i="2" s="1"/>
  <c r="L23" i="2"/>
  <c r="M23" i="2" s="1"/>
  <c r="L18" i="2"/>
  <c r="M18" i="2" s="1"/>
  <c r="L21" i="2"/>
  <c r="M21" i="2" s="1"/>
  <c r="L31" i="2"/>
  <c r="M31" i="2" s="1"/>
  <c r="L26" i="2"/>
  <c r="M26" i="2" s="1"/>
  <c r="L29" i="2"/>
  <c r="M29" i="2" s="1"/>
  <c r="L16" i="2"/>
  <c r="M16" i="2" s="1"/>
  <c r="L34" i="2"/>
  <c r="M34" i="2" s="1"/>
  <c r="L24" i="2"/>
  <c r="M24" i="2" s="1"/>
  <c r="L19" i="2"/>
  <c r="M19" i="2" s="1"/>
  <c r="L32" i="2"/>
  <c r="M32" i="2" s="1"/>
  <c r="L27" i="2"/>
  <c r="M27" i="2" s="1"/>
  <c r="L40" i="2"/>
  <c r="L14" i="2"/>
  <c r="M14" i="2" s="1"/>
  <c r="M40" i="2" l="1"/>
</calcChain>
</file>

<file path=xl/sharedStrings.xml><?xml version="1.0" encoding="utf-8"?>
<sst xmlns="http://schemas.openxmlformats.org/spreadsheetml/2006/main" count="256" uniqueCount="69">
  <si>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</si>
  <si>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</si>
  <si>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</si>
  <si>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</si>
  <si>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</si>
  <si>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</si>
  <si>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</si>
  <si>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</si>
  <si>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MONTEVIDEO EXPRESS - 2344W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</si>
  <si>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</si>
  <si>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BMOU9308470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</si>
  <si>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</si>
  <si>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Guangzhou/Zhengzhou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</si>
  <si>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</si>
  <si>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</si>
  <si>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</si>
  <si>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</si>
  <si>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</si>
  <si>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</si>
  <si>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</si>
  <si>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</si>
  <si>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</si>
  <si>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</si>
  <si>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</si>
  <si>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</si>
  <si>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</si>
  <si>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</si>
  <si>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</si>
  <si>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</si>
  <si>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</si>
  <si>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</si>
  <si>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</si>
  <si>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</si>
  <si>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</si>
  <si>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</si>
  <si>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</si>
  <si>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</si>
  <si>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</si>
  <si>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</si>
  <si>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SANTINA</t>
  </si>
  <si>
    <t>JD</t>
  </si>
  <si>
    <t>2.5kg</t>
  </si>
  <si>
    <t>JDD</t>
  </si>
  <si>
    <t>J</t>
  </si>
  <si>
    <t>2J</t>
  </si>
  <si>
    <t>BING</t>
  </si>
  <si>
    <t>XLD</t>
  </si>
  <si>
    <t>5kg</t>
  </si>
  <si>
    <t>LD</t>
  </si>
  <si>
    <t>XL</t>
  </si>
  <si>
    <t/>
  </si>
  <si>
    <t>Damage</t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</si>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</sst>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D25D2-40FB-4545-BF73-7985D0AA5E6C}" name="Tabla1" displayName="Tabla1" ref="B2:M28" totalsRowCount="1">
  <autoFilter ref="B2:M27" xr:uid="{EE4D25D2-40FB-4545-BF73-7985D0AA5E6C}"/>
  <tableColumns count="12">
    <tableColumn id="1" xr3:uid="{C47AD02C-5F1E-2A45-81E8-49DF39410C15}" name="Pallet No." totalsRowLabel="Total"/>
    <tableColumn id="2" xr3:uid="{4518F449-0A2E-A74B-BFA1-78C30BFCCB10}" name="Variety"/>
    <tableColumn id="3" xr3:uid="{7830F30F-4E9D-204D-8418-F14E07A53BE6}" name="CSP"/>
    <tableColumn id="4" xr3:uid="{74396A1B-7E2C-1B49-BB82-110F1878BFB2}" name="CSG"/>
    <tableColumn id="5" xr3:uid="{7E94DBE2-C64A-7848-815D-67EE5A6C5F4F}" name="Size"/>
    <tableColumn id="6" xr3:uid="{B4565978-C93C-204E-8699-D21AE558C8E7}" name="Quantity" totalsRowFunction="sum"/>
    <tableColumn id="7" xr3:uid="{0F944328-D00E-E34A-BEB0-953DA0E0851E}" name="Specification"/>
    <tableColumn id="8" xr3:uid="{EC04837F-C914-E642-8A43-69549E5802FD}" name="Price RMB"/>
    <tableColumn id="9" xr3:uid="{E5444C69-B2EF-D54F-AAB7-A9A59C8D8006}" name="Total RMB"/>
    <tableColumn id="10" xr3:uid="{2C310BF2-A9E8-0F40-BB7D-36BC7D4143B1}" name="Total"/>
    <tableColumn id="11" xr3:uid="{CE6F2C3A-95B6-C348-88DD-025B6A641598}" name="FOB Return"/>
    <tableColumn id="12" xr3:uid="{8ECD181D-1EA3-5A4D-A922-F5138EBAF157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4"/>
  <sheetViews>
    <sheetView tabSelected="1" zoomScale="75" workbookViewId="0">
      <selection activeCell="E17" sqref="E17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5">
        <v>45301</v>
      </c>
      <c r="G8" s="16"/>
      <c r="H8" s="37" t="s">
        <v>5</v>
      </c>
      <c r="I8" s="37"/>
      <c r="J8" s="15">
        <v>45301</v>
      </c>
      <c r="L8" s="4" t="s">
        <v>6</v>
      </c>
      <c r="M8" s="27">
        <v>7.2</v>
      </c>
    </row>
    <row r="9" spans="1:13" s="1" customFormat="1" ht="24" customHeight="1">
      <c r="A9" s="6" t="s">
        <v>7</v>
      </c>
      <c r="B9" s="36" t="s">
        <v>8</v>
      </c>
      <c r="C9" s="36"/>
      <c r="E9" s="17" t="s">
        <v>9</v>
      </c>
      <c r="F9" s="5" t="s">
        <v>10</v>
      </c>
      <c r="G9" s="18"/>
      <c r="H9" s="37" t="s">
        <v>11</v>
      </c>
      <c r="I9" s="37"/>
      <c r="J9" s="5" t="s">
        <v>12</v>
      </c>
    </row>
    <row r="10" spans="1:13" ht="24" customHeight="1"/>
    <row r="11" spans="1:13" s="2" customFormat="1" ht="24" customHeight="1">
      <c r="A11" s="7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7" t="s">
        <v>22</v>
      </c>
      <c r="K11" s="7" t="s">
        <v>23</v>
      </c>
      <c r="L11" s="7" t="s">
        <v>24</v>
      </c>
      <c r="M11" s="7" t="s">
        <v>25</v>
      </c>
    </row>
    <row r="12" spans="1:13" s="2" customFormat="1" ht="24" customHeight="1">
      <c r="A12" s="8" t="s">
        <v>26</v>
      </c>
      <c r="B12" s="8" t="s">
        <v>27</v>
      </c>
      <c r="C12" s="8" t="s">
        <v>28</v>
      </c>
      <c r="D12" s="8" t="s">
        <v>29</v>
      </c>
      <c r="E12" s="8" t="s">
        <v>30</v>
      </c>
      <c r="F12" s="8" t="s">
        <v>31</v>
      </c>
      <c r="G12" s="8" t="s">
        <v>32</v>
      </c>
      <c r="H12" s="8" t="s">
        <v>33</v>
      </c>
      <c r="I12" s="8" t="s">
        <v>34</v>
      </c>
      <c r="J12" s="8" t="s">
        <v>35</v>
      </c>
      <c r="K12" s="8" t="s">
        <v>36</v>
      </c>
      <c r="L12" s="8" t="s">
        <v>37</v>
      </c>
      <c r="M12" s="8" t="s">
        <v>38</v>
      </c>
    </row>
    <row r="13" spans="1:13" s="2" customFormat="1" ht="24" customHeight="1">
      <c r="A13" s="9">
        <v>45301</v>
      </c>
      <c r="B13" s="10">
        <v>1511028</v>
      </c>
      <c r="C13" s="10" t="s">
        <v>39</v>
      </c>
      <c r="D13" s="10">
        <v>121064</v>
      </c>
      <c r="E13" s="10">
        <v>105448</v>
      </c>
      <c r="F13" s="10" t="s">
        <v>40</v>
      </c>
      <c r="G13" s="10">
        <v>420</v>
      </c>
      <c r="H13" s="10" t="s">
        <v>41</v>
      </c>
      <c r="I13" s="21">
        <v>140</v>
      </c>
      <c r="J13" s="21">
        <f t="shared" ref="J13:J35" si="0">G13*I13</f>
        <v>58800</v>
      </c>
      <c r="K13" s="19">
        <f t="shared" ref="K13:K35" si="1">J13/$M$8</f>
        <v>8166.6666666666661</v>
      </c>
      <c r="L13" s="19">
        <f>K13/G13-$E$56</f>
        <v>14.89130231232814</v>
      </c>
      <c r="M13" s="19">
        <f t="shared" ref="M13:M35" si="2">L13*G13</f>
        <v>6254.3469711778189</v>
      </c>
    </row>
    <row r="14" spans="1:13" s="2" customFormat="1" ht="24" customHeight="1">
      <c r="A14" s="9">
        <v>45301</v>
      </c>
      <c r="B14" s="10">
        <v>1511034</v>
      </c>
      <c r="C14" s="10" t="s">
        <v>39</v>
      </c>
      <c r="D14" s="10">
        <v>121064</v>
      </c>
      <c r="E14" s="10">
        <v>105448</v>
      </c>
      <c r="F14" s="10" t="s">
        <v>40</v>
      </c>
      <c r="G14" s="10">
        <v>223</v>
      </c>
      <c r="H14" s="10" t="s">
        <v>41</v>
      </c>
      <c r="I14" s="21">
        <v>140</v>
      </c>
      <c r="J14" s="21">
        <f t="shared" si="0"/>
        <v>31220</v>
      </c>
      <c r="K14" s="19">
        <f t="shared" si="1"/>
        <v>4336.1111111111113</v>
      </c>
      <c r="L14" s="19">
        <f t="shared" ref="L14:L22" si="3">K14/G14-$E$56</f>
        <v>14.891302312328143</v>
      </c>
      <c r="M14" s="19">
        <f t="shared" si="2"/>
        <v>3320.7604156491761</v>
      </c>
    </row>
    <row r="15" spans="1:13" s="2" customFormat="1" ht="24" customHeight="1">
      <c r="A15" s="9">
        <v>45301</v>
      </c>
      <c r="B15" s="10">
        <v>1511034</v>
      </c>
      <c r="C15" s="10" t="s">
        <v>39</v>
      </c>
      <c r="D15" s="10">
        <v>121064</v>
      </c>
      <c r="E15" s="10">
        <v>105448</v>
      </c>
      <c r="F15" s="10" t="s">
        <v>42</v>
      </c>
      <c r="G15" s="10">
        <v>197</v>
      </c>
      <c r="H15" s="10" t="s">
        <v>41</v>
      </c>
      <c r="I15" s="21">
        <v>120</v>
      </c>
      <c r="J15" s="21">
        <f t="shared" si="0"/>
        <v>23640</v>
      </c>
      <c r="K15" s="19">
        <f t="shared" si="1"/>
        <v>3283.333333333333</v>
      </c>
      <c r="L15" s="19">
        <f t="shared" si="3"/>
        <v>12.113524534550361</v>
      </c>
      <c r="M15" s="19">
        <f t="shared" si="2"/>
        <v>2386.364333306421</v>
      </c>
    </row>
    <row r="16" spans="1:13" s="2" customFormat="1" ht="24" customHeight="1">
      <c r="A16" s="9">
        <v>45301</v>
      </c>
      <c r="B16" s="10">
        <v>1511035</v>
      </c>
      <c r="C16" s="10" t="s">
        <v>39</v>
      </c>
      <c r="D16" s="10">
        <v>121064</v>
      </c>
      <c r="E16" s="10">
        <v>105448</v>
      </c>
      <c r="F16" s="10" t="s">
        <v>43</v>
      </c>
      <c r="G16" s="10">
        <v>173</v>
      </c>
      <c r="H16" s="10" t="s">
        <v>41</v>
      </c>
      <c r="I16" s="21">
        <v>130</v>
      </c>
      <c r="J16" s="21">
        <f t="shared" si="0"/>
        <v>22490</v>
      </c>
      <c r="K16" s="19">
        <f t="shared" si="1"/>
        <v>3123.6111111111109</v>
      </c>
      <c r="L16" s="19">
        <f t="shared" si="3"/>
        <v>13.502413423439251</v>
      </c>
      <c r="M16" s="19">
        <f t="shared" si="2"/>
        <v>2335.9175222549902</v>
      </c>
    </row>
    <row r="17" spans="1:13" s="2" customFormat="1" ht="24" customHeight="1">
      <c r="A17" s="9">
        <v>45301</v>
      </c>
      <c r="B17" s="10">
        <v>1511035</v>
      </c>
      <c r="C17" s="10" t="s">
        <v>39</v>
      </c>
      <c r="D17" s="10">
        <v>121064</v>
      </c>
      <c r="E17" s="10">
        <v>105448</v>
      </c>
      <c r="F17" s="10" t="s">
        <v>44</v>
      </c>
      <c r="G17" s="10">
        <v>247</v>
      </c>
      <c r="H17" s="10" t="s">
        <v>41</v>
      </c>
      <c r="I17" s="21">
        <v>160</v>
      </c>
      <c r="J17" s="21">
        <f t="shared" si="0"/>
        <v>39520</v>
      </c>
      <c r="K17" s="19">
        <f t="shared" si="1"/>
        <v>5488.8888888888887</v>
      </c>
      <c r="L17" s="19">
        <f t="shared" si="3"/>
        <v>17.669080090105918</v>
      </c>
      <c r="M17" s="19">
        <f t="shared" si="2"/>
        <v>4364.2627822561617</v>
      </c>
    </row>
    <row r="18" spans="1:13" s="2" customFormat="1" ht="24" customHeight="1">
      <c r="A18" s="9">
        <v>45301</v>
      </c>
      <c r="B18" s="10">
        <v>1511072</v>
      </c>
      <c r="C18" s="10" t="s">
        <v>45</v>
      </c>
      <c r="D18" s="10">
        <v>121064</v>
      </c>
      <c r="E18" s="10">
        <v>105448</v>
      </c>
      <c r="F18" s="10" t="s">
        <v>44</v>
      </c>
      <c r="G18" s="10">
        <v>418</v>
      </c>
      <c r="H18" s="10" t="s">
        <v>41</v>
      </c>
      <c r="I18" s="21">
        <v>170.825358851</v>
      </c>
      <c r="J18" s="21">
        <f t="shared" si="0"/>
        <v>71404.999999717998</v>
      </c>
      <c r="K18" s="19">
        <f t="shared" si="1"/>
        <v>9917.3611110719448</v>
      </c>
      <c r="L18" s="19">
        <f t="shared" si="3"/>
        <v>19.172602152744808</v>
      </c>
      <c r="M18" s="19">
        <f t="shared" si="2"/>
        <v>8014.1476998473299</v>
      </c>
    </row>
    <row r="19" spans="1:13" s="2" customFormat="1" ht="24" customHeight="1">
      <c r="A19" s="9">
        <v>45301</v>
      </c>
      <c r="B19" s="10">
        <v>1511615</v>
      </c>
      <c r="C19" s="10" t="s">
        <v>39</v>
      </c>
      <c r="D19" s="10">
        <v>121064</v>
      </c>
      <c r="E19" s="10">
        <v>105448</v>
      </c>
      <c r="F19" s="10" t="s">
        <v>40</v>
      </c>
      <c r="G19" s="10">
        <v>420</v>
      </c>
      <c r="H19" s="10" t="s">
        <v>41</v>
      </c>
      <c r="I19" s="21">
        <v>140</v>
      </c>
      <c r="J19" s="21">
        <f t="shared" si="0"/>
        <v>58800</v>
      </c>
      <c r="K19" s="19">
        <f t="shared" si="1"/>
        <v>8166.6666666666661</v>
      </c>
      <c r="L19" s="19">
        <f t="shared" si="3"/>
        <v>14.89130231232814</v>
      </c>
      <c r="M19" s="19">
        <f t="shared" si="2"/>
        <v>6254.3469711778189</v>
      </c>
    </row>
    <row r="20" spans="1:13" s="2" customFormat="1" ht="24" customHeight="1">
      <c r="A20" s="9">
        <v>45301</v>
      </c>
      <c r="B20" s="10">
        <v>1511657</v>
      </c>
      <c r="C20" s="10" t="s">
        <v>39</v>
      </c>
      <c r="D20" s="10">
        <v>121064</v>
      </c>
      <c r="E20" s="10">
        <v>105448</v>
      </c>
      <c r="F20" s="10" t="s">
        <v>40</v>
      </c>
      <c r="G20" s="10">
        <v>420</v>
      </c>
      <c r="H20" s="10" t="s">
        <v>41</v>
      </c>
      <c r="I20" s="21">
        <v>140</v>
      </c>
      <c r="J20" s="21">
        <f t="shared" si="0"/>
        <v>58800</v>
      </c>
      <c r="K20" s="19">
        <f t="shared" si="1"/>
        <v>8166.6666666666661</v>
      </c>
      <c r="L20" s="19">
        <f t="shared" si="3"/>
        <v>14.89130231232814</v>
      </c>
      <c r="M20" s="19">
        <f t="shared" si="2"/>
        <v>6254.3469711778189</v>
      </c>
    </row>
    <row r="21" spans="1:13" s="2" customFormat="1" ht="24" customHeight="1">
      <c r="A21" s="9">
        <v>45301</v>
      </c>
      <c r="B21" s="10">
        <v>1511661</v>
      </c>
      <c r="C21" s="10" t="s">
        <v>39</v>
      </c>
      <c r="D21" s="10">
        <v>121064</v>
      </c>
      <c r="E21" s="10">
        <v>105448</v>
      </c>
      <c r="F21" s="10" t="s">
        <v>42</v>
      </c>
      <c r="G21" s="10">
        <v>420</v>
      </c>
      <c r="H21" s="10" t="s">
        <v>41</v>
      </c>
      <c r="I21" s="21">
        <v>120</v>
      </c>
      <c r="J21" s="21">
        <f t="shared" si="0"/>
        <v>50400</v>
      </c>
      <c r="K21" s="19">
        <f t="shared" si="1"/>
        <v>7000</v>
      </c>
      <c r="L21" s="19">
        <f t="shared" si="3"/>
        <v>12.113524534550365</v>
      </c>
      <c r="M21" s="19">
        <f t="shared" si="2"/>
        <v>5087.6803045111528</v>
      </c>
    </row>
    <row r="22" spans="1:13" s="2" customFormat="1" ht="24" customHeight="1">
      <c r="A22" s="9">
        <v>45301</v>
      </c>
      <c r="B22" s="10">
        <v>1511666</v>
      </c>
      <c r="C22" s="10" t="s">
        <v>39</v>
      </c>
      <c r="D22" s="10">
        <v>121064</v>
      </c>
      <c r="E22" s="10">
        <v>105448</v>
      </c>
      <c r="F22" s="10" t="s">
        <v>40</v>
      </c>
      <c r="G22" s="10">
        <v>420</v>
      </c>
      <c r="H22" s="10" t="s">
        <v>41</v>
      </c>
      <c r="I22" s="21">
        <v>140</v>
      </c>
      <c r="J22" s="21">
        <f t="shared" si="0"/>
        <v>58800</v>
      </c>
      <c r="K22" s="19">
        <f t="shared" si="1"/>
        <v>8166.6666666666661</v>
      </c>
      <c r="L22" s="19">
        <f t="shared" si="3"/>
        <v>14.89130231232814</v>
      </c>
      <c r="M22" s="19">
        <f t="shared" si="2"/>
        <v>6254.3469711778189</v>
      </c>
    </row>
    <row r="23" spans="1:13" s="2" customFormat="1" ht="24" customHeight="1">
      <c r="A23" s="9">
        <v>45301</v>
      </c>
      <c r="B23" s="10">
        <v>1511668</v>
      </c>
      <c r="C23" s="10" t="s">
        <v>39</v>
      </c>
      <c r="D23" s="10">
        <v>121064</v>
      </c>
      <c r="E23" s="10">
        <v>105448</v>
      </c>
      <c r="F23" s="10" t="s">
        <v>46</v>
      </c>
      <c r="G23" s="10">
        <v>184</v>
      </c>
      <c r="H23" s="10" t="s">
        <v>47</v>
      </c>
      <c r="I23" s="21">
        <v>220</v>
      </c>
      <c r="J23" s="21">
        <f t="shared" si="0"/>
        <v>40480</v>
      </c>
      <c r="K23" s="19">
        <f t="shared" si="1"/>
        <v>5622.2222222222217</v>
      </c>
      <c r="L23" s="19">
        <f>K23/G23-$E$56*2</f>
        <v>21.449271291322951</v>
      </c>
      <c r="M23" s="19">
        <f t="shared" si="2"/>
        <v>3946.6659176034232</v>
      </c>
    </row>
    <row r="24" spans="1:13" s="2" customFormat="1" ht="24" customHeight="1">
      <c r="A24" s="9">
        <v>45301</v>
      </c>
      <c r="B24" s="10">
        <v>1511672</v>
      </c>
      <c r="C24" s="10" t="s">
        <v>39</v>
      </c>
      <c r="D24" s="10">
        <v>121064</v>
      </c>
      <c r="E24" s="10">
        <v>105448</v>
      </c>
      <c r="F24" s="10" t="s">
        <v>40</v>
      </c>
      <c r="G24" s="10">
        <v>420</v>
      </c>
      <c r="H24" s="10" t="s">
        <v>41</v>
      </c>
      <c r="I24" s="21">
        <v>140</v>
      </c>
      <c r="J24" s="21">
        <f t="shared" si="0"/>
        <v>58800</v>
      </c>
      <c r="K24" s="19">
        <f t="shared" si="1"/>
        <v>8166.6666666666661</v>
      </c>
      <c r="L24" s="19">
        <f>K24/G24-$E$56</f>
        <v>14.89130231232814</v>
      </c>
      <c r="M24" s="19">
        <f t="shared" si="2"/>
        <v>6254.3469711778189</v>
      </c>
    </row>
    <row r="25" spans="1:13" s="2" customFormat="1" ht="24" customHeight="1">
      <c r="A25" s="9">
        <v>45301</v>
      </c>
      <c r="B25" s="10">
        <v>1511674</v>
      </c>
      <c r="C25" s="10" t="s">
        <v>39</v>
      </c>
      <c r="D25" s="10">
        <v>121064</v>
      </c>
      <c r="E25" s="10">
        <v>105448</v>
      </c>
      <c r="F25" s="10" t="s">
        <v>48</v>
      </c>
      <c r="G25" s="10">
        <v>184</v>
      </c>
      <c r="H25" s="10" t="s">
        <v>47</v>
      </c>
      <c r="I25" s="21">
        <v>180</v>
      </c>
      <c r="J25" s="21">
        <f t="shared" si="0"/>
        <v>33120</v>
      </c>
      <c r="K25" s="19">
        <f t="shared" si="1"/>
        <v>4600</v>
      </c>
      <c r="L25" s="19">
        <f>K25/G25-$E$56*2</f>
        <v>15.893715735767396</v>
      </c>
      <c r="M25" s="19">
        <f t="shared" si="2"/>
        <v>2924.443695381201</v>
      </c>
    </row>
    <row r="26" spans="1:13" s="2" customFormat="1" ht="24" customHeight="1">
      <c r="A26" s="9">
        <v>45301</v>
      </c>
      <c r="B26" s="10">
        <v>1511675</v>
      </c>
      <c r="C26" s="10" t="s">
        <v>39</v>
      </c>
      <c r="D26" s="10">
        <v>121064</v>
      </c>
      <c r="E26" s="10">
        <v>105448</v>
      </c>
      <c r="F26" s="10" t="s">
        <v>46</v>
      </c>
      <c r="G26" s="10">
        <v>184</v>
      </c>
      <c r="H26" s="10" t="s">
        <v>47</v>
      </c>
      <c r="I26" s="21">
        <v>210</v>
      </c>
      <c r="J26" s="21">
        <f t="shared" si="0"/>
        <v>38640</v>
      </c>
      <c r="K26" s="19">
        <f t="shared" si="1"/>
        <v>5366.666666666667</v>
      </c>
      <c r="L26" s="19">
        <f>K26/G26-$E$56*2</f>
        <v>20.060382402434065</v>
      </c>
      <c r="M26" s="19">
        <f t="shared" si="2"/>
        <v>3691.110362047868</v>
      </c>
    </row>
    <row r="27" spans="1:13" s="2" customFormat="1" ht="24" customHeight="1">
      <c r="A27" s="9">
        <v>45301</v>
      </c>
      <c r="B27" s="10">
        <v>1511679</v>
      </c>
      <c r="C27" s="10" t="s">
        <v>39</v>
      </c>
      <c r="D27" s="10">
        <v>121064</v>
      </c>
      <c r="E27" s="10">
        <v>105448</v>
      </c>
      <c r="F27" s="10" t="s">
        <v>49</v>
      </c>
      <c r="G27" s="10">
        <v>184</v>
      </c>
      <c r="H27" s="10" t="s">
        <v>47</v>
      </c>
      <c r="I27" s="21">
        <v>210</v>
      </c>
      <c r="J27" s="21">
        <f t="shared" si="0"/>
        <v>38640</v>
      </c>
      <c r="K27" s="19">
        <f t="shared" si="1"/>
        <v>5366.666666666667</v>
      </c>
      <c r="L27" s="19">
        <f>K27/G27-$E$56*2</f>
        <v>20.060382402434065</v>
      </c>
      <c r="M27" s="19">
        <f t="shared" si="2"/>
        <v>3691.110362047868</v>
      </c>
    </row>
    <row r="28" spans="1:13" s="2" customFormat="1" ht="24" customHeight="1">
      <c r="A28" s="9">
        <v>45301</v>
      </c>
      <c r="B28" s="10">
        <v>1511699</v>
      </c>
      <c r="C28" s="10" t="s">
        <v>39</v>
      </c>
      <c r="D28" s="10">
        <v>121064</v>
      </c>
      <c r="E28" s="10">
        <v>105448</v>
      </c>
      <c r="F28" s="10" t="s">
        <v>40</v>
      </c>
      <c r="G28" s="10">
        <v>420</v>
      </c>
      <c r="H28" s="10" t="s">
        <v>41</v>
      </c>
      <c r="I28" s="21">
        <v>140</v>
      </c>
      <c r="J28" s="21">
        <f t="shared" si="0"/>
        <v>58800</v>
      </c>
      <c r="K28" s="19">
        <f t="shared" si="1"/>
        <v>8166.6666666666661</v>
      </c>
      <c r="L28" s="19">
        <f t="shared" ref="L28:L35" si="4">K28/G28-$E$56</f>
        <v>14.89130231232814</v>
      </c>
      <c r="M28" s="19">
        <f t="shared" si="2"/>
        <v>6254.3469711778189</v>
      </c>
    </row>
    <row r="29" spans="1:13" s="2" customFormat="1" ht="24" customHeight="1">
      <c r="A29" s="9">
        <v>45301</v>
      </c>
      <c r="B29" s="10">
        <v>1511706</v>
      </c>
      <c r="C29" s="10" t="s">
        <v>39</v>
      </c>
      <c r="D29" s="10">
        <v>121064</v>
      </c>
      <c r="E29" s="10">
        <v>105448</v>
      </c>
      <c r="F29" s="10" t="s">
        <v>40</v>
      </c>
      <c r="G29" s="10">
        <v>420</v>
      </c>
      <c r="H29" s="10" t="s">
        <v>41</v>
      </c>
      <c r="I29" s="21">
        <v>140</v>
      </c>
      <c r="J29" s="21">
        <f t="shared" si="0"/>
        <v>58800</v>
      </c>
      <c r="K29" s="19">
        <f t="shared" si="1"/>
        <v>8166.6666666666661</v>
      </c>
      <c r="L29" s="19">
        <f t="shared" si="4"/>
        <v>14.89130231232814</v>
      </c>
      <c r="M29" s="19">
        <f t="shared" si="2"/>
        <v>6254.3469711778189</v>
      </c>
    </row>
    <row r="30" spans="1:13" s="2" customFormat="1" ht="24" customHeight="1">
      <c r="A30" s="9">
        <v>45301</v>
      </c>
      <c r="B30" s="10">
        <v>1511709</v>
      </c>
      <c r="C30" s="10" t="s">
        <v>39</v>
      </c>
      <c r="D30" s="10">
        <v>121064</v>
      </c>
      <c r="E30" s="10">
        <v>105448</v>
      </c>
      <c r="F30" s="10" t="s">
        <v>42</v>
      </c>
      <c r="G30" s="10">
        <v>418</v>
      </c>
      <c r="H30" s="10" t="s">
        <v>41</v>
      </c>
      <c r="I30" s="21">
        <v>120</v>
      </c>
      <c r="J30" s="21">
        <f t="shared" si="0"/>
        <v>50160</v>
      </c>
      <c r="K30" s="19">
        <f t="shared" si="1"/>
        <v>6966.6666666666661</v>
      </c>
      <c r="L30" s="19">
        <f t="shared" si="4"/>
        <v>12.113524534550361</v>
      </c>
      <c r="M30" s="19">
        <f t="shared" si="2"/>
        <v>5063.4532554420512</v>
      </c>
    </row>
    <row r="31" spans="1:13" s="2" customFormat="1" ht="24" customHeight="1">
      <c r="A31" s="9">
        <v>45301</v>
      </c>
      <c r="B31" s="10">
        <v>1511714</v>
      </c>
      <c r="C31" s="10" t="s">
        <v>39</v>
      </c>
      <c r="D31" s="10">
        <v>121064</v>
      </c>
      <c r="E31" s="10">
        <v>105448</v>
      </c>
      <c r="F31" s="10" t="s">
        <v>43</v>
      </c>
      <c r="G31" s="10">
        <v>420</v>
      </c>
      <c r="H31" s="10" t="s">
        <v>41</v>
      </c>
      <c r="I31" s="21">
        <v>140</v>
      </c>
      <c r="J31" s="21">
        <f t="shared" si="0"/>
        <v>58800</v>
      </c>
      <c r="K31" s="19">
        <f t="shared" si="1"/>
        <v>8166.6666666666661</v>
      </c>
      <c r="L31" s="19">
        <f t="shared" si="4"/>
        <v>14.89130231232814</v>
      </c>
      <c r="M31" s="19">
        <f t="shared" si="2"/>
        <v>6254.3469711778189</v>
      </c>
    </row>
    <row r="32" spans="1:13" s="2" customFormat="1" ht="24" customHeight="1">
      <c r="A32" s="9">
        <v>45301</v>
      </c>
      <c r="B32" s="10">
        <v>1511717</v>
      </c>
      <c r="C32" s="10" t="s">
        <v>39</v>
      </c>
      <c r="D32" s="10">
        <v>121064</v>
      </c>
      <c r="E32" s="10">
        <v>105448</v>
      </c>
      <c r="F32" s="10" t="s">
        <v>44</v>
      </c>
      <c r="G32" s="10">
        <v>420</v>
      </c>
      <c r="H32" s="10" t="s">
        <v>41</v>
      </c>
      <c r="I32" s="21">
        <v>150.714285714</v>
      </c>
      <c r="J32" s="21">
        <f t="shared" si="0"/>
        <v>63299.999999879998</v>
      </c>
      <c r="K32" s="19">
        <f t="shared" si="1"/>
        <v>8791.6666666499987</v>
      </c>
      <c r="L32" s="19">
        <f t="shared" si="4"/>
        <v>16.379397550383693</v>
      </c>
      <c r="M32" s="19">
        <f t="shared" si="2"/>
        <v>6879.3469711611515</v>
      </c>
    </row>
    <row r="33" spans="1:15" s="2" customFormat="1" ht="24" customHeight="1">
      <c r="A33" s="9">
        <v>45301</v>
      </c>
      <c r="B33" s="10">
        <v>1511718</v>
      </c>
      <c r="C33" s="10" t="s">
        <v>39</v>
      </c>
      <c r="D33" s="10">
        <v>121064</v>
      </c>
      <c r="E33" s="10">
        <v>105448</v>
      </c>
      <c r="F33" s="10" t="s">
        <v>40</v>
      </c>
      <c r="G33" s="10">
        <v>420</v>
      </c>
      <c r="H33" s="10" t="s">
        <v>41</v>
      </c>
      <c r="I33" s="21">
        <v>140</v>
      </c>
      <c r="J33" s="21">
        <f t="shared" si="0"/>
        <v>58800</v>
      </c>
      <c r="K33" s="19">
        <f t="shared" si="1"/>
        <v>8166.6666666666661</v>
      </c>
      <c r="L33" s="19">
        <f t="shared" si="4"/>
        <v>14.89130231232814</v>
      </c>
      <c r="M33" s="19">
        <f t="shared" si="2"/>
        <v>6254.3469711778189</v>
      </c>
    </row>
    <row r="34" spans="1:15" s="2" customFormat="1" ht="24" customHeight="1">
      <c r="A34" s="9">
        <v>45301</v>
      </c>
      <c r="B34" s="10">
        <v>1511727</v>
      </c>
      <c r="C34" s="10" t="s">
        <v>39</v>
      </c>
      <c r="D34" s="10">
        <v>121064</v>
      </c>
      <c r="E34" s="10">
        <v>105448</v>
      </c>
      <c r="F34" s="10" t="s">
        <v>40</v>
      </c>
      <c r="G34" s="10">
        <v>313</v>
      </c>
      <c r="H34" s="10" t="s">
        <v>41</v>
      </c>
      <c r="I34" s="21">
        <v>130</v>
      </c>
      <c r="J34" s="21">
        <f t="shared" si="0"/>
        <v>40690</v>
      </c>
      <c r="K34" s="19">
        <f t="shared" si="1"/>
        <v>5651.3888888888887</v>
      </c>
      <c r="L34" s="19">
        <f t="shared" si="4"/>
        <v>13.502413423439251</v>
      </c>
      <c r="M34" s="19">
        <f t="shared" si="2"/>
        <v>4226.2554015364858</v>
      </c>
    </row>
    <row r="35" spans="1:15" s="2" customFormat="1" ht="24" customHeight="1">
      <c r="A35" s="9">
        <v>45301</v>
      </c>
      <c r="B35" s="10">
        <v>1511727</v>
      </c>
      <c r="C35" s="10" t="s">
        <v>39</v>
      </c>
      <c r="D35" s="10">
        <v>121064</v>
      </c>
      <c r="E35" s="10">
        <v>105448</v>
      </c>
      <c r="F35" s="10" t="s">
        <v>42</v>
      </c>
      <c r="G35" s="10">
        <v>107</v>
      </c>
      <c r="H35" s="10" t="s">
        <v>41</v>
      </c>
      <c r="I35" s="21">
        <v>120</v>
      </c>
      <c r="J35" s="21">
        <f t="shared" si="0"/>
        <v>12840</v>
      </c>
      <c r="K35" s="19">
        <f t="shared" si="1"/>
        <v>1783.3333333333333</v>
      </c>
      <c r="L35" s="19">
        <f t="shared" si="4"/>
        <v>12.113524534550361</v>
      </c>
      <c r="M35" s="19">
        <f t="shared" si="2"/>
        <v>1296.1471251968887</v>
      </c>
    </row>
    <row r="36" spans="1:15" s="2" customFormat="1" ht="24" customHeight="1">
      <c r="A36" s="10" t="s">
        <v>50</v>
      </c>
      <c r="B36" s="10" t="s">
        <v>50</v>
      </c>
      <c r="C36" s="10" t="s">
        <v>50</v>
      </c>
      <c r="D36" s="10" t="s">
        <v>50</v>
      </c>
      <c r="E36" s="10" t="s">
        <v>50</v>
      </c>
      <c r="F36" s="10" t="s">
        <v>50</v>
      </c>
      <c r="G36" s="10" t="s">
        <v>50</v>
      </c>
      <c r="H36" s="10" t="s">
        <v>50</v>
      </c>
      <c r="I36" s="22" t="s">
        <v>50</v>
      </c>
      <c r="J36" s="21"/>
      <c r="K36" s="19"/>
      <c r="L36" s="19"/>
      <c r="M36" s="19"/>
    </row>
    <row r="37" spans="1:15" s="2" customFormat="1" ht="24" customHeight="1">
      <c r="A37" s="10" t="s">
        <v>51</v>
      </c>
      <c r="B37" s="10">
        <v>1511072</v>
      </c>
      <c r="C37" s="10" t="s">
        <v>45</v>
      </c>
      <c r="D37" s="10">
        <v>121064</v>
      </c>
      <c r="E37" s="10">
        <v>105448</v>
      </c>
      <c r="F37" s="10" t="s">
        <v>44</v>
      </c>
      <c r="G37" s="10">
        <v>2</v>
      </c>
      <c r="H37" s="10" t="s">
        <v>41</v>
      </c>
      <c r="I37" s="22" t="s">
        <v>50</v>
      </c>
      <c r="J37" s="21"/>
      <c r="K37" s="19"/>
      <c r="L37" s="19"/>
      <c r="M37" s="19"/>
    </row>
    <row r="38" spans="1:15" s="2" customFormat="1" ht="24" customHeight="1">
      <c r="A38" s="10" t="s">
        <v>51</v>
      </c>
      <c r="B38" s="10">
        <v>1511709</v>
      </c>
      <c r="C38" s="10" t="s">
        <v>39</v>
      </c>
      <c r="D38" s="10">
        <v>121064</v>
      </c>
      <c r="E38" s="10">
        <v>105448</v>
      </c>
      <c r="F38" s="10" t="s">
        <v>42</v>
      </c>
      <c r="G38" s="10">
        <v>2</v>
      </c>
      <c r="H38" s="10" t="s">
        <v>41</v>
      </c>
      <c r="I38" s="22" t="s">
        <v>50</v>
      </c>
      <c r="J38" s="21"/>
      <c r="K38" s="19"/>
      <c r="L38" s="19"/>
      <c r="M38" s="19"/>
    </row>
    <row r="39" spans="1:15" s="2" customFormat="1" ht="24" customHeight="1">
      <c r="A39" s="10" t="s">
        <v>50</v>
      </c>
      <c r="B39" s="10" t="s">
        <v>50</v>
      </c>
      <c r="C39" s="10" t="s">
        <v>50</v>
      </c>
      <c r="D39" s="10" t="s">
        <v>50</v>
      </c>
      <c r="E39" s="10" t="s">
        <v>50</v>
      </c>
      <c r="F39" s="10" t="s">
        <v>50</v>
      </c>
      <c r="G39" s="10" t="s">
        <v>50</v>
      </c>
      <c r="H39" s="10" t="s">
        <v>50</v>
      </c>
      <c r="I39" s="22" t="s">
        <v>50</v>
      </c>
      <c r="J39" s="21"/>
      <c r="K39" s="19"/>
      <c r="L39" s="19"/>
      <c r="M39" s="19"/>
    </row>
    <row r="40" spans="1:15" s="2" customFormat="1" ht="24" customHeight="1">
      <c r="A40" s="11" t="s">
        <v>50</v>
      </c>
      <c r="B40" s="11" t="s">
        <v>50</v>
      </c>
      <c r="C40" s="11" t="s">
        <v>52</v>
      </c>
      <c r="D40" s="11" t="s">
        <v>50</v>
      </c>
      <c r="E40" s="11" t="s">
        <v>50</v>
      </c>
      <c r="F40" s="11" t="s">
        <v>50</v>
      </c>
      <c r="G40" s="11">
        <f>SUM(G13:G39)</f>
        <v>7456</v>
      </c>
      <c r="H40" s="11"/>
      <c r="I40" s="23"/>
      <c r="J40" s="24">
        <f>SUM(J13:J39)</f>
        <v>1085744.9999995981</v>
      </c>
      <c r="K40" s="25">
        <f>SUM(K13:K39)</f>
        <v>150797.91666661084</v>
      </c>
      <c r="L40" s="25">
        <f>K40/G40-E56</f>
        <v>15.671900339263907</v>
      </c>
      <c r="M40" s="25">
        <f>SUM(M13:M39)</f>
        <v>113516.78888884252</v>
      </c>
    </row>
    <row r="41" spans="1:15" ht="16">
      <c r="J41" s="26"/>
      <c r="K41" s="26"/>
      <c r="L41" s="26"/>
      <c r="M41" s="26"/>
      <c r="O41" s="2"/>
    </row>
    <row r="42" spans="1:15" s="1" customFormat="1" ht="22" customHeight="1">
      <c r="A42" s="28" t="s">
        <v>53</v>
      </c>
      <c r="B42" s="28"/>
      <c r="C42" s="28"/>
      <c r="D42" s="12" t="s">
        <v>54</v>
      </c>
      <c r="E42" s="12" t="s">
        <v>55</v>
      </c>
      <c r="G42" s="31" t="s">
        <v>56</v>
      </c>
      <c r="H42" s="31"/>
      <c r="I42" s="31"/>
      <c r="J42" s="31"/>
      <c r="K42" s="31"/>
      <c r="L42" s="31"/>
      <c r="M42" s="31"/>
      <c r="O42" s="2"/>
    </row>
    <row r="43" spans="1:15" s="1" customFormat="1" ht="22" customHeight="1">
      <c r="A43" s="33" t="s">
        <v>57</v>
      </c>
      <c r="B43" s="28"/>
      <c r="C43" s="28"/>
      <c r="D43" s="13">
        <f>J40*0.09</f>
        <v>97717.049999963827</v>
      </c>
      <c r="E43" s="19">
        <f>D43/$M$8</f>
        <v>13571.812499994976</v>
      </c>
      <c r="G43" s="31"/>
      <c r="H43" s="31"/>
      <c r="I43" s="31"/>
      <c r="J43" s="31"/>
      <c r="K43" s="31"/>
      <c r="L43" s="31"/>
      <c r="M43" s="31"/>
      <c r="O43" s="2"/>
    </row>
    <row r="44" spans="1:15" s="1" customFormat="1" ht="22" customHeight="1">
      <c r="A44" s="33" t="s">
        <v>58</v>
      </c>
      <c r="B44" s="28"/>
      <c r="C44" s="28"/>
      <c r="D44" s="13">
        <v>59832</v>
      </c>
      <c r="E44" s="19">
        <f>D44/$M$8</f>
        <v>8310</v>
      </c>
      <c r="G44" s="31"/>
      <c r="H44" s="31"/>
      <c r="I44" s="31"/>
      <c r="J44" s="31"/>
      <c r="K44" s="31"/>
      <c r="L44" s="31"/>
      <c r="M44" s="31"/>
      <c r="O44" s="2"/>
    </row>
    <row r="45" spans="1:15" s="1" customFormat="1" ht="22" customHeight="1">
      <c r="A45" s="32" t="s">
        <v>59</v>
      </c>
      <c r="B45" s="28"/>
      <c r="C45" s="28"/>
      <c r="D45" s="13">
        <v>4030.52</v>
      </c>
      <c r="E45" s="19">
        <f t="shared" ref="E45:E51" si="5">D45/$M$8</f>
        <v>559.79444444444448</v>
      </c>
      <c r="G45" s="31"/>
      <c r="H45" s="31"/>
      <c r="I45" s="31"/>
      <c r="J45" s="31"/>
      <c r="K45" s="31"/>
      <c r="L45" s="31"/>
      <c r="M45" s="31"/>
      <c r="O45" s="2"/>
    </row>
    <row r="46" spans="1:15" s="1" customFormat="1" ht="22" customHeight="1">
      <c r="A46" s="34" t="s">
        <v>60</v>
      </c>
      <c r="B46" s="28"/>
      <c r="C46" s="28"/>
      <c r="D46" s="13">
        <v>2668</v>
      </c>
      <c r="E46" s="19">
        <f t="shared" si="5"/>
        <v>370.55555555555554</v>
      </c>
      <c r="G46" s="31"/>
      <c r="H46" s="31"/>
      <c r="I46" s="31"/>
      <c r="J46" s="31"/>
      <c r="K46" s="31"/>
      <c r="L46" s="31"/>
      <c r="M46" s="31"/>
      <c r="O46" s="2"/>
    </row>
    <row r="47" spans="1:15" s="1" customFormat="1" ht="22" customHeight="1">
      <c r="A47" s="32" t="s">
        <v>61</v>
      </c>
      <c r="B47" s="28"/>
      <c r="C47" s="28"/>
      <c r="D47" s="13">
        <v>1293</v>
      </c>
      <c r="E47" s="19">
        <f t="shared" si="5"/>
        <v>179.58333333333334</v>
      </c>
      <c r="G47" s="31"/>
      <c r="H47" s="31"/>
      <c r="I47" s="31"/>
      <c r="J47" s="31"/>
      <c r="K47" s="31"/>
      <c r="L47" s="31"/>
      <c r="M47" s="31"/>
      <c r="O47" s="2"/>
    </row>
    <row r="48" spans="1:15" s="1" customFormat="1" ht="22" customHeight="1">
      <c r="A48" s="28" t="s">
        <v>62</v>
      </c>
      <c r="B48" s="28"/>
      <c r="C48" s="28"/>
      <c r="D48" s="13">
        <v>8874.9500000000007</v>
      </c>
      <c r="E48" s="19">
        <f t="shared" si="5"/>
        <v>1232.6319444444446</v>
      </c>
      <c r="G48" s="31"/>
      <c r="H48" s="31"/>
      <c r="I48" s="31"/>
      <c r="J48" s="31"/>
      <c r="K48" s="31"/>
      <c r="L48" s="31"/>
      <c r="M48" s="31"/>
      <c r="O48" s="2"/>
    </row>
    <row r="49" spans="1:15" s="1" customFormat="1" ht="22" customHeight="1">
      <c r="A49" s="28" t="s">
        <v>63</v>
      </c>
      <c r="B49" s="28"/>
      <c r="C49" s="28"/>
      <c r="D49" s="13">
        <v>1345</v>
      </c>
      <c r="E49" s="19">
        <f t="shared" si="5"/>
        <v>186.80555555555554</v>
      </c>
      <c r="G49" s="31"/>
      <c r="H49" s="31"/>
      <c r="I49" s="31"/>
      <c r="J49" s="31"/>
      <c r="K49" s="31"/>
      <c r="L49" s="31"/>
      <c r="M49" s="31"/>
      <c r="O49" s="2"/>
    </row>
    <row r="50" spans="1:15" s="1" customFormat="1" ht="22" customHeight="1">
      <c r="A50" s="28" t="s">
        <v>64</v>
      </c>
      <c r="B50" s="28"/>
      <c r="C50" s="28"/>
      <c r="D50" s="13">
        <v>5804</v>
      </c>
      <c r="E50" s="19">
        <f t="shared" si="5"/>
        <v>806.11111111111109</v>
      </c>
      <c r="G50" s="31"/>
      <c r="H50" s="31"/>
      <c r="I50" s="31"/>
      <c r="J50" s="31"/>
      <c r="K50" s="31"/>
      <c r="L50" s="31"/>
      <c r="M50" s="31"/>
      <c r="O50" s="2"/>
    </row>
    <row r="51" spans="1:15" s="1" customFormat="1" ht="22" customHeight="1">
      <c r="A51" s="28" t="s">
        <v>65</v>
      </c>
      <c r="B51" s="28"/>
      <c r="C51" s="28"/>
      <c r="D51" s="13">
        <f>SUM(D43:D50)</f>
        <v>181564.51999996384</v>
      </c>
      <c r="E51" s="19">
        <f t="shared" si="5"/>
        <v>25217.294444439423</v>
      </c>
      <c r="G51" s="31"/>
      <c r="H51" s="31"/>
      <c r="I51" s="31"/>
      <c r="J51" s="31"/>
      <c r="K51" s="31"/>
      <c r="L51" s="31"/>
      <c r="M51" s="31"/>
      <c r="O51" s="2"/>
    </row>
    <row r="52" spans="1:15" s="1" customFormat="1" ht="22" customHeight="1">
      <c r="A52" s="1" t="s">
        <v>50</v>
      </c>
      <c r="B52" s="1" t="s">
        <v>50</v>
      </c>
      <c r="C52" s="1" t="s">
        <v>50</v>
      </c>
      <c r="D52" s="14"/>
      <c r="E52" s="20" t="s">
        <v>50</v>
      </c>
      <c r="G52" s="31"/>
      <c r="H52" s="31"/>
      <c r="I52" s="31"/>
      <c r="J52" s="31"/>
      <c r="K52" s="31"/>
      <c r="L52" s="31"/>
      <c r="M52" s="31"/>
      <c r="O52" s="2"/>
    </row>
    <row r="53" spans="1:15" s="1" customFormat="1" ht="22" customHeight="1">
      <c r="A53" s="28" t="s">
        <v>66</v>
      </c>
      <c r="B53" s="28"/>
      <c r="C53" s="28"/>
      <c r="D53" s="13">
        <f>J40*0.08</f>
        <v>86859.599999967846</v>
      </c>
      <c r="E53" s="19">
        <f>D53/$M$8</f>
        <v>12063.833333328867</v>
      </c>
      <c r="G53" s="31"/>
      <c r="H53" s="31"/>
      <c r="I53" s="31"/>
      <c r="J53" s="31"/>
      <c r="K53" s="31"/>
      <c r="L53" s="31"/>
      <c r="M53" s="31"/>
      <c r="O53" s="2"/>
    </row>
    <row r="54" spans="1:15" s="1" customFormat="1" ht="22" customHeight="1">
      <c r="A54" s="1" t="s">
        <v>50</v>
      </c>
      <c r="B54" s="1" t="s">
        <v>50</v>
      </c>
      <c r="C54" s="1" t="s">
        <v>50</v>
      </c>
      <c r="D54" s="14"/>
      <c r="E54" s="20" t="s">
        <v>50</v>
      </c>
      <c r="G54" s="31"/>
      <c r="H54" s="31"/>
      <c r="I54" s="31"/>
      <c r="J54" s="31"/>
      <c r="K54" s="31"/>
      <c r="L54" s="31"/>
      <c r="M54" s="31"/>
      <c r="O54" s="2"/>
    </row>
    <row r="55" spans="1:15" s="1" customFormat="1" ht="22" customHeight="1">
      <c r="A55" s="29" t="s">
        <v>67</v>
      </c>
      <c r="B55" s="29"/>
      <c r="C55" s="29"/>
      <c r="D55" s="13">
        <f>D51+D53</f>
        <v>268424.11999993166</v>
      </c>
      <c r="E55" s="19">
        <f>D55/$M$8</f>
        <v>37281.127777768284</v>
      </c>
      <c r="G55" s="31"/>
      <c r="H55" s="31"/>
      <c r="I55" s="31"/>
      <c r="J55" s="31"/>
      <c r="K55" s="31"/>
      <c r="L55" s="31"/>
      <c r="M55" s="31"/>
      <c r="O55" s="2"/>
    </row>
    <row r="56" spans="1:15" s="1" customFormat="1" ht="22" customHeight="1">
      <c r="A56" s="29" t="s">
        <v>68</v>
      </c>
      <c r="B56" s="29"/>
      <c r="C56" s="29"/>
      <c r="D56" s="13">
        <f>D55/(8192-4)</f>
        <v>32.782623351237376</v>
      </c>
      <c r="E56" s="19">
        <f>D56/$M$8</f>
        <v>4.5531421321163021</v>
      </c>
      <c r="G56" s="31"/>
      <c r="H56" s="31"/>
      <c r="I56" s="31"/>
      <c r="J56" s="31"/>
      <c r="K56" s="31"/>
      <c r="L56" s="31"/>
      <c r="M56" s="31"/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7" spans="15:15" ht="16">
      <c r="O67" s="2"/>
    </row>
    <row r="68" spans="15:15" ht="16">
      <c r="O68" s="2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</sheetData>
  <autoFilter ref="A12:M40" xr:uid="{00000000-0009-0000-0000-000000000000}"/>
  <sortState xmlns:xlrd2="http://schemas.microsoft.com/office/spreadsheetml/2017/richdata2" ref="A13:M57">
    <sortCondition ref="A13:A57"/>
    <sortCondition ref="B13:B57"/>
  </sortState>
  <mergeCells count="21">
    <mergeCell ref="A7:M7"/>
    <mergeCell ref="B8:C8"/>
    <mergeCell ref="H8:I8"/>
    <mergeCell ref="B9:C9"/>
    <mergeCell ref="H9:I9"/>
    <mergeCell ref="A53:C53"/>
    <mergeCell ref="A55:C55"/>
    <mergeCell ref="A56:C56"/>
    <mergeCell ref="A1:M3"/>
    <mergeCell ref="A4:M6"/>
    <mergeCell ref="G42:M56"/>
    <mergeCell ref="A47:C47"/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</mergeCells>
  <pageMargins left="0.7" right="0.7" top="0.75" bottom="0.75" header="0.3" footer="0.3"/>
  <pageSetup scale="44" orientation="landscape"/>
  <ignoredErrors>
    <ignoredError sqref="L4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AA5D-7046-F44F-93DA-4BF51492D881}">
  <dimension ref="B2:M28"/>
  <sheetViews>
    <sheetView workbookViewId="0">
      <selection activeCell="H15" sqref="H15"/>
    </sheetView>
  </sheetViews>
  <sheetFormatPr baseColWidth="10" defaultRowHeight="15"/>
  <cols>
    <col min="2" max="2" width="11" customWidth="1"/>
    <col min="8" max="8" width="13.5" customWidth="1"/>
    <col min="9" max="9" width="11.5" customWidth="1"/>
    <col min="10" max="10" width="11.33203125" customWidth="1"/>
    <col min="12" max="12" width="12.1640625" customWidth="1"/>
    <col min="13" max="13" width="13" customWidth="1"/>
  </cols>
  <sheetData>
    <row r="2" spans="2:13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</row>
    <row r="3" spans="2:13">
      <c r="B3">
        <v>1511028</v>
      </c>
      <c r="C3" t="s">
        <v>39</v>
      </c>
      <c r="D3">
        <v>121064</v>
      </c>
      <c r="E3">
        <v>105448</v>
      </c>
      <c r="F3" t="s">
        <v>40</v>
      </c>
      <c r="G3">
        <v>420</v>
      </c>
      <c r="H3" t="s">
        <v>41</v>
      </c>
      <c r="I3">
        <v>140</v>
      </c>
      <c r="J3">
        <v>58800</v>
      </c>
      <c r="K3">
        <v>8166.6666666666661</v>
      </c>
      <c r="L3">
        <v>14.89130231232814</v>
      </c>
      <c r="M3">
        <v>6254.3469711778189</v>
      </c>
    </row>
    <row r="4" spans="2:13">
      <c r="B4">
        <v>1511034</v>
      </c>
      <c r="C4" t="s">
        <v>39</v>
      </c>
      <c r="D4">
        <v>121064</v>
      </c>
      <c r="E4">
        <v>105448</v>
      </c>
      <c r="F4" t="s">
        <v>40</v>
      </c>
      <c r="G4">
        <v>223</v>
      </c>
      <c r="H4" t="s">
        <v>41</v>
      </c>
      <c r="I4">
        <v>140</v>
      </c>
      <c r="J4">
        <v>31220</v>
      </c>
      <c r="K4">
        <v>4336.1111111111113</v>
      </c>
      <c r="L4">
        <v>14.891302312328143</v>
      </c>
      <c r="M4">
        <v>3320.7604156491761</v>
      </c>
    </row>
    <row r="5" spans="2:13">
      <c r="B5">
        <v>1511034</v>
      </c>
      <c r="C5" t="s">
        <v>39</v>
      </c>
      <c r="D5">
        <v>121064</v>
      </c>
      <c r="E5">
        <v>105448</v>
      </c>
      <c r="F5" t="s">
        <v>42</v>
      </c>
      <c r="G5">
        <v>197</v>
      </c>
      <c r="H5" t="s">
        <v>41</v>
      </c>
      <c r="I5">
        <v>120</v>
      </c>
      <c r="J5">
        <v>23640</v>
      </c>
      <c r="K5">
        <v>3283.333333333333</v>
      </c>
      <c r="L5">
        <v>12.113524534550361</v>
      </c>
      <c r="M5">
        <v>2386.364333306421</v>
      </c>
    </row>
    <row r="6" spans="2:13">
      <c r="B6">
        <v>1511035</v>
      </c>
      <c r="C6" t="s">
        <v>39</v>
      </c>
      <c r="D6">
        <v>121064</v>
      </c>
      <c r="E6">
        <v>105448</v>
      </c>
      <c r="F6" t="s">
        <v>43</v>
      </c>
      <c r="G6">
        <v>173</v>
      </c>
      <c r="H6" t="s">
        <v>41</v>
      </c>
      <c r="I6">
        <v>130</v>
      </c>
      <c r="J6">
        <v>22490</v>
      </c>
      <c r="K6">
        <v>3123.6111111111109</v>
      </c>
      <c r="L6">
        <v>13.502413423439251</v>
      </c>
      <c r="M6">
        <v>2335.9175222549902</v>
      </c>
    </row>
    <row r="7" spans="2:13">
      <c r="B7">
        <v>1511035</v>
      </c>
      <c r="C7" t="s">
        <v>39</v>
      </c>
      <c r="D7">
        <v>121064</v>
      </c>
      <c r="E7">
        <v>105448</v>
      </c>
      <c r="F7" t="s">
        <v>44</v>
      </c>
      <c r="G7">
        <v>247</v>
      </c>
      <c r="H7" t="s">
        <v>41</v>
      </c>
      <c r="I7">
        <v>160</v>
      </c>
      <c r="J7">
        <v>39520</v>
      </c>
      <c r="K7">
        <v>5488.8888888888887</v>
      </c>
      <c r="L7">
        <v>17.669080090105918</v>
      </c>
      <c r="M7">
        <v>4364.2627822561617</v>
      </c>
    </row>
    <row r="8" spans="2:13">
      <c r="B8">
        <v>1511072</v>
      </c>
      <c r="C8" t="s">
        <v>45</v>
      </c>
      <c r="D8">
        <v>121064</v>
      </c>
      <c r="E8">
        <v>105448</v>
      </c>
      <c r="F8" t="s">
        <v>44</v>
      </c>
      <c r="G8">
        <v>418</v>
      </c>
      <c r="H8" t="s">
        <v>41</v>
      </c>
      <c r="I8">
        <v>170.825358851</v>
      </c>
      <c r="J8">
        <v>71404.999999717998</v>
      </c>
      <c r="K8">
        <v>9917.3611110719448</v>
      </c>
      <c r="L8">
        <v>19.172602152744808</v>
      </c>
      <c r="M8">
        <v>8014.1476998473299</v>
      </c>
    </row>
    <row r="9" spans="2:13">
      <c r="B9">
        <v>1511615</v>
      </c>
      <c r="C9" t="s">
        <v>39</v>
      </c>
      <c r="D9">
        <v>121064</v>
      </c>
      <c r="E9">
        <v>105448</v>
      </c>
      <c r="F9" t="s">
        <v>40</v>
      </c>
      <c r="G9">
        <v>420</v>
      </c>
      <c r="H9" t="s">
        <v>41</v>
      </c>
      <c r="I9">
        <v>140</v>
      </c>
      <c r="J9">
        <v>58800</v>
      </c>
      <c r="K9">
        <v>8166.6666666666661</v>
      </c>
      <c r="L9">
        <v>14.89130231232814</v>
      </c>
      <c r="M9">
        <v>6254.3469711778189</v>
      </c>
    </row>
    <row r="10" spans="2:13">
      <c r="B10">
        <v>1511657</v>
      </c>
      <c r="C10" t="s">
        <v>39</v>
      </c>
      <c r="D10">
        <v>121064</v>
      </c>
      <c r="E10">
        <v>105448</v>
      </c>
      <c r="F10" t="s">
        <v>40</v>
      </c>
      <c r="G10">
        <v>420</v>
      </c>
      <c r="H10" t="s">
        <v>41</v>
      </c>
      <c r="I10">
        <v>140</v>
      </c>
      <c r="J10">
        <v>58800</v>
      </c>
      <c r="K10">
        <v>8166.6666666666661</v>
      </c>
      <c r="L10">
        <v>14.89130231232814</v>
      </c>
      <c r="M10">
        <v>6254.3469711778189</v>
      </c>
    </row>
    <row r="11" spans="2:13">
      <c r="B11">
        <v>1511661</v>
      </c>
      <c r="C11" t="s">
        <v>39</v>
      </c>
      <c r="D11">
        <v>121064</v>
      </c>
      <c r="E11">
        <v>105448</v>
      </c>
      <c r="F11" t="s">
        <v>42</v>
      </c>
      <c r="G11">
        <v>420</v>
      </c>
      <c r="H11" t="s">
        <v>41</v>
      </c>
      <c r="I11">
        <v>120</v>
      </c>
      <c r="J11">
        <v>50400</v>
      </c>
      <c r="K11">
        <v>7000</v>
      </c>
      <c r="L11">
        <v>12.113524534550365</v>
      </c>
      <c r="M11">
        <v>5087.6803045111528</v>
      </c>
    </row>
    <row r="12" spans="2:13">
      <c r="B12">
        <v>1511666</v>
      </c>
      <c r="C12" t="s">
        <v>39</v>
      </c>
      <c r="D12">
        <v>121064</v>
      </c>
      <c r="E12">
        <v>105448</v>
      </c>
      <c r="F12" t="s">
        <v>40</v>
      </c>
      <c r="G12">
        <v>420</v>
      </c>
      <c r="H12" t="s">
        <v>41</v>
      </c>
      <c r="I12">
        <v>140</v>
      </c>
      <c r="J12">
        <v>58800</v>
      </c>
      <c r="K12">
        <v>8166.6666666666661</v>
      </c>
      <c r="L12">
        <v>14.89130231232814</v>
      </c>
      <c r="M12">
        <v>6254.3469711778189</v>
      </c>
    </row>
    <row r="13" spans="2:13">
      <c r="B13">
        <v>1511668</v>
      </c>
      <c r="C13" t="s">
        <v>39</v>
      </c>
      <c r="D13">
        <v>121064</v>
      </c>
      <c r="E13">
        <v>105448</v>
      </c>
      <c r="F13" t="s">
        <v>46</v>
      </c>
      <c r="G13">
        <v>184</v>
      </c>
      <c r="H13" t="s">
        <v>47</v>
      </c>
      <c r="I13">
        <v>220</v>
      </c>
      <c r="J13">
        <v>40480</v>
      </c>
      <c r="K13">
        <v>5622.2222222222217</v>
      </c>
      <c r="L13">
        <v>21.449271291322951</v>
      </c>
      <c r="M13">
        <v>3946.6659176034232</v>
      </c>
    </row>
    <row r="14" spans="2:13">
      <c r="B14">
        <v>1511672</v>
      </c>
      <c r="C14" t="s">
        <v>39</v>
      </c>
      <c r="D14">
        <v>121064</v>
      </c>
      <c r="E14">
        <v>105448</v>
      </c>
      <c r="F14" t="s">
        <v>40</v>
      </c>
      <c r="G14">
        <v>420</v>
      </c>
      <c r="H14" t="s">
        <v>41</v>
      </c>
      <c r="I14">
        <v>140</v>
      </c>
      <c r="J14">
        <v>58800</v>
      </c>
      <c r="K14">
        <v>8166.6666666666661</v>
      </c>
      <c r="L14">
        <v>14.89130231232814</v>
      </c>
      <c r="M14">
        <v>6254.3469711778189</v>
      </c>
    </row>
    <row r="15" spans="2:13">
      <c r="B15">
        <v>1511674</v>
      </c>
      <c r="C15" t="s">
        <v>39</v>
      </c>
      <c r="D15">
        <v>121064</v>
      </c>
      <c r="E15">
        <v>105448</v>
      </c>
      <c r="F15" t="s">
        <v>48</v>
      </c>
      <c r="G15">
        <v>184</v>
      </c>
      <c r="H15" t="s">
        <v>47</v>
      </c>
      <c r="I15">
        <v>180</v>
      </c>
      <c r="J15">
        <v>33120</v>
      </c>
      <c r="K15">
        <v>4600</v>
      </c>
      <c r="L15">
        <v>15.893715735767396</v>
      </c>
      <c r="M15">
        <v>2924.443695381201</v>
      </c>
    </row>
    <row r="16" spans="2:13">
      <c r="B16">
        <v>1511675</v>
      </c>
      <c r="C16" t="s">
        <v>39</v>
      </c>
      <c r="D16">
        <v>121064</v>
      </c>
      <c r="E16">
        <v>105448</v>
      </c>
      <c r="F16" t="s">
        <v>46</v>
      </c>
      <c r="G16">
        <v>184</v>
      </c>
      <c r="H16" t="s">
        <v>47</v>
      </c>
      <c r="I16">
        <v>210</v>
      </c>
      <c r="J16">
        <v>38640</v>
      </c>
      <c r="K16">
        <v>5366.666666666667</v>
      </c>
      <c r="L16">
        <v>20.060382402434065</v>
      </c>
      <c r="M16">
        <v>3691.110362047868</v>
      </c>
    </row>
    <row r="17" spans="2:13">
      <c r="B17">
        <v>1511679</v>
      </c>
      <c r="C17" t="s">
        <v>39</v>
      </c>
      <c r="D17">
        <v>121064</v>
      </c>
      <c r="E17">
        <v>105448</v>
      </c>
      <c r="F17" t="s">
        <v>49</v>
      </c>
      <c r="G17">
        <v>184</v>
      </c>
      <c r="H17" t="s">
        <v>47</v>
      </c>
      <c r="I17">
        <v>210</v>
      </c>
      <c r="J17">
        <v>38640</v>
      </c>
      <c r="K17">
        <v>5366.666666666667</v>
      </c>
      <c r="L17">
        <v>20.060382402434065</v>
      </c>
      <c r="M17">
        <v>3691.110362047868</v>
      </c>
    </row>
    <row r="18" spans="2:13">
      <c r="B18">
        <v>1511699</v>
      </c>
      <c r="C18" t="s">
        <v>39</v>
      </c>
      <c r="D18">
        <v>121064</v>
      </c>
      <c r="E18">
        <v>105448</v>
      </c>
      <c r="F18" t="s">
        <v>40</v>
      </c>
      <c r="G18">
        <v>420</v>
      </c>
      <c r="H18" t="s">
        <v>41</v>
      </c>
      <c r="I18">
        <v>140</v>
      </c>
      <c r="J18">
        <v>58800</v>
      </c>
      <c r="K18">
        <v>8166.6666666666661</v>
      </c>
      <c r="L18">
        <v>14.89130231232814</v>
      </c>
      <c r="M18">
        <v>6254.3469711778189</v>
      </c>
    </row>
    <row r="19" spans="2:13">
      <c r="B19">
        <v>1511706</v>
      </c>
      <c r="C19" t="s">
        <v>39</v>
      </c>
      <c r="D19">
        <v>121064</v>
      </c>
      <c r="E19">
        <v>105448</v>
      </c>
      <c r="F19" t="s">
        <v>40</v>
      </c>
      <c r="G19">
        <v>420</v>
      </c>
      <c r="H19" t="s">
        <v>41</v>
      </c>
      <c r="I19">
        <v>140</v>
      </c>
      <c r="J19">
        <v>58800</v>
      </c>
      <c r="K19">
        <v>8166.6666666666661</v>
      </c>
      <c r="L19">
        <v>14.89130231232814</v>
      </c>
      <c r="M19">
        <v>6254.3469711778189</v>
      </c>
    </row>
    <row r="20" spans="2:13">
      <c r="B20">
        <v>1511709</v>
      </c>
      <c r="C20" t="s">
        <v>39</v>
      </c>
      <c r="D20">
        <v>121064</v>
      </c>
      <c r="E20">
        <v>105448</v>
      </c>
      <c r="F20" t="s">
        <v>42</v>
      </c>
      <c r="G20">
        <v>418</v>
      </c>
      <c r="H20" t="s">
        <v>41</v>
      </c>
      <c r="I20">
        <v>120</v>
      </c>
      <c r="J20">
        <v>50160</v>
      </c>
      <c r="K20">
        <v>6966.6666666666661</v>
      </c>
      <c r="L20">
        <v>12.113524534550361</v>
      </c>
      <c r="M20">
        <v>5063.4532554420512</v>
      </c>
    </row>
    <row r="21" spans="2:13">
      <c r="B21">
        <v>1511714</v>
      </c>
      <c r="C21" t="s">
        <v>39</v>
      </c>
      <c r="D21">
        <v>121064</v>
      </c>
      <c r="E21">
        <v>105448</v>
      </c>
      <c r="F21" t="s">
        <v>43</v>
      </c>
      <c r="G21">
        <v>420</v>
      </c>
      <c r="H21" t="s">
        <v>41</v>
      </c>
      <c r="I21">
        <v>140</v>
      </c>
      <c r="J21">
        <v>58800</v>
      </c>
      <c r="K21">
        <v>8166.6666666666661</v>
      </c>
      <c r="L21">
        <v>14.89130231232814</v>
      </c>
      <c r="M21">
        <v>6254.3469711778189</v>
      </c>
    </row>
    <row r="22" spans="2:13">
      <c r="B22">
        <v>1511717</v>
      </c>
      <c r="C22" t="s">
        <v>39</v>
      </c>
      <c r="D22">
        <v>121064</v>
      </c>
      <c r="E22">
        <v>105448</v>
      </c>
      <c r="F22" t="s">
        <v>44</v>
      </c>
      <c r="G22">
        <v>420</v>
      </c>
      <c r="H22" t="s">
        <v>41</v>
      </c>
      <c r="I22">
        <v>150.714285714</v>
      </c>
      <c r="J22">
        <v>63299.999999879998</v>
      </c>
      <c r="K22">
        <v>8791.6666666499987</v>
      </c>
      <c r="L22">
        <v>16.379397550383693</v>
      </c>
      <c r="M22">
        <v>6879.3469711611515</v>
      </c>
    </row>
    <row r="23" spans="2:13">
      <c r="B23">
        <v>1511718</v>
      </c>
      <c r="C23" t="s">
        <v>39</v>
      </c>
      <c r="D23">
        <v>121064</v>
      </c>
      <c r="E23">
        <v>105448</v>
      </c>
      <c r="F23" t="s">
        <v>40</v>
      </c>
      <c r="G23">
        <v>420</v>
      </c>
      <c r="H23" t="s">
        <v>41</v>
      </c>
      <c r="I23">
        <v>140</v>
      </c>
      <c r="J23">
        <v>58800</v>
      </c>
      <c r="K23">
        <v>8166.6666666666661</v>
      </c>
      <c r="L23">
        <v>14.89130231232814</v>
      </c>
      <c r="M23">
        <v>6254.3469711778189</v>
      </c>
    </row>
    <row r="24" spans="2:13">
      <c r="B24">
        <v>1511727</v>
      </c>
      <c r="C24" t="s">
        <v>39</v>
      </c>
      <c r="D24">
        <v>121064</v>
      </c>
      <c r="E24">
        <v>105448</v>
      </c>
      <c r="F24" t="s">
        <v>40</v>
      </c>
      <c r="G24">
        <v>313</v>
      </c>
      <c r="H24" t="s">
        <v>41</v>
      </c>
      <c r="I24">
        <v>130</v>
      </c>
      <c r="J24">
        <v>40690</v>
      </c>
      <c r="K24">
        <v>5651.3888888888887</v>
      </c>
      <c r="L24">
        <v>13.502413423439251</v>
      </c>
      <c r="M24">
        <v>4226.2554015364858</v>
      </c>
    </row>
    <row r="25" spans="2:13">
      <c r="B25">
        <v>1511727</v>
      </c>
      <c r="C25" t="s">
        <v>39</v>
      </c>
      <c r="D25">
        <v>121064</v>
      </c>
      <c r="E25">
        <v>105448</v>
      </c>
      <c r="F25" t="s">
        <v>42</v>
      </c>
      <c r="G25">
        <v>107</v>
      </c>
      <c r="H25" t="s">
        <v>41</v>
      </c>
      <c r="I25">
        <v>120</v>
      </c>
      <c r="J25">
        <v>12840</v>
      </c>
      <c r="K25">
        <v>1783.3333333333333</v>
      </c>
      <c r="L25">
        <v>12.113524534550361</v>
      </c>
      <c r="M25">
        <v>1296.1471251968887</v>
      </c>
    </row>
    <row r="26" spans="2:13">
      <c r="B26">
        <v>1511072</v>
      </c>
      <c r="C26" t="s">
        <v>45</v>
      </c>
      <c r="D26">
        <v>121064</v>
      </c>
      <c r="E26">
        <v>105448</v>
      </c>
      <c r="F26" t="s">
        <v>44</v>
      </c>
      <c r="G26">
        <v>2</v>
      </c>
      <c r="H26" t="s">
        <v>41</v>
      </c>
      <c r="I26" t="s">
        <v>50</v>
      </c>
    </row>
    <row r="27" spans="2:13">
      <c r="B27">
        <v>1511709</v>
      </c>
      <c r="C27" t="s">
        <v>39</v>
      </c>
      <c r="D27">
        <v>121064</v>
      </c>
      <c r="E27">
        <v>105448</v>
      </c>
      <c r="F27" t="s">
        <v>42</v>
      </c>
      <c r="G27">
        <v>2</v>
      </c>
      <c r="H27" t="s">
        <v>41</v>
      </c>
      <c r="I27" t="s">
        <v>50</v>
      </c>
    </row>
    <row r="28" spans="2:13">
      <c r="B28" t="s">
        <v>36</v>
      </c>
      <c r="G28">
        <f>SUBTOTAL(109,Tabla1[Quantity])</f>
        <v>7456</v>
      </c>
      <c r="M28">
        <f>SUBTOTAL(109,Tabla1[Total Return])</f>
        <v>113516.78888884252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BMOU9308470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2024-03-26T16:21:20Z</cp:lastPrinted>
  <dcterms:created xsi:type="dcterms:W3CDTF">2023-12-07T11:12:00Z</dcterms:created>
  <dcterms:modified xsi:type="dcterms:W3CDTF">2024-03-26T16:21:25Z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