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2-2023/1.Asistencia Comercial/1.Clientes/9. Liquidaciones/2. Beijing QIAO Trading Co/"/>
    </mc:Choice>
  </mc:AlternateContent>
  <xr:revisionPtr revIDLastSave="0" documentId="13_ncr:1_{AE91D810-396E-3B40-98FF-E20AE5DF0349}" xr6:coauthVersionLast="47" xr6:coauthVersionMax="47" xr10:uidLastSave="{00000000-0000-0000-0000-000000000000}"/>
  <bookViews>
    <workbookView xWindow="0" yWindow="500" windowWidth="33600" windowHeight="18940" xr2:uid="{2A2E8C12-3932-46A0-B427-DA97E9A3FD5F}"/>
  </bookViews>
  <sheets>
    <sheet name="Hoja1" sheetId="1" r:id="rId1"/>
  </sheets>
  <definedNames>
    <definedName name="_xlnm.Print_Area" localSheetId="0">Hoja1!$A$1:$R$47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1" l="1"/>
  <c r="J24" i="1"/>
  <c r="J25" i="1"/>
  <c r="J26" i="1"/>
  <c r="J27" i="1"/>
  <c r="J28" i="1"/>
  <c r="J29" i="1"/>
  <c r="J30" i="1"/>
  <c r="K30" i="1" s="1"/>
  <c r="B34" i="1" l="1"/>
  <c r="H34" i="1"/>
  <c r="L28" i="1"/>
  <c r="K29" i="1"/>
  <c r="L29" i="1"/>
  <c r="K24" i="1"/>
  <c r="K25" i="1"/>
  <c r="K26" i="1"/>
  <c r="K27" i="1"/>
  <c r="K28" i="1"/>
  <c r="K43" i="1"/>
  <c r="K42" i="1"/>
  <c r="K41" i="1"/>
  <c r="K40" i="1"/>
  <c r="K39" i="1"/>
  <c r="K38" i="1"/>
  <c r="K37" i="1"/>
  <c r="K36" i="1"/>
  <c r="L27" i="1"/>
  <c r="L26" i="1"/>
  <c r="L25" i="1"/>
  <c r="L24" i="1"/>
  <c r="L23" i="1"/>
  <c r="J23" i="1"/>
  <c r="K23" i="1" s="1"/>
  <c r="L22" i="1"/>
  <c r="J22" i="1"/>
  <c r="K22" i="1" s="1"/>
  <c r="L21" i="1"/>
  <c r="J21" i="1"/>
  <c r="K21" i="1" s="1"/>
  <c r="L20" i="1"/>
  <c r="J20" i="1"/>
  <c r="K20" i="1" s="1"/>
  <c r="L19" i="1"/>
  <c r="J19" i="1"/>
  <c r="K19" i="1" s="1"/>
  <c r="L18" i="1"/>
  <c r="J18" i="1"/>
  <c r="K18" i="1" s="1"/>
  <c r="L17" i="1"/>
  <c r="J17" i="1"/>
  <c r="K17" i="1" s="1"/>
  <c r="L16" i="1"/>
  <c r="J16" i="1"/>
  <c r="K16" i="1" s="1"/>
  <c r="L15" i="1"/>
  <c r="J15" i="1"/>
  <c r="K15" i="1" s="1"/>
  <c r="L14" i="1"/>
  <c r="J14" i="1"/>
  <c r="K14" i="1" s="1"/>
  <c r="L13" i="1"/>
  <c r="J13" i="1"/>
  <c r="K13" i="1" s="1"/>
  <c r="L12" i="1"/>
  <c r="J12" i="1"/>
  <c r="K12" i="1" s="1"/>
  <c r="L11" i="1"/>
  <c r="J11" i="1"/>
  <c r="K11" i="1" s="1"/>
  <c r="L10" i="1"/>
  <c r="J10" i="1"/>
  <c r="K10" i="1" l="1"/>
  <c r="J34" i="1"/>
  <c r="K34" i="1"/>
  <c r="J35" i="1" l="1"/>
  <c r="K35" i="1" s="1"/>
  <c r="M35" i="1" l="1"/>
  <c r="O9" i="1"/>
  <c r="O10" i="1"/>
  <c r="J44" i="1"/>
  <c r="K44" i="1"/>
  <c r="O12" i="1" l="1"/>
  <c r="O11" i="1"/>
</calcChain>
</file>

<file path=xl/sharedStrings.xml><?xml version="1.0" encoding="utf-8"?>
<sst xmlns="http://schemas.openxmlformats.org/spreadsheetml/2006/main" count="122" uniqueCount="78">
  <si>
    <r>
      <rPr>
        <b/>
        <sz val="28"/>
        <color indexed="8"/>
        <rFont val="楷体"/>
        <family val="3"/>
        <charset val="134"/>
      </rPr>
      <t xml:space="preserve">  </t>
    </r>
    <r>
      <rPr>
        <b/>
        <sz val="28"/>
        <color indexed="8"/>
        <rFont val="楷体"/>
        <family val="3"/>
        <charset val="134"/>
      </rPr>
      <t>Jumbofruit liquidation</t>
    </r>
  </si>
  <si>
    <t xml:space="preserve">君博和德销售报告                                       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</si>
  <si>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</si>
  <si>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</si>
  <si>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</si>
  <si>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</si>
  <si>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</si>
  <si>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</si>
  <si>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</si>
  <si>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</si>
  <si>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</si>
  <si>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</si>
  <si>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</si>
  <si>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</si>
  <si>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Sell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</si>
  <si>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</si>
  <si>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</si>
  <si>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</si>
  <si>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</si>
  <si>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</si>
  <si>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</si>
  <si>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</si>
  <si>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</si>
  <si>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</si>
  <si>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t>Total RMB</t>
  </si>
  <si>
    <t>total</t>
  </si>
  <si>
    <t>佣金</t>
  </si>
  <si>
    <t>Commission</t>
  </si>
  <si>
    <t>其他费用</t>
  </si>
  <si>
    <t>Others cost</t>
  </si>
  <si>
    <t>Sea freight</t>
  </si>
  <si>
    <t>清关费用</t>
  </si>
  <si>
    <t>Customs clearance fee</t>
  </si>
  <si>
    <t>增值税</t>
  </si>
  <si>
    <t>Add-value duty (VAT)</t>
  </si>
  <si>
    <t>提货费</t>
  </si>
  <si>
    <t>Delivery cost</t>
  </si>
  <si>
    <t>进门费</t>
  </si>
  <si>
    <t>Enter market fee</t>
  </si>
  <si>
    <t>查验费</t>
  </si>
  <si>
    <t>Inspection fee</t>
  </si>
  <si>
    <t>卡车费</t>
  </si>
  <si>
    <t>Truck freight</t>
  </si>
  <si>
    <t>最终清算</t>
  </si>
  <si>
    <t>Liquitation</t>
  </si>
  <si>
    <t>海运费</t>
    <phoneticPr fontId="7" type="noConversion"/>
  </si>
  <si>
    <t>JD</t>
  </si>
  <si>
    <t>品牌/BRAND: 8F</t>
    <phoneticPr fontId="7" type="noConversion"/>
  </si>
  <si>
    <t>LAPINS</t>
  </si>
  <si>
    <t>J</t>
  </si>
  <si>
    <t>批次号/lot number：柜号:TTNU-8361862</t>
    <phoneticPr fontId="7" type="noConversion"/>
  </si>
  <si>
    <t>SANTINA</t>
  </si>
  <si>
    <t>1510650</t>
  </si>
  <si>
    <t>1510653</t>
  </si>
  <si>
    <t>1510655</t>
  </si>
  <si>
    <t>1510478</t>
  </si>
  <si>
    <t>1510645</t>
  </si>
  <si>
    <t>1510647</t>
  </si>
  <si>
    <t>1510482</t>
  </si>
  <si>
    <t>1510658</t>
  </si>
  <si>
    <t>1510706</t>
  </si>
  <si>
    <t>1510710</t>
  </si>
  <si>
    <t>1510671</t>
  </si>
  <si>
    <t>1510676</t>
  </si>
  <si>
    <t>1510688</t>
  </si>
  <si>
    <t>1510691</t>
  </si>
  <si>
    <t>1510693</t>
  </si>
  <si>
    <t>1510700</t>
  </si>
  <si>
    <t>1510717</t>
  </si>
  <si>
    <t>1510723</t>
  </si>
  <si>
    <t>1510675</t>
  </si>
  <si>
    <t>1510698</t>
  </si>
  <si>
    <t>JDD</t>
  </si>
  <si>
    <t>Total Cost:</t>
  </si>
  <si>
    <t>Cost per Kg:</t>
  </si>
  <si>
    <t>Cost 5Kg:</t>
  </si>
  <si>
    <t>Cost 2.5Kg: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</si>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</sst>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 &quot;$&quot;* #,##0.0_ ;_ &quot;$&quot;* \-#,##0.0_ ;_ &quot;$&quot;* &quot;-&quot;_ ;_ @_ "/>
    <numFmt numFmtId="168" formatCode="0;[Red]0"/>
    <numFmt numFmtId="169" formatCode="0_ "/>
    <numFmt numFmtId="170" formatCode="_ &quot;$&quot;* #,##0_ ;_ &quot;$&quot;* \-#,##0_ ;_ &quot;$&quot;* &quot;-&quot;_ ;_ @_ "/>
    <numFmt numFmtId="171" formatCode="_ [$¥-804]* #,##0.00_ ;_ [$¥-804]* \-#,##0.00_ ;_ [$¥-804]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楷体"/>
      <family val="3"/>
      <charset val="134"/>
    </font>
    <font>
      <sz val="9"/>
      <name val="Calibri"/>
      <family val="3"/>
      <charset val="134"/>
      <scheme val="minor"/>
    </font>
    <font>
      <b/>
      <sz val="16"/>
      <color indexed="8"/>
      <name val="楷体"/>
      <family val="3"/>
      <charset val="134"/>
    </font>
    <font>
      <sz val="16"/>
      <name val="宋体"/>
      <family val="3"/>
      <charset val="134"/>
    </font>
    <font>
      <b/>
      <sz val="16"/>
      <color theme="1" tint="4.9989318521683403E-2"/>
      <name val="楷体"/>
      <family val="3"/>
      <charset val="134"/>
    </font>
    <font>
      <b/>
      <sz val="16"/>
      <name val="楷体"/>
      <family val="3"/>
      <charset val="134"/>
    </font>
    <font>
      <b/>
      <sz val="16"/>
      <name val="宋体"/>
      <family val="3"/>
      <charset val="134"/>
    </font>
    <font>
      <b/>
      <sz val="16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70" fontId="3" fillId="2" borderId="0" xfId="1" applyNumberFormat="1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166" fontId="3" fillId="2" borderId="0" xfId="1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168" fontId="10" fillId="2" borderId="1" xfId="0" applyNumberFormat="1" applyFont="1" applyFill="1" applyBorder="1" applyAlignment="1">
      <alignment horizontal="center" vertical="top"/>
    </xf>
    <xf numFmtId="169" fontId="10" fillId="2" borderId="1" xfId="0" applyNumberFormat="1" applyFont="1" applyFill="1" applyBorder="1" applyAlignment="1">
      <alignment horizontal="center" vertical="top"/>
    </xf>
    <xf numFmtId="49" fontId="8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/>
    </xf>
    <xf numFmtId="0" fontId="9" fillId="2" borderId="0" xfId="0" applyFont="1" applyFill="1" applyAlignment="1">
      <alignment vertical="center"/>
    </xf>
    <xf numFmtId="166" fontId="8" fillId="2" borderId="2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vertical="center"/>
    </xf>
    <xf numFmtId="0" fontId="12" fillId="2" borderId="0" xfId="0" applyFont="1" applyFill="1" applyAlignment="1">
      <alignment horizontal="right" vertical="center"/>
    </xf>
    <xf numFmtId="168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71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8" fontId="11" fillId="2" borderId="1" xfId="0" applyNumberFormat="1" applyFont="1" applyFill="1" applyBorder="1" applyAlignment="1">
      <alignment horizontal="left" vertical="center"/>
    </xf>
    <xf numFmtId="169" fontId="11" fillId="2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164" fontId="8" fillId="2" borderId="6" xfId="0" applyNumberFormat="1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165" fontId="9" fillId="2" borderId="0" xfId="0" applyNumberFormat="1" applyFont="1" applyFill="1" applyAlignment="1">
      <alignment vertical="center"/>
    </xf>
    <xf numFmtId="166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167" fontId="9" fillId="2" borderId="0" xfId="1" applyNumberFormat="1" applyFont="1" applyFill="1" applyAlignment="1">
      <alignment vertical="center"/>
    </xf>
    <xf numFmtId="166" fontId="9" fillId="2" borderId="0" xfId="1" applyNumberFormat="1" applyFont="1" applyFill="1" applyAlignment="1">
      <alignment vertical="center"/>
    </xf>
    <xf numFmtId="9" fontId="13" fillId="2" borderId="0" xfId="2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64" fontId="8" fillId="2" borderId="1" xfId="0" applyNumberFormat="1" applyFont="1" applyFill="1" applyBorder="1" applyAlignment="1">
      <alignment horizontal="left" vertical="center"/>
    </xf>
  </cellXfs>
  <cellStyles count="3">
    <cellStyle name="Moneda [0]" xfId="1" builtinId="7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255619</xdr:colOff>
      <xdr:row>3</xdr:row>
      <xdr:rowOff>317242</xdr:rowOff>
    </xdr:to>
    <xdr:pic>
      <xdr:nvPicPr>
        <xdr:cNvPr id="2" name="图片 3" descr="定稿logoEXCEL.png">
          <a:extLst>
            <a:ext uri="{FF2B5EF4-FFF2-40B4-BE49-F238E27FC236}">
              <a16:creationId xmlns:a16="http://schemas.microsoft.com/office/drawing/2014/main" id="{6D1ECD09-CC77-473F-B4EE-F1B1AAB7A7B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670082" cy="822067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EDC-219A-4C50-8774-1D49C41B9E3C}">
  <sheetPr>
    <pageSetUpPr fitToPage="1"/>
  </sheetPr>
  <dimension ref="A1:T47"/>
  <sheetViews>
    <sheetView tabSelected="1" zoomScale="80" zoomScaleNormal="80" workbookViewId="0">
      <selection activeCell="I52" sqref="I52"/>
    </sheetView>
  </sheetViews>
  <sheetFormatPr baseColWidth="10" defaultColWidth="9" defaultRowHeight="15"/>
  <cols>
    <col min="1" max="1" width="8.832031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8.83203125" style="1" bestFit="1" customWidth="1"/>
    <col min="10" max="10" width="21" style="8" bestFit="1" customWidth="1"/>
    <col min="11" max="11" width="16" style="9" bestFit="1" customWidth="1"/>
    <col min="12" max="12" width="19.6640625" style="9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16">
      <c r="A1" s="45" t="s">
        <v>0</v>
      </c>
      <c r="B1" s="45"/>
      <c r="C1" s="45"/>
      <c r="D1" s="45"/>
      <c r="E1" s="45"/>
      <c r="F1" s="45"/>
      <c r="G1" s="46"/>
      <c r="H1" s="45"/>
      <c r="I1" s="45"/>
      <c r="J1" s="45"/>
      <c r="K1" s="45"/>
      <c r="L1" s="1"/>
    </row>
    <row r="2" spans="1:16">
      <c r="A2" s="45"/>
      <c r="B2" s="45"/>
      <c r="C2" s="45"/>
      <c r="D2" s="45"/>
      <c r="E2" s="45"/>
      <c r="F2" s="45"/>
      <c r="G2" s="46"/>
      <c r="H2" s="45"/>
      <c r="I2" s="45"/>
      <c r="J2" s="45"/>
      <c r="K2" s="45"/>
      <c r="L2" s="1"/>
    </row>
    <row r="3" spans="1:16">
      <c r="A3" s="45"/>
      <c r="B3" s="45"/>
      <c r="C3" s="45"/>
      <c r="D3" s="45"/>
      <c r="E3" s="45"/>
      <c r="F3" s="45"/>
      <c r="G3" s="46"/>
      <c r="H3" s="45"/>
      <c r="I3" s="45"/>
      <c r="J3" s="45"/>
      <c r="K3" s="45"/>
      <c r="L3" s="1"/>
    </row>
    <row r="4" spans="1:16" ht="17">
      <c r="A4" s="47" t="s">
        <v>1</v>
      </c>
      <c r="B4" s="48"/>
      <c r="C4" s="48"/>
      <c r="D4" s="48"/>
      <c r="E4" s="48"/>
      <c r="F4" s="48"/>
      <c r="G4" s="49"/>
      <c r="H4" s="48"/>
      <c r="I4" s="48"/>
      <c r="J4" s="48"/>
      <c r="K4" s="50"/>
      <c r="L4" s="1"/>
    </row>
    <row r="5" spans="1:16" ht="17">
      <c r="A5" s="51" t="s">
        <v>47</v>
      </c>
      <c r="B5" s="51"/>
      <c r="C5" s="51"/>
      <c r="D5" s="51"/>
      <c r="E5" s="51"/>
      <c r="F5" s="51"/>
      <c r="G5" s="52"/>
      <c r="H5" s="51"/>
      <c r="I5" s="51"/>
      <c r="J5" s="51"/>
      <c r="K5" s="51"/>
      <c r="L5" s="1"/>
    </row>
    <row r="6" spans="1:16" ht="19">
      <c r="A6" s="53" t="s">
        <v>50</v>
      </c>
      <c r="B6" s="53"/>
      <c r="C6" s="53"/>
      <c r="D6" s="53"/>
      <c r="E6" s="53"/>
      <c r="F6" s="53"/>
      <c r="G6" s="54"/>
      <c r="H6" s="53"/>
      <c r="I6" s="53"/>
      <c r="J6" s="53"/>
      <c r="K6" s="53"/>
      <c r="L6" s="1"/>
      <c r="M6" s="22"/>
      <c r="N6" s="22"/>
      <c r="O6" s="22"/>
      <c r="P6" s="22"/>
    </row>
    <row r="7" spans="1:16" ht="19">
      <c r="A7" s="51" t="s">
        <v>2</v>
      </c>
      <c r="B7" s="51"/>
      <c r="C7" s="51"/>
      <c r="D7" s="51"/>
      <c r="E7" s="51"/>
      <c r="F7" s="51"/>
      <c r="G7" s="52"/>
      <c r="H7" s="51"/>
      <c r="I7" s="51"/>
      <c r="J7" s="51"/>
      <c r="K7" s="51"/>
      <c r="L7" s="1"/>
      <c r="M7" s="22"/>
      <c r="N7" s="22"/>
      <c r="O7" s="22"/>
      <c r="P7" s="22"/>
    </row>
    <row r="8" spans="1:16" ht="19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" t="s">
        <v>11</v>
      </c>
      <c r="J8" s="5" t="s">
        <v>12</v>
      </c>
      <c r="K8" s="6" t="s">
        <v>13</v>
      </c>
      <c r="L8" s="6" t="s">
        <v>14</v>
      </c>
      <c r="M8" s="44" t="s">
        <v>15</v>
      </c>
      <c r="N8" s="44"/>
      <c r="O8" s="41">
        <v>7.1</v>
      </c>
      <c r="P8" s="22" t="s">
        <v>16</v>
      </c>
    </row>
    <row r="9" spans="1:16" ht="19">
      <c r="A9" s="4"/>
      <c r="B9" s="13" t="s">
        <v>17</v>
      </c>
      <c r="C9" s="13" t="s">
        <v>18</v>
      </c>
      <c r="D9" s="13" t="s">
        <v>19</v>
      </c>
      <c r="E9" s="13" t="s">
        <v>20</v>
      </c>
      <c r="F9" s="13" t="s">
        <v>21</v>
      </c>
      <c r="G9" s="13" t="s">
        <v>22</v>
      </c>
      <c r="H9" s="13" t="s">
        <v>23</v>
      </c>
      <c r="I9" s="13" t="s">
        <v>77</v>
      </c>
      <c r="J9" s="14" t="s">
        <v>24</v>
      </c>
      <c r="K9" s="15" t="s">
        <v>16</v>
      </c>
      <c r="L9" s="15" t="s">
        <v>16</v>
      </c>
      <c r="M9" s="16"/>
      <c r="N9" s="40" t="s">
        <v>73</v>
      </c>
      <c r="O9" s="42">
        <f>+SUM(K35:K43)</f>
        <v>45410.225352112677</v>
      </c>
      <c r="P9" s="22" t="s">
        <v>16</v>
      </c>
    </row>
    <row r="10" spans="1:16" ht="19">
      <c r="A10" s="4"/>
      <c r="B10" s="17">
        <v>184</v>
      </c>
      <c r="C10" s="18" t="s">
        <v>51</v>
      </c>
      <c r="D10" s="18" t="s">
        <v>52</v>
      </c>
      <c r="E10" s="19">
        <v>5</v>
      </c>
      <c r="F10" s="18" t="s">
        <v>72</v>
      </c>
      <c r="G10" s="20">
        <v>44934</v>
      </c>
      <c r="H10" s="17">
        <v>184</v>
      </c>
      <c r="I10" s="21">
        <v>260</v>
      </c>
      <c r="J10" s="13">
        <f t="shared" ref="J10:J11" si="0">H10*I10</f>
        <v>47840</v>
      </c>
      <c r="K10" s="15">
        <f>+J10/O$8</f>
        <v>6738.0281690140846</v>
      </c>
      <c r="L10" s="15">
        <f t="shared" ref="L10:L27" si="1">+I10/O$8</f>
        <v>36.619718309859159</v>
      </c>
      <c r="M10" s="16"/>
      <c r="N10" s="40" t="s">
        <v>74</v>
      </c>
      <c r="O10" s="42">
        <f>+SUM(K35:K43)/20681.5</f>
        <v>2.1956930276871929</v>
      </c>
      <c r="P10" s="22" t="s">
        <v>16</v>
      </c>
    </row>
    <row r="11" spans="1:16" ht="19">
      <c r="A11" s="4"/>
      <c r="B11" s="17">
        <v>184</v>
      </c>
      <c r="C11" s="18" t="s">
        <v>51</v>
      </c>
      <c r="D11" s="18" t="s">
        <v>53</v>
      </c>
      <c r="E11" s="19">
        <v>5</v>
      </c>
      <c r="F11" s="18" t="s">
        <v>72</v>
      </c>
      <c r="G11" s="20"/>
      <c r="H11" s="17">
        <v>184</v>
      </c>
      <c r="I11" s="21">
        <v>260</v>
      </c>
      <c r="J11" s="13">
        <f t="shared" si="0"/>
        <v>47840</v>
      </c>
      <c r="K11" s="15">
        <f t="shared" ref="K11:K29" si="2">+J11/O$8</f>
        <v>6738.0281690140846</v>
      </c>
      <c r="L11" s="15">
        <f t="shared" si="1"/>
        <v>36.619718309859159</v>
      </c>
      <c r="M11" s="16"/>
      <c r="N11" s="40" t="s">
        <v>75</v>
      </c>
      <c r="O11" s="39">
        <f>+O10*5</f>
        <v>10.978465138435965</v>
      </c>
      <c r="P11" s="22" t="s">
        <v>16</v>
      </c>
    </row>
    <row r="12" spans="1:16" ht="19">
      <c r="A12" s="4"/>
      <c r="B12" s="17">
        <v>184</v>
      </c>
      <c r="C12" s="18" t="s">
        <v>51</v>
      </c>
      <c r="D12" s="18" t="s">
        <v>54</v>
      </c>
      <c r="E12" s="19">
        <v>5</v>
      </c>
      <c r="F12" s="18" t="s">
        <v>72</v>
      </c>
      <c r="G12" s="20"/>
      <c r="H12" s="17">
        <v>184</v>
      </c>
      <c r="I12" s="21">
        <v>260</v>
      </c>
      <c r="J12" s="13">
        <f>H12*I12</f>
        <v>47840</v>
      </c>
      <c r="K12" s="15">
        <f t="shared" si="2"/>
        <v>6738.0281690140846</v>
      </c>
      <c r="L12" s="15">
        <f t="shared" si="1"/>
        <v>36.619718309859159</v>
      </c>
      <c r="M12" s="16"/>
      <c r="N12" s="40" t="s">
        <v>76</v>
      </c>
      <c r="O12" s="39">
        <f>+O10*2.5</f>
        <v>5.4892325692179824</v>
      </c>
      <c r="P12" s="22" t="s">
        <v>16</v>
      </c>
    </row>
    <row r="13" spans="1:16" ht="19">
      <c r="A13" s="4"/>
      <c r="B13" s="17">
        <v>184</v>
      </c>
      <c r="C13" s="18" t="s">
        <v>51</v>
      </c>
      <c r="D13" s="18" t="s">
        <v>55</v>
      </c>
      <c r="E13" s="19">
        <v>5</v>
      </c>
      <c r="F13" s="18" t="s">
        <v>72</v>
      </c>
      <c r="G13" s="20"/>
      <c r="H13" s="17">
        <v>184</v>
      </c>
      <c r="I13" s="21">
        <v>260</v>
      </c>
      <c r="J13" s="13">
        <f t="shared" ref="J13:J30" si="3">H13*I13</f>
        <v>47840</v>
      </c>
      <c r="K13" s="15">
        <f t="shared" si="2"/>
        <v>6738.0281690140846</v>
      </c>
      <c r="L13" s="15">
        <f t="shared" si="1"/>
        <v>36.619718309859159</v>
      </c>
      <c r="M13" s="22"/>
      <c r="N13" s="22"/>
      <c r="O13" s="22"/>
      <c r="P13" s="22"/>
    </row>
    <row r="14" spans="1:16" ht="19">
      <c r="A14" s="4"/>
      <c r="B14" s="17">
        <v>184</v>
      </c>
      <c r="C14" s="18" t="s">
        <v>51</v>
      </c>
      <c r="D14" s="18" t="s">
        <v>56</v>
      </c>
      <c r="E14" s="19">
        <v>5</v>
      </c>
      <c r="F14" s="18" t="s">
        <v>72</v>
      </c>
      <c r="G14" s="20"/>
      <c r="H14" s="17">
        <v>184</v>
      </c>
      <c r="I14" s="21">
        <v>260</v>
      </c>
      <c r="J14" s="13">
        <f t="shared" si="3"/>
        <v>47840</v>
      </c>
      <c r="K14" s="15">
        <f t="shared" si="2"/>
        <v>6738.0281690140846</v>
      </c>
      <c r="L14" s="15">
        <f t="shared" si="1"/>
        <v>36.619718309859159</v>
      </c>
      <c r="M14" s="22"/>
      <c r="N14" s="22"/>
      <c r="O14" s="22"/>
      <c r="P14" s="22"/>
    </row>
    <row r="15" spans="1:16" ht="19">
      <c r="A15" s="4"/>
      <c r="B15" s="17">
        <v>181</v>
      </c>
      <c r="C15" s="18" t="s">
        <v>51</v>
      </c>
      <c r="D15" s="18" t="s">
        <v>57</v>
      </c>
      <c r="E15" s="19">
        <v>5</v>
      </c>
      <c r="F15" s="18" t="s">
        <v>72</v>
      </c>
      <c r="G15" s="20"/>
      <c r="H15" s="17">
        <v>181</v>
      </c>
      <c r="I15" s="21">
        <v>250</v>
      </c>
      <c r="J15" s="13">
        <f t="shared" si="3"/>
        <v>45250</v>
      </c>
      <c r="K15" s="15">
        <f t="shared" si="2"/>
        <v>6373.2394366197186</v>
      </c>
      <c r="L15" s="15">
        <f t="shared" si="1"/>
        <v>35.211267605633807</v>
      </c>
      <c r="M15" s="22"/>
    </row>
    <row r="16" spans="1:16" ht="19">
      <c r="A16" s="4"/>
      <c r="B16" s="17">
        <v>41</v>
      </c>
      <c r="C16" s="18" t="s">
        <v>51</v>
      </c>
      <c r="D16" s="18" t="s">
        <v>58</v>
      </c>
      <c r="E16" s="19">
        <v>5</v>
      </c>
      <c r="F16" s="18" t="s">
        <v>72</v>
      </c>
      <c r="G16" s="20"/>
      <c r="H16" s="17">
        <v>41</v>
      </c>
      <c r="I16" s="21">
        <v>250</v>
      </c>
      <c r="J16" s="13">
        <f t="shared" si="3"/>
        <v>10250</v>
      </c>
      <c r="K16" s="15">
        <f t="shared" si="2"/>
        <v>1443.661971830986</v>
      </c>
      <c r="L16" s="15">
        <f t="shared" si="1"/>
        <v>35.211267605633807</v>
      </c>
      <c r="M16" s="22"/>
    </row>
    <row r="17" spans="1:20" ht="19">
      <c r="A17" s="4"/>
      <c r="B17" s="17">
        <v>143</v>
      </c>
      <c r="C17" s="18" t="s">
        <v>51</v>
      </c>
      <c r="D17" s="18" t="s">
        <v>58</v>
      </c>
      <c r="E17" s="19">
        <v>5</v>
      </c>
      <c r="F17" s="18" t="s">
        <v>46</v>
      </c>
      <c r="G17" s="20"/>
      <c r="H17" s="17">
        <v>143</v>
      </c>
      <c r="I17" s="21">
        <v>250</v>
      </c>
      <c r="J17" s="13">
        <f t="shared" si="3"/>
        <v>35750</v>
      </c>
      <c r="K17" s="15">
        <f t="shared" si="2"/>
        <v>5035.211267605634</v>
      </c>
      <c r="L17" s="15">
        <f t="shared" si="1"/>
        <v>35.211267605633807</v>
      </c>
      <c r="M17" s="22"/>
    </row>
    <row r="18" spans="1:20" ht="19">
      <c r="A18" s="4"/>
      <c r="B18" s="17">
        <v>184</v>
      </c>
      <c r="C18" s="18" t="s">
        <v>51</v>
      </c>
      <c r="D18" s="18" t="s">
        <v>59</v>
      </c>
      <c r="E18" s="19">
        <v>5</v>
      </c>
      <c r="F18" s="18" t="s">
        <v>46</v>
      </c>
      <c r="G18" s="20"/>
      <c r="H18" s="17">
        <v>184</v>
      </c>
      <c r="I18" s="21">
        <v>250</v>
      </c>
      <c r="J18" s="13">
        <f t="shared" si="3"/>
        <v>46000</v>
      </c>
      <c r="K18" s="15">
        <f t="shared" si="2"/>
        <v>6478.8732394366198</v>
      </c>
      <c r="L18" s="15">
        <f t="shared" si="1"/>
        <v>35.211267605633807</v>
      </c>
      <c r="M18" s="22"/>
    </row>
    <row r="19" spans="1:20" ht="19">
      <c r="A19" s="4"/>
      <c r="B19" s="17">
        <v>184</v>
      </c>
      <c r="C19" s="18" t="s">
        <v>48</v>
      </c>
      <c r="D19" s="18" t="s">
        <v>60</v>
      </c>
      <c r="E19" s="19">
        <v>5</v>
      </c>
      <c r="F19" s="18" t="s">
        <v>46</v>
      </c>
      <c r="G19" s="20"/>
      <c r="H19" s="17">
        <v>184</v>
      </c>
      <c r="I19" s="21">
        <v>230</v>
      </c>
      <c r="J19" s="13">
        <f t="shared" si="3"/>
        <v>42320</v>
      </c>
      <c r="K19" s="15">
        <f t="shared" si="2"/>
        <v>5960.5633802816901</v>
      </c>
      <c r="L19" s="15">
        <f t="shared" si="1"/>
        <v>32.394366197183103</v>
      </c>
      <c r="M19" s="22"/>
    </row>
    <row r="20" spans="1:20" ht="19">
      <c r="A20" s="4"/>
      <c r="B20" s="17">
        <v>184</v>
      </c>
      <c r="C20" s="18" t="s">
        <v>48</v>
      </c>
      <c r="D20" s="18" t="s">
        <v>61</v>
      </c>
      <c r="E20" s="19">
        <v>5</v>
      </c>
      <c r="F20" s="18" t="s">
        <v>46</v>
      </c>
      <c r="G20" s="20"/>
      <c r="H20" s="17">
        <v>184</v>
      </c>
      <c r="I20" s="21">
        <v>230</v>
      </c>
      <c r="J20" s="13">
        <f t="shared" si="3"/>
        <v>42320</v>
      </c>
      <c r="K20" s="15">
        <f t="shared" si="2"/>
        <v>5960.5633802816901</v>
      </c>
      <c r="L20" s="15">
        <f t="shared" si="1"/>
        <v>32.394366197183103</v>
      </c>
      <c r="M20" s="22"/>
    </row>
    <row r="21" spans="1:20" ht="19">
      <c r="A21" s="4"/>
      <c r="B21" s="17">
        <v>184</v>
      </c>
      <c r="C21" s="18" t="s">
        <v>48</v>
      </c>
      <c r="D21" s="18" t="s">
        <v>62</v>
      </c>
      <c r="E21" s="19">
        <v>5</v>
      </c>
      <c r="F21" s="18" t="s">
        <v>46</v>
      </c>
      <c r="G21" s="20"/>
      <c r="H21" s="17">
        <v>184</v>
      </c>
      <c r="I21" s="21">
        <v>220</v>
      </c>
      <c r="J21" s="13">
        <f t="shared" si="3"/>
        <v>40480</v>
      </c>
      <c r="K21" s="15">
        <f t="shared" si="2"/>
        <v>5701.4084507042253</v>
      </c>
      <c r="L21" s="15">
        <f t="shared" si="1"/>
        <v>30.985915492957748</v>
      </c>
      <c r="M21" s="22"/>
    </row>
    <row r="22" spans="1:20" ht="19">
      <c r="A22" s="4"/>
      <c r="B22" s="17">
        <v>184</v>
      </c>
      <c r="C22" s="18" t="s">
        <v>48</v>
      </c>
      <c r="D22" s="18" t="s">
        <v>63</v>
      </c>
      <c r="E22" s="19">
        <v>5</v>
      </c>
      <c r="F22" s="18" t="s">
        <v>46</v>
      </c>
      <c r="G22" s="20"/>
      <c r="H22" s="17">
        <v>184</v>
      </c>
      <c r="I22" s="21">
        <v>220</v>
      </c>
      <c r="J22" s="13">
        <f t="shared" si="3"/>
        <v>40480</v>
      </c>
      <c r="K22" s="15">
        <f t="shared" si="2"/>
        <v>5701.4084507042253</v>
      </c>
      <c r="L22" s="15">
        <f t="shared" si="1"/>
        <v>30.985915492957748</v>
      </c>
      <c r="M22" s="22"/>
    </row>
    <row r="23" spans="1:20" ht="19">
      <c r="A23" s="4"/>
      <c r="B23" s="17">
        <v>184</v>
      </c>
      <c r="C23" s="18" t="s">
        <v>48</v>
      </c>
      <c r="D23" s="18" t="s">
        <v>64</v>
      </c>
      <c r="E23" s="19">
        <v>5</v>
      </c>
      <c r="F23" s="18" t="s">
        <v>46</v>
      </c>
      <c r="G23" s="20"/>
      <c r="H23" s="17">
        <v>184</v>
      </c>
      <c r="I23" s="21">
        <v>220</v>
      </c>
      <c r="J23" s="13">
        <f t="shared" si="3"/>
        <v>40480</v>
      </c>
      <c r="K23" s="15">
        <f t="shared" si="2"/>
        <v>5701.4084507042253</v>
      </c>
      <c r="L23" s="15">
        <f t="shared" si="1"/>
        <v>30.985915492957748</v>
      </c>
      <c r="M23" s="22"/>
    </row>
    <row r="24" spans="1:20" ht="19">
      <c r="A24" s="4"/>
      <c r="B24" s="17">
        <v>184</v>
      </c>
      <c r="C24" s="18" t="s">
        <v>48</v>
      </c>
      <c r="D24" s="18" t="s">
        <v>65</v>
      </c>
      <c r="E24" s="19">
        <v>5</v>
      </c>
      <c r="F24" s="18" t="s">
        <v>46</v>
      </c>
      <c r="G24" s="20"/>
      <c r="H24" s="17">
        <v>184</v>
      </c>
      <c r="I24" s="21">
        <v>220</v>
      </c>
      <c r="J24" s="13">
        <f t="shared" si="3"/>
        <v>40480</v>
      </c>
      <c r="K24" s="15">
        <f t="shared" si="2"/>
        <v>5701.4084507042253</v>
      </c>
      <c r="L24" s="15">
        <f t="shared" si="1"/>
        <v>30.985915492957748</v>
      </c>
      <c r="M24" s="22"/>
    </row>
    <row r="25" spans="1:20" ht="19">
      <c r="A25" s="4"/>
      <c r="B25" s="17">
        <v>184</v>
      </c>
      <c r="C25" s="18" t="s">
        <v>48</v>
      </c>
      <c r="D25" s="18" t="s">
        <v>66</v>
      </c>
      <c r="E25" s="19">
        <v>5</v>
      </c>
      <c r="F25" s="18" t="s">
        <v>46</v>
      </c>
      <c r="G25" s="20"/>
      <c r="H25" s="17">
        <v>184</v>
      </c>
      <c r="I25" s="21">
        <v>220</v>
      </c>
      <c r="J25" s="13">
        <f t="shared" si="3"/>
        <v>40480</v>
      </c>
      <c r="K25" s="15">
        <f t="shared" si="2"/>
        <v>5701.4084507042253</v>
      </c>
      <c r="L25" s="15">
        <f t="shared" si="1"/>
        <v>30.985915492957748</v>
      </c>
      <c r="M25" s="22"/>
    </row>
    <row r="26" spans="1:20" ht="19">
      <c r="A26" s="4"/>
      <c r="B26" s="17">
        <v>184</v>
      </c>
      <c r="C26" s="18" t="s">
        <v>48</v>
      </c>
      <c r="D26" s="18" t="s">
        <v>67</v>
      </c>
      <c r="E26" s="19">
        <v>5</v>
      </c>
      <c r="F26" s="18" t="s">
        <v>46</v>
      </c>
      <c r="G26" s="20"/>
      <c r="H26" s="17">
        <v>184</v>
      </c>
      <c r="I26" s="21">
        <v>220</v>
      </c>
      <c r="J26" s="13">
        <f t="shared" si="3"/>
        <v>40480</v>
      </c>
      <c r="K26" s="15">
        <f t="shared" si="2"/>
        <v>5701.4084507042253</v>
      </c>
      <c r="L26" s="15">
        <f t="shared" si="1"/>
        <v>30.985915492957748</v>
      </c>
      <c r="M26" s="22"/>
    </row>
    <row r="27" spans="1:20" ht="19">
      <c r="A27" s="4"/>
      <c r="B27" s="17">
        <v>184</v>
      </c>
      <c r="C27" s="18" t="s">
        <v>48</v>
      </c>
      <c r="D27" s="18" t="s">
        <v>68</v>
      </c>
      <c r="E27" s="19">
        <v>5</v>
      </c>
      <c r="F27" s="18" t="s">
        <v>46</v>
      </c>
      <c r="G27" s="20"/>
      <c r="H27" s="17">
        <v>184</v>
      </c>
      <c r="I27" s="21">
        <v>220</v>
      </c>
      <c r="J27" s="13">
        <f t="shared" si="3"/>
        <v>40480</v>
      </c>
      <c r="K27" s="15">
        <f t="shared" si="2"/>
        <v>5701.4084507042253</v>
      </c>
      <c r="L27" s="15">
        <f t="shared" si="1"/>
        <v>30.985915492957748</v>
      </c>
      <c r="M27" s="22"/>
    </row>
    <row r="28" spans="1:20" ht="19">
      <c r="A28" s="4"/>
      <c r="B28" s="17">
        <v>184</v>
      </c>
      <c r="C28" s="18" t="s">
        <v>48</v>
      </c>
      <c r="D28" s="18" t="s">
        <v>69</v>
      </c>
      <c r="E28" s="19">
        <v>5</v>
      </c>
      <c r="F28" s="18" t="s">
        <v>46</v>
      </c>
      <c r="G28" s="20"/>
      <c r="H28" s="17">
        <v>184</v>
      </c>
      <c r="I28" s="21">
        <v>220</v>
      </c>
      <c r="J28" s="13">
        <f t="shared" si="3"/>
        <v>40480</v>
      </c>
      <c r="K28" s="15">
        <f t="shared" si="2"/>
        <v>5701.4084507042253</v>
      </c>
      <c r="L28" s="15">
        <f t="shared" ref="L28:L29" si="4">+I28/O$8</f>
        <v>30.985915492957748</v>
      </c>
      <c r="M28" s="22"/>
    </row>
    <row r="29" spans="1:20" ht="19">
      <c r="A29" s="4"/>
      <c r="B29" s="17">
        <v>184</v>
      </c>
      <c r="C29" s="18" t="s">
        <v>48</v>
      </c>
      <c r="D29" s="18" t="s">
        <v>70</v>
      </c>
      <c r="E29" s="19">
        <v>5</v>
      </c>
      <c r="F29" s="18" t="s">
        <v>49</v>
      </c>
      <c r="G29" s="20"/>
      <c r="H29" s="17">
        <v>184</v>
      </c>
      <c r="I29" s="21">
        <v>210</v>
      </c>
      <c r="J29" s="13">
        <f t="shared" si="3"/>
        <v>38640</v>
      </c>
      <c r="K29" s="15">
        <f t="shared" si="2"/>
        <v>5442.2535211267605</v>
      </c>
      <c r="L29" s="15">
        <f t="shared" si="4"/>
        <v>29.577464788732396</v>
      </c>
      <c r="M29" s="22"/>
    </row>
    <row r="30" spans="1:20" ht="19">
      <c r="A30" s="4"/>
      <c r="B30" s="17">
        <v>184</v>
      </c>
      <c r="C30" s="18" t="s">
        <v>48</v>
      </c>
      <c r="D30" s="18" t="s">
        <v>71</v>
      </c>
      <c r="E30" s="19">
        <v>5</v>
      </c>
      <c r="F30" s="18" t="s">
        <v>49</v>
      </c>
      <c r="G30" s="20"/>
      <c r="H30" s="17">
        <v>184</v>
      </c>
      <c r="I30" s="21">
        <v>210</v>
      </c>
      <c r="J30" s="13">
        <f t="shared" si="3"/>
        <v>38640</v>
      </c>
      <c r="K30" s="15">
        <f t="shared" ref="K30" si="5">+J30/O$8</f>
        <v>5442.2535211267605</v>
      </c>
      <c r="L30" s="23">
        <f t="shared" ref="L30" si="6">+I30/O$8</f>
        <v>29.577464788732396</v>
      </c>
      <c r="M30" s="24"/>
      <c r="N30" s="10"/>
      <c r="O30" s="10"/>
      <c r="P30" s="11"/>
      <c r="Q30" s="11"/>
      <c r="R30" s="11"/>
      <c r="S30" s="11"/>
      <c r="T30" s="11"/>
    </row>
    <row r="31" spans="1:20" ht="19">
      <c r="A31" s="4"/>
      <c r="B31" s="17">
        <v>2</v>
      </c>
      <c r="C31" s="18"/>
      <c r="D31" s="18"/>
      <c r="E31" s="19"/>
      <c r="F31" s="18"/>
      <c r="G31" s="20"/>
      <c r="H31" s="17"/>
      <c r="I31" s="21"/>
      <c r="J31" s="13"/>
      <c r="K31" s="15"/>
      <c r="L31" s="23"/>
      <c r="M31" s="25"/>
      <c r="N31" s="10"/>
      <c r="P31" s="12"/>
      <c r="Q31" s="12"/>
      <c r="R31" s="12"/>
      <c r="S31" s="12"/>
      <c r="T31" s="12"/>
    </row>
    <row r="32" spans="1:20" ht="19">
      <c r="A32" s="4"/>
      <c r="B32" s="17">
        <v>1</v>
      </c>
      <c r="C32" s="18"/>
      <c r="D32" s="18"/>
      <c r="E32" s="19"/>
      <c r="F32" s="18"/>
      <c r="G32" s="20"/>
      <c r="H32" s="17"/>
      <c r="I32" s="21"/>
      <c r="J32" s="13"/>
      <c r="K32" s="15"/>
      <c r="L32" s="23"/>
      <c r="M32" s="25"/>
      <c r="N32" s="10"/>
      <c r="P32" s="12"/>
      <c r="Q32" s="12"/>
      <c r="R32" s="12"/>
      <c r="S32" s="12"/>
      <c r="T32" s="12"/>
    </row>
    <row r="33" spans="1:18" ht="19">
      <c r="A33" s="4"/>
      <c r="B33" s="17"/>
      <c r="C33" s="18"/>
      <c r="D33" s="18"/>
      <c r="E33" s="19"/>
      <c r="F33" s="18"/>
      <c r="G33" s="20"/>
      <c r="H33" s="17"/>
      <c r="I33" s="21"/>
      <c r="J33" s="13"/>
      <c r="K33" s="15"/>
      <c r="L33" s="15"/>
      <c r="M33" s="26"/>
      <c r="N33" s="2"/>
      <c r="Q33" s="3"/>
      <c r="R33" s="3"/>
    </row>
    <row r="34" spans="1:18" ht="19">
      <c r="A34" s="4" t="s">
        <v>25</v>
      </c>
      <c r="B34" s="27">
        <f>SUM(B9:B32)</f>
        <v>3680</v>
      </c>
      <c r="C34" s="13"/>
      <c r="D34" s="13"/>
      <c r="E34" s="13"/>
      <c r="F34" s="22"/>
      <c r="G34" s="28"/>
      <c r="H34" s="27">
        <f>SUM(H9:H32)</f>
        <v>3677</v>
      </c>
      <c r="I34" s="13"/>
      <c r="J34" s="29">
        <f>SUM(J9:J32)</f>
        <v>862210</v>
      </c>
      <c r="K34" s="15">
        <f>+J34/O$8</f>
        <v>121438.02816901408</v>
      </c>
      <c r="L34" s="15"/>
      <c r="M34" s="22"/>
    </row>
    <row r="35" spans="1:18" ht="19">
      <c r="A35" s="7"/>
      <c r="B35" s="30"/>
      <c r="C35" s="30"/>
      <c r="D35" s="30"/>
      <c r="E35" s="30"/>
      <c r="F35" s="30"/>
      <c r="G35" s="31" t="s">
        <v>26</v>
      </c>
      <c r="H35" s="13" t="s">
        <v>27</v>
      </c>
      <c r="I35" s="13"/>
      <c r="J35" s="14">
        <f>+J34*6%</f>
        <v>51732.6</v>
      </c>
      <c r="K35" s="15">
        <f t="shared" ref="K35:K43" si="7">+J35/O$8</f>
        <v>7286.2816901408451</v>
      </c>
      <c r="L35" s="15"/>
      <c r="M35" s="43">
        <f>K35/K34</f>
        <v>0.06</v>
      </c>
    </row>
    <row r="36" spans="1:18" ht="19">
      <c r="A36" s="7"/>
      <c r="B36" s="30"/>
      <c r="C36" s="30"/>
      <c r="D36" s="30"/>
      <c r="E36" s="30"/>
      <c r="F36" s="30"/>
      <c r="G36" s="31" t="s">
        <v>28</v>
      </c>
      <c r="H36" s="13" t="s">
        <v>29</v>
      </c>
      <c r="I36" s="14"/>
      <c r="J36" s="14">
        <v>2000</v>
      </c>
      <c r="K36" s="15">
        <f t="shared" si="7"/>
        <v>281.69014084507046</v>
      </c>
      <c r="L36" s="15"/>
      <c r="M36" s="22"/>
    </row>
    <row r="37" spans="1:18" ht="19">
      <c r="A37" s="7"/>
      <c r="B37" s="30"/>
      <c r="C37" s="30"/>
      <c r="D37" s="30"/>
      <c r="E37" s="30"/>
      <c r="F37" s="30"/>
      <c r="G37" s="31" t="s">
        <v>45</v>
      </c>
      <c r="H37" s="13" t="s">
        <v>30</v>
      </c>
      <c r="I37" s="13"/>
      <c r="J37" s="14">
        <v>108800</v>
      </c>
      <c r="K37" s="15">
        <f t="shared" si="7"/>
        <v>15323.943661971833</v>
      </c>
      <c r="L37" s="15"/>
      <c r="M37" s="22"/>
    </row>
    <row r="38" spans="1:18" ht="19">
      <c r="A38" s="7"/>
      <c r="B38" s="30"/>
      <c r="C38" s="30"/>
      <c r="D38" s="30"/>
      <c r="E38" s="30"/>
      <c r="F38" s="30"/>
      <c r="G38" s="31" t="s">
        <v>31</v>
      </c>
      <c r="H38" s="13" t="s">
        <v>32</v>
      </c>
      <c r="I38" s="13"/>
      <c r="J38" s="14">
        <v>22000</v>
      </c>
      <c r="K38" s="15">
        <f t="shared" si="7"/>
        <v>3098.5915492957747</v>
      </c>
      <c r="L38" s="15"/>
      <c r="M38" s="22"/>
    </row>
    <row r="39" spans="1:18" ht="19">
      <c r="A39" s="7"/>
      <c r="B39" s="30"/>
      <c r="C39" s="30"/>
      <c r="D39" s="30"/>
      <c r="E39" s="30"/>
      <c r="F39" s="30"/>
      <c r="G39" s="31" t="s">
        <v>33</v>
      </c>
      <c r="H39" s="13" t="s">
        <v>34</v>
      </c>
      <c r="I39" s="13"/>
      <c r="J39" s="14">
        <v>126500</v>
      </c>
      <c r="K39" s="15">
        <f t="shared" si="7"/>
        <v>17816.901408450703</v>
      </c>
      <c r="L39" s="15"/>
      <c r="M39" s="22"/>
    </row>
    <row r="40" spans="1:18" ht="19">
      <c r="A40" s="7"/>
      <c r="B40" s="30"/>
      <c r="C40" s="30"/>
      <c r="D40" s="30"/>
      <c r="E40" s="30"/>
      <c r="F40" s="30"/>
      <c r="G40" s="32" t="s">
        <v>35</v>
      </c>
      <c r="H40" s="33" t="s">
        <v>36</v>
      </c>
      <c r="I40" s="13"/>
      <c r="J40" s="14">
        <v>4500</v>
      </c>
      <c r="K40" s="15">
        <f t="shared" si="7"/>
        <v>633.80281690140851</v>
      </c>
      <c r="L40" s="15"/>
      <c r="M40" s="22"/>
    </row>
    <row r="41" spans="1:18" ht="19">
      <c r="A41" s="7"/>
      <c r="B41" s="30"/>
      <c r="C41" s="30"/>
      <c r="D41" s="30"/>
      <c r="E41" s="30"/>
      <c r="F41" s="30"/>
      <c r="G41" s="31" t="s">
        <v>37</v>
      </c>
      <c r="H41" s="13" t="s">
        <v>38</v>
      </c>
      <c r="I41" s="13"/>
      <c r="J41" s="14">
        <v>5880</v>
      </c>
      <c r="K41" s="15">
        <f t="shared" si="7"/>
        <v>828.16901408450713</v>
      </c>
      <c r="L41" s="15"/>
      <c r="M41" s="22"/>
    </row>
    <row r="42" spans="1:18" ht="19">
      <c r="A42" s="7"/>
      <c r="B42" s="30"/>
      <c r="C42" s="30"/>
      <c r="D42" s="30"/>
      <c r="E42" s="30"/>
      <c r="F42" s="30"/>
      <c r="G42" s="31" t="s">
        <v>39</v>
      </c>
      <c r="H42" s="13" t="s">
        <v>40</v>
      </c>
      <c r="I42" s="13"/>
      <c r="J42" s="14">
        <v>1000</v>
      </c>
      <c r="K42" s="15">
        <f t="shared" si="7"/>
        <v>140.84507042253523</v>
      </c>
      <c r="L42" s="15"/>
      <c r="M42" s="22"/>
    </row>
    <row r="43" spans="1:18" ht="19">
      <c r="A43" s="7"/>
      <c r="B43" s="30"/>
      <c r="C43" s="30"/>
      <c r="D43" s="30"/>
      <c r="E43" s="30"/>
      <c r="F43" s="34"/>
      <c r="G43" s="31" t="s">
        <v>41</v>
      </c>
      <c r="H43" s="13" t="s">
        <v>42</v>
      </c>
      <c r="I43" s="13"/>
      <c r="J43" s="14"/>
      <c r="K43" s="15">
        <f t="shared" si="7"/>
        <v>0</v>
      </c>
      <c r="L43" s="15"/>
      <c r="M43" s="22"/>
    </row>
    <row r="44" spans="1:18" ht="19">
      <c r="B44" s="22"/>
      <c r="C44" s="22"/>
      <c r="D44" s="22"/>
      <c r="E44" s="22"/>
      <c r="F44" s="22"/>
      <c r="G44" s="35" t="s">
        <v>43</v>
      </c>
      <c r="H44" s="36" t="s">
        <v>44</v>
      </c>
      <c r="I44" s="30"/>
      <c r="J44" s="15">
        <f>+J34-SUM(J35:J43)</f>
        <v>539797.4</v>
      </c>
      <c r="K44" s="15">
        <f>+K34-SUM(K35:K43)</f>
        <v>76027.802816901414</v>
      </c>
      <c r="L44" s="37"/>
      <c r="M44" s="22"/>
    </row>
    <row r="45" spans="1:18" ht="19">
      <c r="B45" s="22"/>
      <c r="C45" s="22"/>
      <c r="D45" s="22"/>
      <c r="E45" s="22"/>
      <c r="F45" s="22"/>
      <c r="G45" s="22"/>
      <c r="H45" s="22"/>
      <c r="I45" s="22"/>
      <c r="J45" s="38"/>
      <c r="K45" s="39"/>
      <c r="L45" s="39"/>
      <c r="M45" s="22"/>
    </row>
    <row r="46" spans="1:18" ht="19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8" ht="19">
      <c r="B47" s="22"/>
      <c r="C47" s="22"/>
      <c r="D47" s="22"/>
      <c r="E47" s="22"/>
      <c r="F47" s="22"/>
      <c r="G47" s="22"/>
      <c r="H47" s="22"/>
      <c r="I47" s="22"/>
      <c r="J47" s="38"/>
      <c r="K47" s="39"/>
      <c r="L47" s="39"/>
      <c r="M47" s="22"/>
    </row>
  </sheetData>
  <mergeCells count="6">
    <mergeCell ref="M8:N8"/>
    <mergeCell ref="A1:K3"/>
    <mergeCell ref="A4:K4"/>
    <mergeCell ref="A5:K5"/>
    <mergeCell ref="A6:K6"/>
    <mergeCell ref="A7:K7"/>
  </mergeCells>
  <phoneticPr fontId="7" type="noConversion"/>
  <conditionalFormatting sqref="O8:P12">
    <cfRule type="cellIs" dxfId="0" priority="1" operator="lessThan">
      <formula>0</formula>
    </cfRule>
  </conditionalFormatting>
  <pageMargins left="0.7" right="0.7" top="0.75" bottom="0.75" header="0.3" footer="0.3"/>
  <pageSetup scale="44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Negro</dc:creator>
  <cp:lastModifiedBy>Andrea Peralta</cp:lastModifiedBy>
  <cp:lastPrinted>2023-05-02T15:44:28Z</cp:lastPrinted>
  <dcterms:created xsi:type="dcterms:W3CDTF">2022-03-22T12:49:44Z</dcterms:created>
  <dcterms:modified xsi:type="dcterms:W3CDTF">2023-05-02T15:44:32Z</dcterms:modified>
</cp:coreProperties>
</file>