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2-2023/1.Asistencia Comercial/1.Clientes/9. Liquidaciones/2. Beijing QIAO Trading Co/"/>
    </mc:Choice>
  </mc:AlternateContent>
  <xr:revisionPtr revIDLastSave="0" documentId="13_ncr:1_{D3233023-096A-3F42-96E7-FA8B95086FB8}" xr6:coauthVersionLast="47" xr6:coauthVersionMax="47" xr10:uidLastSave="{00000000-0000-0000-0000-000000000000}"/>
  <bookViews>
    <workbookView xWindow="0" yWindow="500" windowWidth="33600" windowHeight="18980" xr2:uid="{2A2E8C12-3932-46A0-B427-DA97E9A3FD5F}"/>
  </bookViews>
  <sheets>
    <sheet name="Hoja1" sheetId="1" r:id="rId1"/>
  </sheets>
  <definedNames>
    <definedName name="_xlnm.Print_Area" localSheetId="0">Hoja1!$A$1:$P$47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8" i="1" l="1"/>
  <c r="L30" i="1"/>
  <c r="J11" i="1"/>
  <c r="K11" i="1" s="1"/>
  <c r="J12" i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J29" i="1"/>
  <c r="K29" i="1" s="1"/>
  <c r="J30" i="1"/>
  <c r="K30" i="1" s="1"/>
  <c r="B35" i="1"/>
  <c r="H35" i="1"/>
  <c r="L28" i="1"/>
  <c r="L29" i="1"/>
  <c r="K28" i="1"/>
  <c r="K44" i="1"/>
  <c r="K43" i="1"/>
  <c r="K42" i="1"/>
  <c r="K41" i="1"/>
  <c r="K40" i="1"/>
  <c r="K39" i="1"/>
  <c r="K37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K12" i="1"/>
  <c r="L11" i="1"/>
  <c r="L10" i="1"/>
  <c r="J10" i="1"/>
  <c r="K10" i="1" s="1"/>
  <c r="J35" i="1" l="1"/>
  <c r="K35" i="1"/>
  <c r="J36" i="1" l="1"/>
  <c r="K36" i="1" s="1"/>
  <c r="O9" i="1" l="1"/>
  <c r="O10" i="1"/>
  <c r="J45" i="1"/>
  <c r="K45" i="1"/>
  <c r="O12" i="1" l="1"/>
  <c r="O11" i="1"/>
</calcChain>
</file>

<file path=xl/sharedStrings.xml><?xml version="1.0" encoding="utf-8"?>
<sst xmlns="http://schemas.openxmlformats.org/spreadsheetml/2006/main" count="118" uniqueCount="81">
  <si>
    <t xml:space="preserve">君博和德销售报告                                       </t>
  </si>
  <si>
    <t>批次质量描述：</t>
  </si>
  <si>
    <t>观察</t>
  </si>
  <si>
    <t>到货数量</t>
  </si>
  <si>
    <t>品种</t>
  </si>
  <si>
    <t>版号</t>
  </si>
  <si>
    <t>重量</t>
  </si>
  <si>
    <t>尺寸</t>
  </si>
  <si>
    <t>日期</t>
  </si>
  <si>
    <t>销售数量</t>
  </si>
  <si>
    <t>单价</t>
  </si>
  <si>
    <t>金额</t>
  </si>
  <si>
    <t>美金</t>
  </si>
  <si>
    <t>Sell Price</t>
  </si>
  <si>
    <t>USD price:</t>
  </si>
  <si>
    <t>USD</t>
  </si>
  <si>
    <t>boxes</t>
  </si>
  <si>
    <t>Variety</t>
  </si>
  <si>
    <t>pallet NO.</t>
  </si>
  <si>
    <t>Weight</t>
  </si>
  <si>
    <t>Size</t>
  </si>
  <si>
    <t>sales date</t>
  </si>
  <si>
    <t>sales boxes</t>
  </si>
  <si>
    <t>Total RMB</t>
  </si>
  <si>
    <t>Total Cost:</t>
  </si>
  <si>
    <t>Cost per Kg:</t>
  </si>
  <si>
    <t>Cost 5Kg:</t>
  </si>
  <si>
    <t>Cost 2.5Kg:</t>
  </si>
  <si>
    <t>total</t>
  </si>
  <si>
    <t>佣金</t>
  </si>
  <si>
    <t>Commission</t>
  </si>
  <si>
    <t>其他费用</t>
  </si>
  <si>
    <t>Others cost</t>
  </si>
  <si>
    <t>Sea freight</t>
  </si>
  <si>
    <t>清关费用</t>
  </si>
  <si>
    <t>Customs clearance fee</t>
  </si>
  <si>
    <t>增值税</t>
  </si>
  <si>
    <t>Add-value duty (VAT)</t>
  </si>
  <si>
    <t>提货费</t>
  </si>
  <si>
    <t>Delivery cost</t>
  </si>
  <si>
    <t>进门费</t>
  </si>
  <si>
    <t>Enter market fee</t>
  </si>
  <si>
    <t>查验费</t>
  </si>
  <si>
    <t>Inspection fee</t>
  </si>
  <si>
    <t>卡车费</t>
  </si>
  <si>
    <t>Truck freight</t>
  </si>
  <si>
    <t>最终清算</t>
  </si>
  <si>
    <t>Liquitation</t>
  </si>
  <si>
    <t>海运费</t>
    <phoneticPr fontId="5" type="noConversion"/>
  </si>
  <si>
    <t>JD</t>
  </si>
  <si>
    <t>品牌/BRAND: 8F</t>
    <phoneticPr fontId="5" type="noConversion"/>
  </si>
  <si>
    <t>LAPINS</t>
  </si>
  <si>
    <t>3J</t>
  </si>
  <si>
    <t>2J</t>
  </si>
  <si>
    <t>批次号/lot number：柜号:MSDU-9848883</t>
    <phoneticPr fontId="5" type="noConversion"/>
  </si>
  <si>
    <t>REGINA</t>
  </si>
  <si>
    <t>1510176</t>
  </si>
  <si>
    <t>1510157</t>
  </si>
  <si>
    <t>1510150</t>
  </si>
  <si>
    <t>1510153</t>
  </si>
  <si>
    <t>1510156</t>
  </si>
  <si>
    <t>1510162</t>
  </si>
  <si>
    <t>1510166</t>
  </si>
  <si>
    <t>1510172</t>
  </si>
  <si>
    <t>1510175</t>
  </si>
  <si>
    <t>1510180</t>
  </si>
  <si>
    <t>1510171</t>
  </si>
  <si>
    <t>1510112</t>
  </si>
  <si>
    <t>1510127</t>
  </si>
  <si>
    <t>1510144</t>
  </si>
  <si>
    <t>1510124</t>
  </si>
  <si>
    <t>1510130</t>
  </si>
  <si>
    <t>1510135</t>
  </si>
  <si>
    <t>1510140</t>
  </si>
  <si>
    <t>1510133</t>
  </si>
  <si>
    <t>1510846</t>
  </si>
  <si>
    <t>JDD</t>
  </si>
  <si>
    <t>J</t>
  </si>
  <si>
    <t>2JD</t>
  </si>
  <si>
    <t xml:space="preserve">  Jumbofruit liquidation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</si>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</sst>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$&quot;* #,##0_-;\-&quot;$&quot;* #,##0_-;_-&quot;$&quot;* &quot;-&quot;_-;_-@_-"/>
    <numFmt numFmtId="164" formatCode="m&quot;月&quot;d&quot;日&quot;;@"/>
    <numFmt numFmtId="165" formatCode="_ [$¥-804]* #,##0_ ;_ [$¥-804]* \-#,##0_ ;_ [$¥-804]* &quot;-&quot;??_ ;_ @_ "/>
    <numFmt numFmtId="166" formatCode="_-[$$-409]* #,##0_ ;_-[$$-409]* \-#,##0\ ;_-[$$-409]* &quot;-&quot;??_ ;_-@_ "/>
    <numFmt numFmtId="167" formatCode="_(&quot;$&quot;* #,##0_);_(&quot;$&quot;* \(#,##0\);_(&quot;$&quot;* &quot;-&quot;_);_(@_)"/>
    <numFmt numFmtId="168" formatCode="_ &quot;$&quot;* #,##0.0_ ;_ &quot;$&quot;* \-#,##0.0_ ;_ &quot;$&quot;* &quot;-&quot;_ ;_ @_ "/>
    <numFmt numFmtId="169" formatCode="0;[Red]0"/>
    <numFmt numFmtId="170" formatCode="0_ "/>
    <numFmt numFmtId="171" formatCode="_ &quot;$&quot;* #,##0_ ;_ &quot;$&quot;* \-#,##0_ ;_ &quot;$&quot;* &quot;-&quot;_ ;_ @_ "/>
    <numFmt numFmtId="172" formatCode="_([$$-409]* #,##0_);_([$$-409]* \(#,##0\);_([$$-409]* &quot;-&quot;??_);_(@_)"/>
    <numFmt numFmtId="173" formatCode="_ [$¥-804]* #,##0.00_ ;_ [$¥-804]* \-#,##0.00_ ;_ [$¥-804]* &quot;-&quot;??_ ;_ @_ 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indexed="8"/>
      <name val="楷体"/>
      <family val="3"/>
      <charset val="134"/>
    </font>
    <font>
      <b/>
      <sz val="14"/>
      <color theme="1" tint="4.9989318521683403E-2"/>
      <name val="楷体"/>
      <family val="3"/>
      <charset val="134"/>
    </font>
    <font>
      <b/>
      <sz val="14"/>
      <name val="楷体"/>
      <family val="3"/>
      <charset val="134"/>
    </font>
    <font>
      <sz val="9"/>
      <name val="Calibri"/>
      <family val="3"/>
      <charset val="134"/>
      <scheme val="minor"/>
    </font>
    <font>
      <sz val="14"/>
      <name val="宋体"/>
      <family val="3"/>
      <charset val="134"/>
    </font>
    <font>
      <b/>
      <sz val="14"/>
      <name val="宋体"/>
      <family val="3"/>
      <charset val="134"/>
    </font>
    <font>
      <b/>
      <sz val="14"/>
      <color theme="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169" fontId="3" fillId="0" borderId="1" xfId="0" applyNumberFormat="1" applyFont="1" applyBorder="1" applyAlignment="1">
      <alignment horizontal="center" vertical="top"/>
    </xf>
    <xf numFmtId="170" fontId="3" fillId="0" borderId="1" xfId="0" applyNumberFormat="1" applyFont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169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73" fontId="2" fillId="2" borderId="1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2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3" borderId="0" xfId="0" applyFont="1" applyFill="1" applyAlignment="1">
      <alignment horizontal="right" vertical="center"/>
    </xf>
    <xf numFmtId="168" fontId="6" fillId="3" borderId="0" xfId="1" applyNumberFormat="1" applyFont="1" applyFill="1" applyAlignment="1">
      <alignment vertical="center"/>
    </xf>
    <xf numFmtId="0" fontId="6" fillId="3" borderId="0" xfId="0" applyFont="1" applyFill="1" applyAlignment="1">
      <alignment vertical="center"/>
    </xf>
    <xf numFmtId="42" fontId="6" fillId="3" borderId="0" xfId="1" applyFont="1" applyFill="1" applyAlignment="1">
      <alignment vertical="center"/>
    </xf>
    <xf numFmtId="167" fontId="6" fillId="3" borderId="0" xfId="1" applyNumberFormat="1" applyFont="1" applyFill="1" applyAlignment="1">
      <alignment vertical="center"/>
    </xf>
    <xf numFmtId="172" fontId="6" fillId="2" borderId="0" xfId="0" applyNumberFormat="1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171" fontId="8" fillId="3" borderId="0" xfId="0" applyNumberFormat="1" applyFont="1" applyFill="1" applyAlignment="1">
      <alignment vertical="center"/>
    </xf>
    <xf numFmtId="0" fontId="7" fillId="3" borderId="5" xfId="0" applyFont="1" applyFill="1" applyBorder="1" applyAlignment="1">
      <alignment vertical="center"/>
    </xf>
    <xf numFmtId="0" fontId="6" fillId="3" borderId="5" xfId="0" applyFont="1" applyFill="1" applyBorder="1" applyAlignment="1">
      <alignment horizontal="right" vertical="center"/>
    </xf>
    <xf numFmtId="0" fontId="7" fillId="3" borderId="0" xfId="0" applyFont="1" applyFill="1" applyAlignment="1">
      <alignment horizontal="center" vertical="center"/>
    </xf>
    <xf numFmtId="166" fontId="6" fillId="3" borderId="0" xfId="1" applyNumberFormat="1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7" fillId="3" borderId="0" xfId="0" applyFont="1" applyFill="1" applyAlignment="1">
      <alignment horizontal="right" vertical="center"/>
    </xf>
    <xf numFmtId="171" fontId="6" fillId="3" borderId="0" xfId="1" applyNumberFormat="1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169" fontId="4" fillId="0" borderId="1" xfId="0" applyNumberFormat="1" applyFont="1" applyBorder="1" applyAlignment="1">
      <alignment horizontal="left" vertical="center"/>
    </xf>
    <xf numFmtId="170" fontId="4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164" fontId="2" fillId="4" borderId="6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165" fontId="6" fillId="2" borderId="0" xfId="0" applyNumberFormat="1" applyFont="1" applyFill="1" applyAlignment="1">
      <alignment vertical="center"/>
    </xf>
    <xf numFmtId="166" fontId="6" fillId="2" borderId="0" xfId="0" applyNumberFormat="1" applyFont="1" applyFill="1" applyAlignment="1">
      <alignment vertical="center"/>
    </xf>
    <xf numFmtId="0" fontId="6" fillId="3" borderId="0" xfId="0" applyFont="1" applyFill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164" fontId="2" fillId="2" borderId="3" xfId="0" applyNumberFormat="1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left" vertical="center"/>
    </xf>
  </cellXfs>
  <cellStyles count="2">
    <cellStyle name="Moneda [0]" xfId="1" builtinId="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255619</xdr:colOff>
      <xdr:row>3</xdr:row>
      <xdr:rowOff>317242</xdr:rowOff>
    </xdr:to>
    <xdr:pic>
      <xdr:nvPicPr>
        <xdr:cNvPr id="2" name="图片 3" descr="定稿logoEXCEL.png">
          <a:extLst>
            <a:ext uri="{FF2B5EF4-FFF2-40B4-BE49-F238E27FC236}">
              <a16:creationId xmlns:a16="http://schemas.microsoft.com/office/drawing/2014/main" id="{6D1ECD09-CC77-473F-B4EE-F1B1AAB7A7B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670082" cy="822067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70EDC-219A-4C50-8774-1D49C41B9E3C}">
  <sheetPr>
    <pageSetUpPr fitToPage="1"/>
  </sheetPr>
  <dimension ref="A1:U45"/>
  <sheetViews>
    <sheetView tabSelected="1" zoomScale="111" zoomScaleNormal="80" workbookViewId="0">
      <selection activeCell="D50" sqref="D50"/>
    </sheetView>
  </sheetViews>
  <sheetFormatPr baseColWidth="10" defaultColWidth="9" defaultRowHeight="17"/>
  <cols>
    <col min="1" max="1" width="8.83203125" style="17" bestFit="1" customWidth="1"/>
    <col min="2" max="2" width="12.6640625" style="17" bestFit="1" customWidth="1"/>
    <col min="3" max="4" width="16.5" style="17" bestFit="1" customWidth="1"/>
    <col min="5" max="5" width="10.33203125" style="17" bestFit="1" customWidth="1"/>
    <col min="6" max="6" width="7.33203125" style="17" bestFit="1" customWidth="1"/>
    <col min="7" max="7" width="16.5" style="17" bestFit="1" customWidth="1"/>
    <col min="8" max="8" width="33.83203125" style="17" bestFit="1" customWidth="1"/>
    <col min="9" max="9" width="8.83203125" style="17" bestFit="1" customWidth="1"/>
    <col min="10" max="10" width="24" style="41" bestFit="1" customWidth="1"/>
    <col min="11" max="11" width="16.6640625" style="42" bestFit="1" customWidth="1"/>
    <col min="12" max="12" width="19.6640625" style="42" bestFit="1" customWidth="1"/>
    <col min="13" max="13" width="14.5" style="17" customWidth="1"/>
    <col min="14" max="15" width="14.83203125" style="17" bestFit="1" customWidth="1"/>
    <col min="16" max="17" width="8" style="17" bestFit="1" customWidth="1"/>
    <col min="18" max="19" width="9.83203125" style="17" bestFit="1" customWidth="1"/>
    <col min="20" max="20" width="7.6640625" style="17" bestFit="1" customWidth="1"/>
    <col min="21" max="16384" width="9" style="17"/>
  </cols>
  <sheetData>
    <row r="1" spans="1:17">
      <c r="A1" s="44" t="s">
        <v>79</v>
      </c>
      <c r="B1" s="44"/>
      <c r="C1" s="44"/>
      <c r="D1" s="44"/>
      <c r="E1" s="44"/>
      <c r="F1" s="44"/>
      <c r="G1" s="45"/>
      <c r="H1" s="44"/>
      <c r="I1" s="44"/>
      <c r="J1" s="44"/>
      <c r="K1" s="44"/>
      <c r="L1" s="17"/>
    </row>
    <row r="2" spans="1:17">
      <c r="A2" s="44"/>
      <c r="B2" s="44"/>
      <c r="C2" s="44"/>
      <c r="D2" s="44"/>
      <c r="E2" s="44"/>
      <c r="F2" s="44"/>
      <c r="G2" s="45"/>
      <c r="H2" s="44"/>
      <c r="I2" s="44"/>
      <c r="J2" s="44"/>
      <c r="K2" s="44"/>
      <c r="L2" s="17"/>
    </row>
    <row r="3" spans="1:17">
      <c r="A3" s="44"/>
      <c r="B3" s="44"/>
      <c r="C3" s="44"/>
      <c r="D3" s="44"/>
      <c r="E3" s="44"/>
      <c r="F3" s="44"/>
      <c r="G3" s="45"/>
      <c r="H3" s="44"/>
      <c r="I3" s="44"/>
      <c r="J3" s="44"/>
      <c r="K3" s="44"/>
      <c r="L3" s="17"/>
    </row>
    <row r="4" spans="1:17">
      <c r="A4" s="46" t="s">
        <v>0</v>
      </c>
      <c r="B4" s="47"/>
      <c r="C4" s="47"/>
      <c r="D4" s="47"/>
      <c r="E4" s="47"/>
      <c r="F4" s="47"/>
      <c r="G4" s="48"/>
      <c r="H4" s="47"/>
      <c r="I4" s="47"/>
      <c r="J4" s="47"/>
      <c r="K4" s="49"/>
      <c r="L4" s="17"/>
    </row>
    <row r="5" spans="1:17">
      <c r="A5" s="50" t="s">
        <v>50</v>
      </c>
      <c r="B5" s="50"/>
      <c r="C5" s="50"/>
      <c r="D5" s="50"/>
      <c r="E5" s="50"/>
      <c r="F5" s="50"/>
      <c r="G5" s="51"/>
      <c r="H5" s="50"/>
      <c r="I5" s="50"/>
      <c r="J5" s="50"/>
      <c r="K5" s="50"/>
      <c r="L5" s="17"/>
    </row>
    <row r="6" spans="1:17">
      <c r="A6" s="50" t="s">
        <v>54</v>
      </c>
      <c r="B6" s="50"/>
      <c r="C6" s="50"/>
      <c r="D6" s="50"/>
      <c r="E6" s="50"/>
      <c r="F6" s="50"/>
      <c r="G6" s="51"/>
      <c r="H6" s="50"/>
      <c r="I6" s="50"/>
      <c r="J6" s="50"/>
      <c r="K6" s="50"/>
      <c r="L6" s="17"/>
    </row>
    <row r="7" spans="1:17">
      <c r="A7" s="50" t="s">
        <v>1</v>
      </c>
      <c r="B7" s="50"/>
      <c r="C7" s="50"/>
      <c r="D7" s="50"/>
      <c r="E7" s="50"/>
      <c r="F7" s="50"/>
      <c r="G7" s="51"/>
      <c r="H7" s="50"/>
      <c r="I7" s="50"/>
      <c r="J7" s="50"/>
      <c r="K7" s="50"/>
      <c r="L7" s="17"/>
    </row>
    <row r="8" spans="1:17">
      <c r="A8" s="1" t="s">
        <v>2</v>
      </c>
      <c r="B8" s="1" t="s">
        <v>3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9</v>
      </c>
      <c r="I8" s="1" t="s">
        <v>10</v>
      </c>
      <c r="J8" s="2" t="s">
        <v>11</v>
      </c>
      <c r="K8" s="3" t="s">
        <v>12</v>
      </c>
      <c r="L8" s="3" t="s">
        <v>13</v>
      </c>
      <c r="M8" s="43" t="s">
        <v>14</v>
      </c>
      <c r="N8" s="43"/>
      <c r="O8" s="19">
        <v>7.1</v>
      </c>
      <c r="P8" s="20" t="s">
        <v>15</v>
      </c>
    </row>
    <row r="9" spans="1:17">
      <c r="A9" s="1"/>
      <c r="B9" s="1" t="s">
        <v>16</v>
      </c>
      <c r="C9" s="1" t="s">
        <v>17</v>
      </c>
      <c r="D9" s="1" t="s">
        <v>18</v>
      </c>
      <c r="E9" s="1" t="s">
        <v>19</v>
      </c>
      <c r="F9" s="1" t="s">
        <v>20</v>
      </c>
      <c r="G9" s="1" t="s">
        <v>21</v>
      </c>
      <c r="H9" s="1" t="s">
        <v>22</v>
      </c>
      <c r="I9" s="1" t="s">
        <v>80</v>
      </c>
      <c r="J9" s="2" t="s">
        <v>23</v>
      </c>
      <c r="K9" s="3" t="s">
        <v>15</v>
      </c>
      <c r="L9" s="3" t="s">
        <v>15</v>
      </c>
      <c r="M9" s="20"/>
      <c r="N9" s="18" t="s">
        <v>24</v>
      </c>
      <c r="O9" s="21">
        <f>+SUM(K36:K44)</f>
        <v>57871.802816901414</v>
      </c>
      <c r="P9" s="20"/>
    </row>
    <row r="10" spans="1:17">
      <c r="A10" s="1"/>
      <c r="B10" s="4">
        <v>420</v>
      </c>
      <c r="C10" s="5" t="s">
        <v>55</v>
      </c>
      <c r="D10" s="5" t="s">
        <v>56</v>
      </c>
      <c r="E10" s="6">
        <v>2.5</v>
      </c>
      <c r="F10" s="5" t="s">
        <v>76</v>
      </c>
      <c r="G10" s="7">
        <v>44935</v>
      </c>
      <c r="H10" s="4">
        <v>420</v>
      </c>
      <c r="I10" s="8">
        <v>170</v>
      </c>
      <c r="J10" s="9">
        <f t="shared" ref="J10:J30" si="0">H10*I10</f>
        <v>71400</v>
      </c>
      <c r="K10" s="3">
        <f>+J10/O$8</f>
        <v>10056.338028169015</v>
      </c>
      <c r="L10" s="3">
        <f t="shared" ref="L10:L27" si="1">+I10/O$8</f>
        <v>23.943661971830988</v>
      </c>
      <c r="M10" s="20"/>
      <c r="N10" s="18" t="s">
        <v>25</v>
      </c>
      <c r="O10" s="22">
        <f>+SUM(K36:K44)/23352</f>
        <v>2.4782375306997864</v>
      </c>
      <c r="P10" s="20"/>
    </row>
    <row r="11" spans="1:17">
      <c r="A11" s="1"/>
      <c r="B11" s="4">
        <v>420</v>
      </c>
      <c r="C11" s="5" t="s">
        <v>55</v>
      </c>
      <c r="D11" s="5" t="s">
        <v>57</v>
      </c>
      <c r="E11" s="6">
        <v>2.5</v>
      </c>
      <c r="F11" s="5" t="s">
        <v>76</v>
      </c>
      <c r="G11" s="7">
        <v>44935</v>
      </c>
      <c r="H11" s="4">
        <v>420</v>
      </c>
      <c r="I11" s="8">
        <v>170</v>
      </c>
      <c r="J11" s="9">
        <f t="shared" si="0"/>
        <v>71400</v>
      </c>
      <c r="K11" s="3">
        <f t="shared" ref="K11:K30" si="2">+J11/O$8</f>
        <v>10056.338028169015</v>
      </c>
      <c r="L11" s="3">
        <f t="shared" si="1"/>
        <v>23.943661971830988</v>
      </c>
      <c r="M11" s="20"/>
      <c r="N11" s="18" t="s">
        <v>26</v>
      </c>
      <c r="O11" s="23">
        <f>+O10*5</f>
        <v>12.391187653498932</v>
      </c>
      <c r="P11" s="20"/>
    </row>
    <row r="12" spans="1:17">
      <c r="A12" s="1"/>
      <c r="B12" s="4">
        <v>420</v>
      </c>
      <c r="C12" s="5" t="s">
        <v>55</v>
      </c>
      <c r="D12" s="5" t="s">
        <v>58</v>
      </c>
      <c r="E12" s="6">
        <v>2.5</v>
      </c>
      <c r="F12" s="5" t="s">
        <v>49</v>
      </c>
      <c r="G12" s="7">
        <v>44935</v>
      </c>
      <c r="H12" s="4">
        <v>420</v>
      </c>
      <c r="I12" s="8">
        <v>160</v>
      </c>
      <c r="J12" s="9">
        <f t="shared" si="0"/>
        <v>67200</v>
      </c>
      <c r="K12" s="3">
        <f t="shared" si="2"/>
        <v>9464.7887323943669</v>
      </c>
      <c r="L12" s="3">
        <f t="shared" si="1"/>
        <v>22.535211267605636</v>
      </c>
      <c r="M12" s="20"/>
      <c r="N12" s="18" t="s">
        <v>27</v>
      </c>
      <c r="O12" s="23">
        <f>+O10*2.5</f>
        <v>6.1955938267494659</v>
      </c>
      <c r="P12" s="20"/>
    </row>
    <row r="13" spans="1:17">
      <c r="A13" s="1"/>
      <c r="B13" s="4">
        <v>420</v>
      </c>
      <c r="C13" s="5" t="s">
        <v>55</v>
      </c>
      <c r="D13" s="5" t="s">
        <v>59</v>
      </c>
      <c r="E13" s="6">
        <v>2.5</v>
      </c>
      <c r="F13" s="5" t="s">
        <v>49</v>
      </c>
      <c r="G13" s="7">
        <v>44935</v>
      </c>
      <c r="H13" s="4">
        <v>420</v>
      </c>
      <c r="I13" s="8">
        <v>160</v>
      </c>
      <c r="J13" s="9">
        <f t="shared" si="0"/>
        <v>67200</v>
      </c>
      <c r="K13" s="3">
        <f t="shared" si="2"/>
        <v>9464.7887323943669</v>
      </c>
      <c r="L13" s="3">
        <f t="shared" si="1"/>
        <v>22.535211267605636</v>
      </c>
      <c r="M13" s="20"/>
      <c r="N13" s="24"/>
      <c r="O13" s="24"/>
      <c r="P13" s="20"/>
    </row>
    <row r="14" spans="1:17">
      <c r="A14" s="1"/>
      <c r="B14" s="4">
        <v>416</v>
      </c>
      <c r="C14" s="5" t="s">
        <v>55</v>
      </c>
      <c r="D14" s="5" t="s">
        <v>60</v>
      </c>
      <c r="E14" s="6">
        <v>2.5</v>
      </c>
      <c r="F14" s="5" t="s">
        <v>49</v>
      </c>
      <c r="G14" s="7">
        <v>44935</v>
      </c>
      <c r="H14" s="4">
        <v>416</v>
      </c>
      <c r="I14" s="8">
        <v>155</v>
      </c>
      <c r="J14" s="9">
        <f t="shared" si="0"/>
        <v>64480</v>
      </c>
      <c r="K14" s="3">
        <f t="shared" si="2"/>
        <v>9081.6901408450703</v>
      </c>
      <c r="L14" s="3">
        <f t="shared" si="1"/>
        <v>21.83098591549296</v>
      </c>
      <c r="M14" s="25"/>
      <c r="N14" s="25"/>
      <c r="O14" s="26"/>
      <c r="P14" s="25"/>
    </row>
    <row r="15" spans="1:17">
      <c r="A15" s="1"/>
      <c r="B15" s="4">
        <v>420</v>
      </c>
      <c r="C15" s="5" t="s">
        <v>55</v>
      </c>
      <c r="D15" s="5" t="s">
        <v>61</v>
      </c>
      <c r="E15" s="6">
        <v>2.5</v>
      </c>
      <c r="F15" s="5" t="s">
        <v>49</v>
      </c>
      <c r="G15" s="7">
        <v>44935</v>
      </c>
      <c r="H15" s="4">
        <v>420</v>
      </c>
      <c r="I15" s="8">
        <v>155</v>
      </c>
      <c r="J15" s="9">
        <f t="shared" si="0"/>
        <v>65100</v>
      </c>
      <c r="K15" s="3">
        <f t="shared" si="2"/>
        <v>9169.0140845070418</v>
      </c>
      <c r="L15" s="3">
        <f t="shared" si="1"/>
        <v>21.83098591549296</v>
      </c>
      <c r="M15" s="20"/>
      <c r="Q15" s="21"/>
    </row>
    <row r="16" spans="1:17">
      <c r="A16" s="1"/>
      <c r="B16" s="4">
        <v>420</v>
      </c>
      <c r="C16" s="5" t="s">
        <v>55</v>
      </c>
      <c r="D16" s="5" t="s">
        <v>62</v>
      </c>
      <c r="E16" s="6">
        <v>2.5</v>
      </c>
      <c r="F16" s="5" t="s">
        <v>49</v>
      </c>
      <c r="G16" s="7">
        <v>44935</v>
      </c>
      <c r="H16" s="4">
        <v>420</v>
      </c>
      <c r="I16" s="8">
        <v>155</v>
      </c>
      <c r="J16" s="9">
        <f t="shared" si="0"/>
        <v>65100</v>
      </c>
      <c r="K16" s="3">
        <f t="shared" si="2"/>
        <v>9169.0140845070418</v>
      </c>
      <c r="L16" s="3">
        <f t="shared" si="1"/>
        <v>21.83098591549296</v>
      </c>
    </row>
    <row r="17" spans="1:21">
      <c r="A17" s="1"/>
      <c r="B17" s="4">
        <v>420</v>
      </c>
      <c r="C17" s="5" t="s">
        <v>55</v>
      </c>
      <c r="D17" s="5" t="s">
        <v>63</v>
      </c>
      <c r="E17" s="6">
        <v>2.5</v>
      </c>
      <c r="F17" s="5" t="s">
        <v>49</v>
      </c>
      <c r="G17" s="7">
        <v>44935</v>
      </c>
      <c r="H17" s="4">
        <v>420</v>
      </c>
      <c r="I17" s="8">
        <v>155</v>
      </c>
      <c r="J17" s="9">
        <f t="shared" si="0"/>
        <v>65100</v>
      </c>
      <c r="K17" s="3">
        <f t="shared" si="2"/>
        <v>9169.0140845070418</v>
      </c>
      <c r="L17" s="3">
        <f t="shared" si="1"/>
        <v>21.83098591549296</v>
      </c>
    </row>
    <row r="18" spans="1:21">
      <c r="A18" s="1"/>
      <c r="B18" s="4">
        <v>420</v>
      </c>
      <c r="C18" s="5" t="s">
        <v>55</v>
      </c>
      <c r="D18" s="5" t="s">
        <v>64</v>
      </c>
      <c r="E18" s="6">
        <v>2.5</v>
      </c>
      <c r="F18" s="5" t="s">
        <v>49</v>
      </c>
      <c r="G18" s="7">
        <v>44935</v>
      </c>
      <c r="H18" s="4">
        <v>420</v>
      </c>
      <c r="I18" s="8">
        <v>155</v>
      </c>
      <c r="J18" s="9">
        <f t="shared" si="0"/>
        <v>65100</v>
      </c>
      <c r="K18" s="3">
        <f t="shared" si="2"/>
        <v>9169.0140845070418</v>
      </c>
      <c r="L18" s="3">
        <f t="shared" si="1"/>
        <v>21.83098591549296</v>
      </c>
    </row>
    <row r="19" spans="1:21">
      <c r="A19" s="1"/>
      <c r="B19" s="4">
        <v>420</v>
      </c>
      <c r="C19" s="5" t="s">
        <v>55</v>
      </c>
      <c r="D19" s="5" t="s">
        <v>65</v>
      </c>
      <c r="E19" s="6">
        <v>2.5</v>
      </c>
      <c r="F19" s="5" t="s">
        <v>49</v>
      </c>
      <c r="G19" s="7">
        <v>44935</v>
      </c>
      <c r="H19" s="4">
        <v>420</v>
      </c>
      <c r="I19" s="8">
        <v>150</v>
      </c>
      <c r="J19" s="9">
        <f t="shared" si="0"/>
        <v>63000</v>
      </c>
      <c r="K19" s="3">
        <f t="shared" si="2"/>
        <v>8873.2394366197186</v>
      </c>
      <c r="L19" s="3">
        <f t="shared" si="1"/>
        <v>21.126760563380284</v>
      </c>
      <c r="M19" s="27"/>
      <c r="P19" s="24"/>
      <c r="Q19" s="24"/>
      <c r="R19" s="24"/>
      <c r="S19" s="24"/>
      <c r="T19" s="20"/>
      <c r="U19" s="20"/>
    </row>
    <row r="20" spans="1:21">
      <c r="A20" s="1"/>
      <c r="B20" s="4">
        <v>420</v>
      </c>
      <c r="C20" s="5" t="s">
        <v>55</v>
      </c>
      <c r="D20" s="5" t="s">
        <v>66</v>
      </c>
      <c r="E20" s="6">
        <v>2.5</v>
      </c>
      <c r="F20" s="5" t="s">
        <v>77</v>
      </c>
      <c r="G20" s="7">
        <v>44935</v>
      </c>
      <c r="H20" s="4">
        <v>420</v>
      </c>
      <c r="I20" s="8">
        <v>150</v>
      </c>
      <c r="J20" s="9">
        <f t="shared" si="0"/>
        <v>63000</v>
      </c>
      <c r="K20" s="3">
        <f t="shared" si="2"/>
        <v>8873.2394366197186</v>
      </c>
      <c r="L20" s="16">
        <f t="shared" si="1"/>
        <v>21.126760563380284</v>
      </c>
      <c r="M20" s="28"/>
      <c r="N20" s="24"/>
      <c r="O20" s="24"/>
      <c r="P20" s="29"/>
      <c r="Q20" s="29"/>
      <c r="R20" s="29"/>
      <c r="S20" s="29"/>
      <c r="T20" s="29"/>
      <c r="U20" s="20"/>
    </row>
    <row r="21" spans="1:21">
      <c r="A21" s="1"/>
      <c r="B21" s="4">
        <v>420</v>
      </c>
      <c r="C21" s="5" t="s">
        <v>51</v>
      </c>
      <c r="D21" s="5" t="s">
        <v>67</v>
      </c>
      <c r="E21" s="6">
        <v>2.5</v>
      </c>
      <c r="F21" s="5" t="s">
        <v>52</v>
      </c>
      <c r="G21" s="7">
        <v>44935</v>
      </c>
      <c r="H21" s="4">
        <v>420</v>
      </c>
      <c r="I21" s="8">
        <v>170</v>
      </c>
      <c r="J21" s="9">
        <f t="shared" si="0"/>
        <v>71400</v>
      </c>
      <c r="K21" s="3">
        <f t="shared" si="2"/>
        <v>10056.338028169015</v>
      </c>
      <c r="L21" s="16">
        <f t="shared" si="1"/>
        <v>23.943661971830988</v>
      </c>
      <c r="M21" s="27"/>
      <c r="N21" s="24"/>
      <c r="O21" s="20"/>
      <c r="P21" s="30"/>
      <c r="Q21" s="30"/>
      <c r="R21" s="30"/>
      <c r="S21" s="30"/>
      <c r="T21" s="30"/>
      <c r="U21" s="20"/>
    </row>
    <row r="22" spans="1:21">
      <c r="A22" s="1"/>
      <c r="B22" s="4">
        <v>420</v>
      </c>
      <c r="C22" s="5" t="s">
        <v>51</v>
      </c>
      <c r="D22" s="5" t="s">
        <v>68</v>
      </c>
      <c r="E22" s="6">
        <v>2.5</v>
      </c>
      <c r="F22" s="5" t="s">
        <v>52</v>
      </c>
      <c r="G22" s="7">
        <v>44935</v>
      </c>
      <c r="H22" s="4">
        <v>420</v>
      </c>
      <c r="I22" s="8">
        <v>170</v>
      </c>
      <c r="J22" s="9">
        <f t="shared" si="0"/>
        <v>71400</v>
      </c>
      <c r="K22" s="3">
        <f t="shared" si="2"/>
        <v>10056.338028169015</v>
      </c>
      <c r="L22" s="16">
        <f t="shared" si="1"/>
        <v>23.943661971830988</v>
      </c>
      <c r="M22" s="27"/>
      <c r="N22" s="24"/>
      <c r="O22" s="20"/>
      <c r="P22" s="30"/>
      <c r="Q22" s="30"/>
      <c r="R22" s="30"/>
      <c r="S22" s="30"/>
      <c r="T22" s="30"/>
      <c r="U22" s="20"/>
    </row>
    <row r="23" spans="1:21">
      <c r="A23" s="1"/>
      <c r="B23" s="4">
        <v>420</v>
      </c>
      <c r="C23" s="5" t="s">
        <v>51</v>
      </c>
      <c r="D23" s="5" t="s">
        <v>69</v>
      </c>
      <c r="E23" s="6">
        <v>2.5</v>
      </c>
      <c r="F23" s="5" t="s">
        <v>52</v>
      </c>
      <c r="G23" s="7">
        <v>44935</v>
      </c>
      <c r="H23" s="4">
        <v>420</v>
      </c>
      <c r="I23" s="8">
        <v>170</v>
      </c>
      <c r="J23" s="9">
        <f t="shared" si="0"/>
        <v>71400</v>
      </c>
      <c r="K23" s="3">
        <f t="shared" si="2"/>
        <v>10056.338028169015</v>
      </c>
      <c r="L23" s="16">
        <f t="shared" si="1"/>
        <v>23.943661971830988</v>
      </c>
      <c r="M23" s="27"/>
      <c r="N23" s="24"/>
      <c r="O23" s="20"/>
      <c r="P23" s="30"/>
      <c r="Q23" s="30"/>
      <c r="R23" s="30"/>
      <c r="S23" s="30"/>
      <c r="T23" s="30"/>
      <c r="U23" s="20"/>
    </row>
    <row r="24" spans="1:21">
      <c r="A24" s="1"/>
      <c r="B24" s="4">
        <v>420</v>
      </c>
      <c r="C24" s="5" t="s">
        <v>51</v>
      </c>
      <c r="D24" s="5" t="s">
        <v>70</v>
      </c>
      <c r="E24" s="6">
        <v>2.5</v>
      </c>
      <c r="F24" s="5" t="s">
        <v>78</v>
      </c>
      <c r="G24" s="7">
        <v>44935</v>
      </c>
      <c r="H24" s="4">
        <v>420</v>
      </c>
      <c r="I24" s="8">
        <v>160</v>
      </c>
      <c r="J24" s="9">
        <f t="shared" si="0"/>
        <v>67200</v>
      </c>
      <c r="K24" s="3">
        <f t="shared" si="2"/>
        <v>9464.7887323943669</v>
      </c>
      <c r="L24" s="16">
        <f t="shared" si="1"/>
        <v>22.535211267605636</v>
      </c>
      <c r="M24" s="27"/>
      <c r="N24" s="24"/>
      <c r="O24" s="20"/>
      <c r="P24" s="30"/>
      <c r="Q24" s="30"/>
      <c r="R24" s="30"/>
      <c r="S24" s="30"/>
      <c r="T24" s="30"/>
      <c r="U24" s="20"/>
    </row>
    <row r="25" spans="1:21">
      <c r="A25" s="1"/>
      <c r="B25" s="4">
        <v>420</v>
      </c>
      <c r="C25" s="5" t="s">
        <v>51</v>
      </c>
      <c r="D25" s="5" t="s">
        <v>71</v>
      </c>
      <c r="E25" s="6">
        <v>2.5</v>
      </c>
      <c r="F25" s="5" t="s">
        <v>78</v>
      </c>
      <c r="G25" s="7">
        <v>44935</v>
      </c>
      <c r="H25" s="4">
        <v>420</v>
      </c>
      <c r="I25" s="8">
        <v>160</v>
      </c>
      <c r="J25" s="9">
        <f t="shared" si="0"/>
        <v>67200</v>
      </c>
      <c r="K25" s="3">
        <f t="shared" si="2"/>
        <v>9464.7887323943669</v>
      </c>
      <c r="L25" s="16">
        <f t="shared" si="1"/>
        <v>22.535211267605636</v>
      </c>
      <c r="M25" s="27"/>
      <c r="N25" s="24"/>
      <c r="O25" s="20"/>
      <c r="P25" s="30"/>
      <c r="Q25" s="30"/>
      <c r="R25" s="30"/>
      <c r="S25" s="30"/>
      <c r="T25" s="30"/>
      <c r="U25" s="20"/>
    </row>
    <row r="26" spans="1:21">
      <c r="A26" s="1"/>
      <c r="B26" s="4">
        <v>420</v>
      </c>
      <c r="C26" s="5" t="s">
        <v>51</v>
      </c>
      <c r="D26" s="5" t="s">
        <v>72</v>
      </c>
      <c r="E26" s="6">
        <v>2.5</v>
      </c>
      <c r="F26" s="5" t="s">
        <v>78</v>
      </c>
      <c r="G26" s="7">
        <v>44935</v>
      </c>
      <c r="H26" s="4">
        <v>420</v>
      </c>
      <c r="I26" s="8">
        <v>160</v>
      </c>
      <c r="J26" s="9">
        <f t="shared" si="0"/>
        <v>67200</v>
      </c>
      <c r="K26" s="3">
        <f t="shared" si="2"/>
        <v>9464.7887323943669</v>
      </c>
      <c r="L26" s="16">
        <f t="shared" si="1"/>
        <v>22.535211267605636</v>
      </c>
      <c r="M26" s="27"/>
      <c r="N26" s="24"/>
      <c r="O26" s="20"/>
      <c r="P26" s="30"/>
      <c r="Q26" s="30"/>
      <c r="R26" s="30"/>
      <c r="S26" s="30"/>
      <c r="T26" s="30"/>
      <c r="U26" s="20"/>
    </row>
    <row r="27" spans="1:21">
      <c r="A27" s="1"/>
      <c r="B27" s="4">
        <v>420</v>
      </c>
      <c r="C27" s="5" t="s">
        <v>51</v>
      </c>
      <c r="D27" s="5" t="s">
        <v>73</v>
      </c>
      <c r="E27" s="6">
        <v>2.5</v>
      </c>
      <c r="F27" s="5" t="s">
        <v>78</v>
      </c>
      <c r="G27" s="7">
        <v>44935</v>
      </c>
      <c r="H27" s="4">
        <v>420</v>
      </c>
      <c r="I27" s="8">
        <v>160</v>
      </c>
      <c r="J27" s="9">
        <f t="shared" si="0"/>
        <v>67200</v>
      </c>
      <c r="K27" s="3">
        <f t="shared" si="2"/>
        <v>9464.7887323943669</v>
      </c>
      <c r="L27" s="16">
        <f t="shared" si="1"/>
        <v>22.535211267605636</v>
      </c>
      <c r="M27" s="27"/>
      <c r="N27" s="24"/>
      <c r="O27" s="20"/>
      <c r="P27" s="30"/>
      <c r="Q27" s="30"/>
      <c r="R27" s="30"/>
      <c r="S27" s="30"/>
      <c r="T27" s="30"/>
      <c r="U27" s="20"/>
    </row>
    <row r="28" spans="1:21">
      <c r="A28" s="1"/>
      <c r="B28" s="4">
        <v>420</v>
      </c>
      <c r="C28" s="5" t="s">
        <v>51</v>
      </c>
      <c r="D28" s="5" t="s">
        <v>74</v>
      </c>
      <c r="E28" s="6">
        <v>2.5</v>
      </c>
      <c r="F28" s="5" t="s">
        <v>53</v>
      </c>
      <c r="G28" s="7">
        <v>44935</v>
      </c>
      <c r="H28" s="4">
        <v>420</v>
      </c>
      <c r="I28" s="8">
        <v>150</v>
      </c>
      <c r="J28" s="9">
        <f t="shared" si="0"/>
        <v>63000</v>
      </c>
      <c r="K28" s="3">
        <f t="shared" si="2"/>
        <v>8873.2394366197186</v>
      </c>
      <c r="L28" s="16">
        <f t="shared" ref="L28:L30" si="3">+I28/O$8</f>
        <v>21.126760563380284</v>
      </c>
      <c r="M28" s="27"/>
      <c r="N28" s="24"/>
      <c r="O28" s="20"/>
      <c r="P28" s="30"/>
      <c r="Q28" s="30"/>
      <c r="R28" s="30"/>
      <c r="S28" s="30"/>
      <c r="T28" s="30"/>
      <c r="U28" s="20"/>
    </row>
    <row r="29" spans="1:21">
      <c r="A29" s="1"/>
      <c r="B29" s="4">
        <v>343</v>
      </c>
      <c r="C29" s="5" t="s">
        <v>51</v>
      </c>
      <c r="D29" s="5" t="s">
        <v>75</v>
      </c>
      <c r="E29" s="6">
        <v>2.5</v>
      </c>
      <c r="F29" s="5" t="s">
        <v>53</v>
      </c>
      <c r="G29" s="7">
        <v>44935</v>
      </c>
      <c r="H29" s="4">
        <v>343</v>
      </c>
      <c r="I29" s="8">
        <v>150</v>
      </c>
      <c r="J29" s="9">
        <f t="shared" si="0"/>
        <v>51450</v>
      </c>
      <c r="K29" s="3">
        <f t="shared" si="2"/>
        <v>7246.4788732394372</v>
      </c>
      <c r="L29" s="16">
        <f t="shared" si="3"/>
        <v>21.126760563380284</v>
      </c>
      <c r="M29" s="31"/>
      <c r="N29" s="20"/>
      <c r="O29" s="20"/>
      <c r="P29" s="20"/>
      <c r="Q29" s="20"/>
      <c r="R29" s="20"/>
      <c r="S29" s="20"/>
      <c r="T29" s="20"/>
      <c r="U29" s="20"/>
    </row>
    <row r="30" spans="1:21">
      <c r="A30" s="1"/>
      <c r="B30" s="4">
        <v>77</v>
      </c>
      <c r="C30" s="5" t="s">
        <v>51</v>
      </c>
      <c r="D30" s="5" t="s">
        <v>75</v>
      </c>
      <c r="E30" s="6">
        <v>2.5</v>
      </c>
      <c r="F30" s="5" t="s">
        <v>52</v>
      </c>
      <c r="G30" s="7">
        <v>44935</v>
      </c>
      <c r="H30" s="4">
        <v>77</v>
      </c>
      <c r="I30" s="8">
        <v>170</v>
      </c>
      <c r="J30" s="9">
        <f t="shared" si="0"/>
        <v>13090</v>
      </c>
      <c r="K30" s="3">
        <f t="shared" si="2"/>
        <v>1843.661971830986</v>
      </c>
      <c r="L30" s="16">
        <f t="shared" si="3"/>
        <v>23.943661971830988</v>
      </c>
      <c r="M30" s="28"/>
      <c r="N30" s="24"/>
      <c r="O30" s="24"/>
      <c r="P30" s="29"/>
      <c r="Q30" s="29"/>
      <c r="R30" s="29"/>
      <c r="S30" s="29"/>
      <c r="T30" s="29"/>
      <c r="U30" s="20"/>
    </row>
    <row r="31" spans="1:21">
      <c r="A31" s="1"/>
      <c r="B31" s="4">
        <v>4</v>
      </c>
      <c r="C31" s="5"/>
      <c r="D31" s="5"/>
      <c r="E31" s="6"/>
      <c r="F31" s="5"/>
      <c r="G31" s="7"/>
      <c r="H31" s="4"/>
      <c r="I31" s="8"/>
      <c r="J31" s="9"/>
      <c r="K31" s="3"/>
      <c r="L31" s="16"/>
      <c r="M31" s="31"/>
      <c r="N31" s="20"/>
      <c r="O31" s="20"/>
      <c r="P31" s="20"/>
      <c r="Q31" s="20"/>
      <c r="R31" s="20"/>
      <c r="S31" s="20"/>
      <c r="T31" s="20"/>
      <c r="U31" s="20"/>
    </row>
    <row r="32" spans="1:21">
      <c r="A32" s="1"/>
      <c r="B32" s="4"/>
      <c r="C32" s="5"/>
      <c r="D32" s="5"/>
      <c r="E32" s="6"/>
      <c r="F32" s="5"/>
      <c r="G32" s="7"/>
      <c r="H32" s="4"/>
      <c r="I32" s="8"/>
      <c r="J32" s="9"/>
      <c r="K32" s="3"/>
      <c r="L32" s="3"/>
    </row>
    <row r="33" spans="1:18">
      <c r="A33" s="1"/>
      <c r="B33" s="4"/>
      <c r="C33" s="5"/>
      <c r="D33" s="5"/>
      <c r="E33" s="6"/>
      <c r="F33" s="5"/>
      <c r="G33" s="7"/>
      <c r="H33" s="4"/>
      <c r="I33" s="8"/>
      <c r="J33" s="9"/>
      <c r="K33" s="3"/>
      <c r="L33" s="3"/>
    </row>
    <row r="34" spans="1:18">
      <c r="A34" s="1"/>
      <c r="B34" s="4"/>
      <c r="C34" s="5"/>
      <c r="D34" s="5"/>
      <c r="E34" s="6"/>
      <c r="F34" s="5"/>
      <c r="G34" s="7"/>
      <c r="H34" s="4"/>
      <c r="I34" s="8"/>
      <c r="J34" s="9"/>
      <c r="K34" s="3"/>
      <c r="L34" s="3"/>
      <c r="M34" s="32"/>
      <c r="N34" s="32"/>
      <c r="Q34" s="33"/>
      <c r="R34" s="33"/>
    </row>
    <row r="35" spans="1:18">
      <c r="A35" s="1" t="s">
        <v>28</v>
      </c>
      <c r="B35" s="10">
        <f>SUM(B9:B32)</f>
        <v>8400</v>
      </c>
      <c r="C35" s="1"/>
      <c r="D35" s="1"/>
      <c r="E35" s="1"/>
      <c r="G35" s="11"/>
      <c r="H35" s="10">
        <f>SUM(H9:H32)</f>
        <v>8396</v>
      </c>
      <c r="I35" s="1"/>
      <c r="J35" s="12">
        <f>SUM(J9:J30)</f>
        <v>1338620</v>
      </c>
      <c r="K35" s="3">
        <f>+J35/O$8</f>
        <v>188538.02816901408</v>
      </c>
      <c r="L35" s="3"/>
    </row>
    <row r="36" spans="1:18">
      <c r="A36" s="34"/>
      <c r="B36" s="34"/>
      <c r="C36" s="34"/>
      <c r="D36" s="34"/>
      <c r="E36" s="34"/>
      <c r="F36" s="34"/>
      <c r="G36" s="35" t="s">
        <v>29</v>
      </c>
      <c r="H36" s="1" t="s">
        <v>30</v>
      </c>
      <c r="I36" s="1"/>
      <c r="J36" s="2">
        <f>+J35*6%</f>
        <v>80317.2</v>
      </c>
      <c r="K36" s="3">
        <f t="shared" ref="K36:K44" si="4">+J36/O$8</f>
        <v>11312.281690140846</v>
      </c>
      <c r="L36" s="3"/>
    </row>
    <row r="37" spans="1:18">
      <c r="A37" s="34"/>
      <c r="B37" s="34"/>
      <c r="C37" s="34"/>
      <c r="D37" s="34"/>
      <c r="E37" s="34"/>
      <c r="F37" s="34"/>
      <c r="G37" s="35" t="s">
        <v>31</v>
      </c>
      <c r="H37" s="1" t="s">
        <v>32</v>
      </c>
      <c r="I37" s="2"/>
      <c r="J37" s="2">
        <v>1500</v>
      </c>
      <c r="K37" s="3">
        <f t="shared" si="4"/>
        <v>211.26760563380282</v>
      </c>
      <c r="L37" s="3"/>
    </row>
    <row r="38" spans="1:18">
      <c r="A38" s="34"/>
      <c r="B38" s="34"/>
      <c r="C38" s="34"/>
      <c r="D38" s="34"/>
      <c r="E38" s="34"/>
      <c r="F38" s="34"/>
      <c r="G38" s="35" t="s">
        <v>48</v>
      </c>
      <c r="H38" s="1" t="s">
        <v>33</v>
      </c>
      <c r="I38" s="1"/>
      <c r="J38" s="2">
        <f>+K38*O8</f>
        <v>110092.59999999999</v>
      </c>
      <c r="K38" s="3">
        <v>15506</v>
      </c>
      <c r="L38" s="3"/>
    </row>
    <row r="39" spans="1:18">
      <c r="A39" s="34"/>
      <c r="B39" s="34"/>
      <c r="C39" s="34"/>
      <c r="D39" s="34"/>
      <c r="E39" s="34"/>
      <c r="F39" s="34"/>
      <c r="G39" s="35" t="s">
        <v>34</v>
      </c>
      <c r="H39" s="1" t="s">
        <v>35</v>
      </c>
      <c r="I39" s="1"/>
      <c r="J39" s="2">
        <v>22000</v>
      </c>
      <c r="K39" s="3">
        <f t="shared" si="4"/>
        <v>3098.5915492957747</v>
      </c>
      <c r="L39" s="3"/>
    </row>
    <row r="40" spans="1:18">
      <c r="A40" s="34"/>
      <c r="B40" s="34"/>
      <c r="C40" s="34"/>
      <c r="D40" s="34"/>
      <c r="E40" s="34"/>
      <c r="F40" s="34"/>
      <c r="G40" s="35" t="s">
        <v>36</v>
      </c>
      <c r="H40" s="1" t="s">
        <v>37</v>
      </c>
      <c r="I40" s="1"/>
      <c r="J40" s="2">
        <v>183000</v>
      </c>
      <c r="K40" s="3">
        <f t="shared" si="4"/>
        <v>25774.647887323947</v>
      </c>
      <c r="L40" s="3"/>
    </row>
    <row r="41" spans="1:18">
      <c r="A41" s="34"/>
      <c r="B41" s="34"/>
      <c r="C41" s="34"/>
      <c r="D41" s="34"/>
      <c r="E41" s="34"/>
      <c r="F41" s="34"/>
      <c r="G41" s="36" t="s">
        <v>38</v>
      </c>
      <c r="H41" s="37" t="s">
        <v>39</v>
      </c>
      <c r="I41" s="1"/>
      <c r="J41" s="2">
        <v>5600</v>
      </c>
      <c r="K41" s="3">
        <f t="shared" si="4"/>
        <v>788.73239436619724</v>
      </c>
      <c r="L41" s="3"/>
    </row>
    <row r="42" spans="1:18">
      <c r="A42" s="34"/>
      <c r="B42" s="34"/>
      <c r="C42" s="34"/>
      <c r="D42" s="34"/>
      <c r="E42" s="34"/>
      <c r="F42" s="34"/>
      <c r="G42" s="35" t="s">
        <v>40</v>
      </c>
      <c r="H42" s="1" t="s">
        <v>41</v>
      </c>
      <c r="I42" s="1"/>
      <c r="J42" s="2">
        <v>5880</v>
      </c>
      <c r="K42" s="3">
        <f t="shared" si="4"/>
        <v>828.16901408450713</v>
      </c>
      <c r="L42" s="3"/>
    </row>
    <row r="43" spans="1:18">
      <c r="A43" s="34"/>
      <c r="B43" s="34"/>
      <c r="C43" s="34"/>
      <c r="D43" s="34"/>
      <c r="E43" s="34"/>
      <c r="F43" s="34"/>
      <c r="G43" s="35" t="s">
        <v>42</v>
      </c>
      <c r="H43" s="1" t="s">
        <v>43</v>
      </c>
      <c r="I43" s="1"/>
      <c r="J43" s="2">
        <v>2500</v>
      </c>
      <c r="K43" s="3">
        <f t="shared" si="4"/>
        <v>352.11267605633805</v>
      </c>
      <c r="L43" s="3"/>
    </row>
    <row r="44" spans="1:18">
      <c r="A44" s="34"/>
      <c r="B44" s="34"/>
      <c r="C44" s="34"/>
      <c r="D44" s="34"/>
      <c r="E44" s="34"/>
      <c r="F44" s="38"/>
      <c r="G44" s="35" t="s">
        <v>44</v>
      </c>
      <c r="H44" s="1" t="s">
        <v>45</v>
      </c>
      <c r="I44" s="1"/>
      <c r="J44" s="2"/>
      <c r="K44" s="3">
        <f t="shared" si="4"/>
        <v>0</v>
      </c>
      <c r="L44" s="3"/>
    </row>
    <row r="45" spans="1:18">
      <c r="G45" s="39" t="s">
        <v>46</v>
      </c>
      <c r="H45" s="13" t="s">
        <v>47</v>
      </c>
      <c r="I45" s="40"/>
      <c r="J45" s="14">
        <f>+J35-SUM(J36:J44)</f>
        <v>927730.2</v>
      </c>
      <c r="K45" s="14">
        <f>+K35-SUM(K36:K44)</f>
        <v>130666.22535211267</v>
      </c>
      <c r="L45" s="15"/>
    </row>
  </sheetData>
  <mergeCells count="6">
    <mergeCell ref="M8:N8"/>
    <mergeCell ref="A1:K3"/>
    <mergeCell ref="A4:K4"/>
    <mergeCell ref="A5:K5"/>
    <mergeCell ref="A6:K6"/>
    <mergeCell ref="A7:K7"/>
  </mergeCells>
  <phoneticPr fontId="5" type="noConversion"/>
  <conditionalFormatting sqref="O8:P13">
    <cfRule type="cellIs" dxfId="0" priority="1" operator="lessThan">
      <formula>0</formula>
    </cfRule>
  </conditionalFormatting>
  <pageMargins left="0.7" right="0.7" top="0.75" bottom="0.75" header="0.3" footer="0.3"/>
  <pageSetup scale="47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Negro</dc:creator>
  <cp:lastModifiedBy>Andrea Peralta</cp:lastModifiedBy>
  <cp:lastPrinted>2023-05-02T15:45:33Z</cp:lastPrinted>
  <dcterms:created xsi:type="dcterms:W3CDTF">2022-03-22T12:49:44Z</dcterms:created>
  <dcterms:modified xsi:type="dcterms:W3CDTF">2023-05-02T15:45:38Z</dcterms:modified>
</cp:coreProperties>
</file>