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2-2023/1.Asistencia Comercial/1.Clientes/9. Liquidaciones/2. Beijing QIAO Trading Co/"/>
    </mc:Choice>
  </mc:AlternateContent>
  <xr:revisionPtr revIDLastSave="0" documentId="13_ncr:1_{1EEB9555-76DD-594D-AE95-7821ACE93CF3}" xr6:coauthVersionLast="47" xr6:coauthVersionMax="47" xr10:uidLastSave="{00000000-0000-0000-0000-000000000000}"/>
  <bookViews>
    <workbookView xWindow="0" yWindow="500" windowWidth="33600" windowHeight="18940" xr2:uid="{524B3E7F-7140-7D4B-A084-06C15B33B483}"/>
  </bookViews>
  <sheets>
    <sheet name="020-9381-9180" sheetId="1" r:id="rId1"/>
  </sheets>
  <definedNames>
    <definedName name="_xlnm.Print_Area" localSheetId="0">'020-9381-9180'!$A$1:$O$44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B31" i="1"/>
  <c r="J25" i="1"/>
  <c r="K25" i="1" s="1"/>
  <c r="J24" i="1"/>
  <c r="K24" i="1" s="1"/>
  <c r="J23" i="1"/>
  <c r="K23" i="1" s="1"/>
  <c r="J22" i="1"/>
  <c r="K22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18" i="1" l="1"/>
  <c r="K18" i="1" s="1"/>
  <c r="J19" i="1"/>
  <c r="J20" i="1"/>
  <c r="K20" i="1"/>
  <c r="J21" i="1"/>
  <c r="K21" i="1" s="1"/>
  <c r="J26" i="1"/>
  <c r="K26" i="1" s="1"/>
  <c r="J27" i="1"/>
  <c r="K27" i="1" s="1"/>
  <c r="J28" i="1"/>
  <c r="K28" i="1"/>
  <c r="J29" i="1"/>
  <c r="K29" i="1"/>
  <c r="K33" i="1"/>
  <c r="K34" i="1"/>
  <c r="K35" i="1"/>
  <c r="K36" i="1"/>
  <c r="K37" i="1"/>
  <c r="K38" i="1"/>
  <c r="K39" i="1"/>
  <c r="K40" i="1"/>
  <c r="J31" i="1" l="1"/>
  <c r="K19" i="1"/>
  <c r="J32" i="1" l="1"/>
  <c r="K31" i="1"/>
  <c r="K32" i="1"/>
  <c r="L32" i="1" l="1"/>
  <c r="N10" i="1"/>
  <c r="N11" i="1"/>
  <c r="J42" i="1"/>
  <c r="K42" i="1" s="1"/>
  <c r="N13" i="1" l="1"/>
  <c r="N12" i="1"/>
</calcChain>
</file>

<file path=xl/sharedStrings.xml><?xml version="1.0" encoding="utf-8"?>
<sst xmlns="http://schemas.openxmlformats.org/spreadsheetml/2006/main" count="155" uniqueCount="68">
  <si>
    <t>Liquitation</t>
  </si>
  <si>
    <t>最终清算</t>
  </si>
  <si>
    <t>Truck freight</t>
  </si>
  <si>
    <t>卡车费</t>
  </si>
  <si>
    <t>inspection fee</t>
  </si>
  <si>
    <t>查验费</t>
  </si>
  <si>
    <t>enter market fee</t>
  </si>
  <si>
    <t>进门费</t>
  </si>
  <si>
    <t>delivery cost</t>
  </si>
  <si>
    <t>提货费</t>
  </si>
  <si>
    <t>add-value duty</t>
  </si>
  <si>
    <t>增值税</t>
  </si>
  <si>
    <t>customs charges</t>
  </si>
  <si>
    <t>报关费</t>
  </si>
  <si>
    <t>air freight</t>
  </si>
  <si>
    <t>空运费</t>
  </si>
  <si>
    <t>the others cost</t>
  </si>
  <si>
    <t>其他费用</t>
  </si>
  <si>
    <t>佣金</t>
  </si>
  <si>
    <t>total</t>
  </si>
  <si>
    <t>Cherries</t>
  </si>
  <si>
    <t>USD</t>
  </si>
  <si>
    <r>
      <rPr>
        <b/>
        <sz val="14"/>
        <color indexed="8"/>
        <rFont val="楷体"/>
        <family val="3"/>
        <charset val="134"/>
      </rPr>
      <t>t</t>
    </r>
    <r>
      <rPr>
        <b/>
        <sz val="14"/>
        <color indexed="8"/>
        <rFont val="楷体"/>
        <family val="3"/>
        <charset val="134"/>
      </rPr>
      <t>otal</t>
    </r>
  </si>
  <si>
    <t>Price</t>
  </si>
  <si>
    <t>sales boxes</t>
  </si>
  <si>
    <t>SIZE</t>
  </si>
  <si>
    <t>sales date</t>
  </si>
  <si>
    <t>pallet NO.</t>
  </si>
  <si>
    <t>Kg</t>
  </si>
  <si>
    <t>variety</t>
  </si>
  <si>
    <r>
      <rPr>
        <b/>
        <sz val="14"/>
        <color indexed="8"/>
        <rFont val="楷体"/>
        <family val="3"/>
        <charset val="134"/>
      </rPr>
      <t>b</t>
    </r>
    <r>
      <rPr>
        <b/>
        <sz val="14"/>
        <color indexed="8"/>
        <rFont val="楷体"/>
        <family val="3"/>
        <charset val="134"/>
      </rPr>
      <t>oxes</t>
    </r>
  </si>
  <si>
    <r>
      <rPr>
        <b/>
        <sz val="14"/>
        <color indexed="8"/>
        <rFont val="楷体"/>
        <family val="3"/>
        <charset val="134"/>
      </rPr>
      <t>I</t>
    </r>
    <r>
      <rPr>
        <b/>
        <sz val="14"/>
        <color indexed="8"/>
        <rFont val="楷体"/>
        <family val="3"/>
        <charset val="134"/>
      </rPr>
      <t>tem</t>
    </r>
  </si>
  <si>
    <t>美金</t>
  </si>
  <si>
    <t>金额</t>
  </si>
  <si>
    <t>单价</t>
  </si>
  <si>
    <t>销售数量</t>
  </si>
  <si>
    <t>尺寸</t>
  </si>
  <si>
    <t>日期</t>
  </si>
  <si>
    <t>版号</t>
  </si>
  <si>
    <t>重量</t>
  </si>
  <si>
    <t>品种</t>
  </si>
  <si>
    <t>到货数量</t>
  </si>
  <si>
    <t>货品</t>
  </si>
  <si>
    <t>批次质量描述：</t>
  </si>
  <si>
    <t xml:space="preserve">君博和德销售报告                                       </t>
  </si>
  <si>
    <r>
      <rPr>
        <b/>
        <sz val="28"/>
        <color indexed="8"/>
        <rFont val="楷体"/>
        <family val="3"/>
        <charset val="134"/>
      </rPr>
      <t xml:space="preserve">  </t>
    </r>
    <r>
      <rPr>
        <b/>
        <sz val="28"/>
        <color indexed="8"/>
        <rFont val="楷体"/>
        <family val="3"/>
        <charset val="134"/>
      </rPr>
      <t>Jumbofruit liquidation</t>
    </r>
  </si>
  <si>
    <t>供应商/supplier:8F</t>
    <phoneticPr fontId="2" type="noConversion"/>
  </si>
  <si>
    <t>Santina</t>
  </si>
  <si>
    <t>批次号/CTN number：369-8489-1634</t>
    <phoneticPr fontId="2" type="noConversion"/>
  </si>
  <si>
    <t>2.5KG</t>
  </si>
  <si>
    <t>9703</t>
  </si>
  <si>
    <t>9710</t>
  </si>
  <si>
    <t>9714</t>
  </si>
  <si>
    <t>9718</t>
  </si>
  <si>
    <t>9722</t>
  </si>
  <si>
    <t>9724</t>
  </si>
  <si>
    <t>9734</t>
  </si>
  <si>
    <t>9713</t>
  </si>
  <si>
    <t>9676</t>
  </si>
  <si>
    <t>9720</t>
  </si>
  <si>
    <t>SJD</t>
  </si>
  <si>
    <t>SJ</t>
  </si>
  <si>
    <t>Commission</t>
  </si>
  <si>
    <t>USD price:</t>
  </si>
  <si>
    <t>Total Cost:</t>
  </si>
  <si>
    <t>Cost per Kg:</t>
  </si>
  <si>
    <t>Cost 5Kg:</t>
  </si>
  <si>
    <t>Cost 2.5Kg: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</si>
</sst>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$&quot;* #,##0_-;\-&quot;$&quot;* #,##0_-;_-&quot;$&quot;* &quot;-&quot;_-;_-@_-"/>
    <numFmt numFmtId="164" formatCode="_-[$$-409]* #,##0_ ;_-[$$-409]* \-#,##0\ ;_-[$$-409]* &quot;-&quot;??_ ;_-@_ "/>
    <numFmt numFmtId="165" formatCode="_ [$¥-804]* #,##0_ ;_ [$¥-804]* \-#,##0_ ;_ [$¥-804]* &quot;-&quot;??_ ;_ @_ "/>
    <numFmt numFmtId="166" formatCode="_-[$¥-804]* #,##0.00_ ;_-[$¥-804]* \-#,##0.00\ ;_-[$¥-804]* &quot;-&quot;??_ ;_-@_ "/>
    <numFmt numFmtId="167" formatCode="m&quot;月&quot;d&quot;日&quot;;@"/>
    <numFmt numFmtId="168" formatCode="yy/m/d;@"/>
    <numFmt numFmtId="169" formatCode="\$#,##0.00;\-\$#,##0.00"/>
    <numFmt numFmtId="170" formatCode="&quot;￥&quot;#,##0.00;&quot;￥&quot;\-#,##0.00"/>
    <numFmt numFmtId="171" formatCode="_ &quot;$&quot;* #,##0.0_ ;_ &quot;$&quot;* \-#,##0.0_ ;_ &quot;$&quot;* &quot;-&quot;_ ;_ @_ "/>
  </numFmts>
  <fonts count="12">
    <font>
      <sz val="11"/>
      <color theme="1"/>
      <name val="Calibri"/>
      <family val="4"/>
      <charset val="134"/>
      <scheme val="minor"/>
    </font>
    <font>
      <sz val="12"/>
      <name val="宋体"/>
      <family val="3"/>
      <charset val="134"/>
    </font>
    <font>
      <sz val="9"/>
      <name val="Calibri"/>
      <family val="4"/>
      <charset val="134"/>
      <scheme val="minor"/>
    </font>
    <font>
      <b/>
      <sz val="14"/>
      <color indexed="8"/>
      <name val="楷体"/>
      <family val="3"/>
      <charset val="134"/>
    </font>
    <font>
      <b/>
      <sz val="12"/>
      <color indexed="8"/>
      <name val="楷体"/>
      <family val="3"/>
      <charset val="134"/>
    </font>
    <font>
      <b/>
      <sz val="14"/>
      <name val="楷体"/>
      <family val="3"/>
      <charset val="134"/>
    </font>
    <font>
      <b/>
      <sz val="16"/>
      <name val="宋体"/>
      <family val="3"/>
      <charset val="134"/>
    </font>
    <font>
      <b/>
      <sz val="28"/>
      <color indexed="8"/>
      <name val="楷体"/>
      <family val="3"/>
      <charset val="134"/>
    </font>
    <font>
      <sz val="11"/>
      <color theme="1"/>
      <name val="Calibri"/>
      <family val="4"/>
      <charset val="134"/>
      <scheme val="minor"/>
    </font>
    <font>
      <b/>
      <sz val="16"/>
      <color indexed="8"/>
      <name val="楷体"/>
      <family val="3"/>
      <charset val="134"/>
    </font>
    <font>
      <b/>
      <sz val="16"/>
      <name val="楷体"/>
      <family val="3"/>
      <charset val="134"/>
    </font>
    <font>
      <sz val="16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2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8" fontId="6" fillId="2" borderId="1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>
      <alignment vertical="center"/>
    </xf>
    <xf numFmtId="0" fontId="3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167" fontId="4" fillId="2" borderId="1" xfId="0" applyNumberFormat="1" applyFont="1" applyFill="1" applyBorder="1">
      <alignment vertical="center"/>
    </xf>
    <xf numFmtId="165" fontId="1" fillId="2" borderId="0" xfId="0" applyNumberFormat="1" applyFont="1" applyFill="1">
      <alignment vertical="center"/>
    </xf>
    <xf numFmtId="0" fontId="9" fillId="2" borderId="1" xfId="0" applyFont="1" applyFill="1" applyBorder="1" applyAlignment="1">
      <alignment horizontal="center" vertical="center"/>
    </xf>
    <xf numFmtId="170" fontId="10" fillId="2" borderId="1" xfId="0" applyNumberFormat="1" applyFont="1" applyFill="1" applyBorder="1" applyAlignment="1">
      <alignment horizontal="center" vertical="center"/>
    </xf>
    <xf numFmtId="169" fontId="9" fillId="2" borderId="1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66" fontId="9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9" fontId="9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>
      <alignment vertical="center"/>
    </xf>
    <xf numFmtId="0" fontId="11" fillId="2" borderId="0" xfId="0" applyFont="1" applyFill="1" applyAlignment="1">
      <alignment horizontal="right" vertical="center"/>
    </xf>
    <xf numFmtId="171" fontId="11" fillId="2" borderId="0" xfId="1" applyNumberFormat="1" applyFont="1" applyFill="1" applyAlignment="1">
      <alignment vertical="center"/>
    </xf>
    <xf numFmtId="0" fontId="11" fillId="2" borderId="6" xfId="0" applyFont="1" applyFill="1" applyBorder="1">
      <alignment vertical="center"/>
    </xf>
    <xf numFmtId="164" fontId="11" fillId="2" borderId="0" xfId="1" applyNumberFormat="1" applyFont="1" applyFill="1" applyAlignment="1">
      <alignment vertical="center"/>
    </xf>
    <xf numFmtId="164" fontId="11" fillId="2" borderId="0" xfId="0" applyNumberFormat="1" applyFont="1" applyFill="1">
      <alignment vertical="center"/>
    </xf>
    <xf numFmtId="9" fontId="11" fillId="2" borderId="0" xfId="2" applyFont="1" applyFill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167" fontId="7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167" fontId="3" fillId="2" borderId="4" xfId="0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167" fontId="3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167" fontId="9" fillId="2" borderId="1" xfId="0" applyNumberFormat="1" applyFont="1" applyFill="1" applyBorder="1" applyAlignment="1">
      <alignment horizontal="left" vertical="center"/>
    </xf>
  </cellXfs>
  <cellStyles count="3">
    <cellStyle name="Moneda [0]" xfId="1" builtinId="7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1591310" cy="853440"/>
    <xdr:pic>
      <xdr:nvPicPr>
        <xdr:cNvPr id="2" name="图片 1" descr="定稿logoEXCEL.png">
          <a:extLst>
            <a:ext uri="{FF2B5EF4-FFF2-40B4-BE49-F238E27FC236}">
              <a16:creationId xmlns:a16="http://schemas.microsoft.com/office/drawing/2014/main" id="{E45E38CA-D3A6-0445-8CEB-036D034BD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1591310" cy="8534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C494-7578-6B4D-AF74-96AB27BA0B38}">
  <sheetPr>
    <pageSetUpPr fitToPage="1"/>
  </sheetPr>
  <dimension ref="A1:O42"/>
  <sheetViews>
    <sheetView tabSelected="1" workbookViewId="0">
      <selection activeCell="G54" sqref="G54"/>
    </sheetView>
  </sheetViews>
  <sheetFormatPr baseColWidth="10" defaultColWidth="9" defaultRowHeight="15"/>
  <cols>
    <col min="1" max="1" width="17.5" style="1" customWidth="1"/>
    <col min="2" max="2" width="10.6640625" style="1" customWidth="1"/>
    <col min="3" max="3" width="17.1640625" style="1" customWidth="1"/>
    <col min="4" max="4" width="12.33203125" style="1" customWidth="1"/>
    <col min="5" max="5" width="16.33203125" style="1" customWidth="1"/>
    <col min="6" max="6" width="15" style="1" customWidth="1"/>
    <col min="7" max="7" width="16.1640625" style="1" customWidth="1"/>
    <col min="8" max="8" width="24.33203125" style="1" customWidth="1"/>
    <col min="9" max="9" width="10.1640625" style="1" customWidth="1"/>
    <col min="10" max="10" width="21.33203125" style="11" customWidth="1"/>
    <col min="11" max="11" width="27.33203125" style="6" customWidth="1"/>
    <col min="12" max="12" width="18.83203125" style="1" customWidth="1"/>
    <col min="13" max="13" width="9" style="1"/>
    <col min="14" max="14" width="13.1640625" style="1" bestFit="1" customWidth="1"/>
    <col min="15" max="16384" width="9" style="1"/>
  </cols>
  <sheetData>
    <row r="1" spans="1:15">
      <c r="A1" s="26" t="s">
        <v>45</v>
      </c>
      <c r="B1" s="26"/>
      <c r="C1" s="26"/>
      <c r="D1" s="26"/>
      <c r="E1" s="26"/>
      <c r="F1" s="26"/>
      <c r="G1" s="27"/>
      <c r="H1" s="26"/>
      <c r="I1" s="26"/>
      <c r="J1" s="26"/>
      <c r="K1" s="26"/>
    </row>
    <row r="2" spans="1:15">
      <c r="A2" s="26"/>
      <c r="B2" s="26"/>
      <c r="C2" s="26"/>
      <c r="D2" s="26"/>
      <c r="E2" s="26"/>
      <c r="F2" s="26"/>
      <c r="G2" s="27"/>
      <c r="H2" s="26"/>
      <c r="I2" s="26"/>
      <c r="J2" s="26"/>
      <c r="K2" s="26"/>
    </row>
    <row r="3" spans="1:15">
      <c r="A3" s="26"/>
      <c r="B3" s="26"/>
      <c r="C3" s="26"/>
      <c r="D3" s="26"/>
      <c r="E3" s="26"/>
      <c r="F3" s="26"/>
      <c r="G3" s="27"/>
      <c r="H3" s="26"/>
      <c r="I3" s="26"/>
      <c r="J3" s="26"/>
      <c r="K3" s="26"/>
    </row>
    <row r="4" spans="1:15" ht="29.25" customHeight="1">
      <c r="A4" s="29" t="s">
        <v>44</v>
      </c>
      <c r="B4" s="30"/>
      <c r="C4" s="30"/>
      <c r="D4" s="30"/>
      <c r="E4" s="30"/>
      <c r="F4" s="30"/>
      <c r="G4" s="31"/>
      <c r="H4" s="30"/>
      <c r="I4" s="30"/>
      <c r="J4" s="30"/>
      <c r="K4" s="32"/>
    </row>
    <row r="5" spans="1:15" ht="17">
      <c r="A5" s="33" t="s">
        <v>46</v>
      </c>
      <c r="B5" s="33"/>
      <c r="C5" s="33"/>
      <c r="D5" s="33"/>
      <c r="E5" s="33"/>
      <c r="F5" s="33"/>
      <c r="G5" s="34"/>
      <c r="H5" s="33"/>
      <c r="I5" s="33"/>
      <c r="J5" s="33"/>
      <c r="K5" s="33"/>
    </row>
    <row r="6" spans="1:15" ht="19">
      <c r="A6" s="35" t="s">
        <v>48</v>
      </c>
      <c r="B6" s="35"/>
      <c r="C6" s="35"/>
      <c r="D6" s="35"/>
      <c r="E6" s="35"/>
      <c r="F6" s="35"/>
      <c r="G6" s="36"/>
      <c r="H6" s="35"/>
      <c r="I6" s="35"/>
      <c r="J6" s="35"/>
      <c r="K6" s="35"/>
    </row>
    <row r="7" spans="1:15" ht="17">
      <c r="A7" s="33" t="s">
        <v>43</v>
      </c>
      <c r="B7" s="33"/>
      <c r="C7" s="33"/>
      <c r="D7" s="33"/>
      <c r="E7" s="33"/>
      <c r="F7" s="33"/>
      <c r="G7" s="34"/>
      <c r="H7" s="33"/>
      <c r="I7" s="33"/>
      <c r="J7" s="33"/>
      <c r="K7" s="33"/>
    </row>
    <row r="8" spans="1:15" ht="19">
      <c r="A8" s="2" t="s">
        <v>42</v>
      </c>
      <c r="B8" s="2" t="s">
        <v>41</v>
      </c>
      <c r="C8" s="2" t="s">
        <v>40</v>
      </c>
      <c r="D8" s="2" t="s">
        <v>39</v>
      </c>
      <c r="E8" s="2" t="s">
        <v>38</v>
      </c>
      <c r="F8" s="2" t="s">
        <v>37</v>
      </c>
      <c r="G8" s="2" t="s">
        <v>36</v>
      </c>
      <c r="H8" s="2" t="s">
        <v>35</v>
      </c>
      <c r="I8" s="2" t="s">
        <v>34</v>
      </c>
      <c r="J8" s="3" t="s">
        <v>33</v>
      </c>
      <c r="K8" s="4" t="s">
        <v>32</v>
      </c>
      <c r="L8" s="19"/>
      <c r="M8" s="19"/>
      <c r="N8" s="19"/>
      <c r="O8" s="19"/>
    </row>
    <row r="9" spans="1:15" ht="19">
      <c r="A9" s="2" t="s">
        <v>31</v>
      </c>
      <c r="B9" s="2" t="s">
        <v>30</v>
      </c>
      <c r="C9" s="2" t="s">
        <v>29</v>
      </c>
      <c r="D9" s="2" t="s">
        <v>28</v>
      </c>
      <c r="E9" s="2" t="s">
        <v>27</v>
      </c>
      <c r="F9" s="2" t="s">
        <v>26</v>
      </c>
      <c r="G9" s="2" t="s">
        <v>25</v>
      </c>
      <c r="H9" s="2" t="s">
        <v>24</v>
      </c>
      <c r="I9" s="2" t="s">
        <v>23</v>
      </c>
      <c r="J9" s="3" t="s">
        <v>22</v>
      </c>
      <c r="K9" s="4" t="s">
        <v>21</v>
      </c>
      <c r="L9" s="28" t="s">
        <v>63</v>
      </c>
      <c r="M9" s="28"/>
      <c r="N9" s="21">
        <v>7.1</v>
      </c>
      <c r="O9" s="19" t="s">
        <v>21</v>
      </c>
    </row>
    <row r="10" spans="1:15" ht="19">
      <c r="A10" s="12" t="s">
        <v>20</v>
      </c>
      <c r="B10" s="12">
        <v>280</v>
      </c>
      <c r="C10" s="12" t="s">
        <v>47</v>
      </c>
      <c r="D10" s="12" t="s">
        <v>49</v>
      </c>
      <c r="E10" s="12" t="s">
        <v>50</v>
      </c>
      <c r="F10" s="5">
        <v>44899</v>
      </c>
      <c r="G10" s="12" t="s">
        <v>60</v>
      </c>
      <c r="H10" s="12">
        <v>280</v>
      </c>
      <c r="I10" s="12">
        <v>265</v>
      </c>
      <c r="J10" s="13">
        <f t="shared" ref="J10:J17" si="0">H10*I10</f>
        <v>74200</v>
      </c>
      <c r="K10" s="14">
        <f t="shared" ref="K10:K17" si="1">J10/7.1</f>
        <v>10450.704225352114</v>
      </c>
      <c r="L10" s="22"/>
      <c r="M10" s="20" t="s">
        <v>64</v>
      </c>
      <c r="N10" s="23">
        <f>+SUM(K32:K41)</f>
        <v>18976.478873239437</v>
      </c>
      <c r="O10" s="19"/>
    </row>
    <row r="11" spans="1:15" ht="19">
      <c r="A11" s="12" t="s">
        <v>20</v>
      </c>
      <c r="B11" s="12">
        <v>280</v>
      </c>
      <c r="C11" s="12" t="s">
        <v>47</v>
      </c>
      <c r="D11" s="12" t="s">
        <v>49</v>
      </c>
      <c r="E11" s="12" t="s">
        <v>51</v>
      </c>
      <c r="F11" s="5">
        <v>44899</v>
      </c>
      <c r="G11" s="12" t="s">
        <v>60</v>
      </c>
      <c r="H11" s="12">
        <v>280</v>
      </c>
      <c r="I11" s="12">
        <v>265</v>
      </c>
      <c r="J11" s="13">
        <f t="shared" si="0"/>
        <v>74200</v>
      </c>
      <c r="K11" s="14">
        <f t="shared" si="1"/>
        <v>10450.704225352114</v>
      </c>
      <c r="L11" s="22"/>
      <c r="M11" s="20" t="s">
        <v>65</v>
      </c>
      <c r="N11" s="23">
        <f>+SUM(K32:K41)/7983</f>
        <v>2.377111220498489</v>
      </c>
      <c r="O11" s="19"/>
    </row>
    <row r="12" spans="1:15" ht="19">
      <c r="A12" s="12" t="s">
        <v>20</v>
      </c>
      <c r="B12" s="12">
        <v>280</v>
      </c>
      <c r="C12" s="12" t="s">
        <v>47</v>
      </c>
      <c r="D12" s="12" t="s">
        <v>49</v>
      </c>
      <c r="E12" s="12" t="s">
        <v>52</v>
      </c>
      <c r="F12" s="5">
        <v>44899</v>
      </c>
      <c r="G12" s="12" t="s">
        <v>61</v>
      </c>
      <c r="H12" s="12">
        <v>280</v>
      </c>
      <c r="I12" s="12">
        <v>255</v>
      </c>
      <c r="J12" s="13">
        <f t="shared" si="0"/>
        <v>71400</v>
      </c>
      <c r="K12" s="14">
        <f t="shared" si="1"/>
        <v>10056.338028169015</v>
      </c>
      <c r="L12" s="22"/>
      <c r="M12" s="20" t="s">
        <v>66</v>
      </c>
      <c r="N12" s="24">
        <f>+N11*5</f>
        <v>11.885556102492444</v>
      </c>
      <c r="O12" s="19"/>
    </row>
    <row r="13" spans="1:15" ht="19">
      <c r="A13" s="12" t="s">
        <v>20</v>
      </c>
      <c r="B13" s="12">
        <v>280</v>
      </c>
      <c r="C13" s="12" t="s">
        <v>47</v>
      </c>
      <c r="D13" s="12" t="s">
        <v>49</v>
      </c>
      <c r="E13" s="12" t="s">
        <v>53</v>
      </c>
      <c r="F13" s="5">
        <v>44899</v>
      </c>
      <c r="G13" s="12" t="s">
        <v>60</v>
      </c>
      <c r="H13" s="12">
        <v>280</v>
      </c>
      <c r="I13" s="12">
        <v>265</v>
      </c>
      <c r="J13" s="13">
        <f t="shared" si="0"/>
        <v>74200</v>
      </c>
      <c r="K13" s="14">
        <f t="shared" si="1"/>
        <v>10450.704225352114</v>
      </c>
      <c r="L13" s="22"/>
      <c r="M13" s="20" t="s">
        <v>67</v>
      </c>
      <c r="N13" s="24">
        <f>+N11*2.5</f>
        <v>5.942778051246222</v>
      </c>
      <c r="O13" s="19"/>
    </row>
    <row r="14" spans="1:15" ht="19">
      <c r="A14" s="12" t="s">
        <v>20</v>
      </c>
      <c r="B14" s="12">
        <v>280</v>
      </c>
      <c r="C14" s="12" t="s">
        <v>47</v>
      </c>
      <c r="D14" s="12" t="s">
        <v>49</v>
      </c>
      <c r="E14" s="12" t="s">
        <v>54</v>
      </c>
      <c r="F14" s="5">
        <v>44899</v>
      </c>
      <c r="G14" s="12" t="s">
        <v>60</v>
      </c>
      <c r="H14" s="12">
        <v>280</v>
      </c>
      <c r="I14" s="12">
        <v>265</v>
      </c>
      <c r="J14" s="13">
        <f t="shared" si="0"/>
        <v>74200</v>
      </c>
      <c r="K14" s="14">
        <f t="shared" si="1"/>
        <v>10450.704225352114</v>
      </c>
      <c r="L14" s="19"/>
      <c r="M14" s="19"/>
      <c r="N14" s="19"/>
      <c r="O14" s="19"/>
    </row>
    <row r="15" spans="1:15" ht="19">
      <c r="A15" s="12" t="s">
        <v>20</v>
      </c>
      <c r="B15" s="12">
        <v>280</v>
      </c>
      <c r="C15" s="12" t="s">
        <v>47</v>
      </c>
      <c r="D15" s="12" t="s">
        <v>49</v>
      </c>
      <c r="E15" s="12" t="s">
        <v>55</v>
      </c>
      <c r="F15" s="5">
        <v>44899</v>
      </c>
      <c r="G15" s="12" t="s">
        <v>60</v>
      </c>
      <c r="H15" s="12">
        <v>280</v>
      </c>
      <c r="I15" s="12">
        <v>265</v>
      </c>
      <c r="J15" s="13">
        <f t="shared" si="0"/>
        <v>74200</v>
      </c>
      <c r="K15" s="14">
        <f t="shared" si="1"/>
        <v>10450.704225352114</v>
      </c>
      <c r="L15" s="19"/>
      <c r="M15" s="19"/>
      <c r="N15" s="19"/>
      <c r="O15" s="19"/>
    </row>
    <row r="16" spans="1:15" ht="19">
      <c r="A16" s="12" t="s">
        <v>20</v>
      </c>
      <c r="B16" s="12">
        <v>280</v>
      </c>
      <c r="C16" s="12" t="s">
        <v>47</v>
      </c>
      <c r="D16" s="12" t="s">
        <v>49</v>
      </c>
      <c r="E16" s="12" t="s">
        <v>56</v>
      </c>
      <c r="F16" s="5">
        <v>44899</v>
      </c>
      <c r="G16" s="12" t="s">
        <v>61</v>
      </c>
      <c r="H16" s="12">
        <v>280</v>
      </c>
      <c r="I16" s="12">
        <v>255</v>
      </c>
      <c r="J16" s="13">
        <f t="shared" si="0"/>
        <v>71400</v>
      </c>
      <c r="K16" s="14">
        <f t="shared" si="1"/>
        <v>10056.338028169015</v>
      </c>
      <c r="L16" s="19"/>
      <c r="M16" s="19"/>
      <c r="N16" s="19"/>
      <c r="O16" s="19"/>
    </row>
    <row r="17" spans="1:15" ht="19">
      <c r="A17" s="12" t="s">
        <v>20</v>
      </c>
      <c r="B17" s="12">
        <v>30</v>
      </c>
      <c r="C17" s="12" t="s">
        <v>47</v>
      </c>
      <c r="D17" s="12" t="s">
        <v>49</v>
      </c>
      <c r="E17" s="12" t="s">
        <v>57</v>
      </c>
      <c r="F17" s="5">
        <v>44899</v>
      </c>
      <c r="G17" s="12" t="s">
        <v>60</v>
      </c>
      <c r="H17" s="12">
        <v>30</v>
      </c>
      <c r="I17" s="12">
        <v>270</v>
      </c>
      <c r="J17" s="13">
        <f t="shared" si="0"/>
        <v>8100</v>
      </c>
      <c r="K17" s="14">
        <f t="shared" si="1"/>
        <v>1140.8450704225352</v>
      </c>
      <c r="L17" s="19"/>
      <c r="M17" s="19"/>
      <c r="N17" s="19"/>
      <c r="O17" s="19"/>
    </row>
    <row r="18" spans="1:15" ht="19">
      <c r="A18" s="12" t="s">
        <v>20</v>
      </c>
      <c r="B18" s="12">
        <v>10</v>
      </c>
      <c r="C18" s="12" t="s">
        <v>47</v>
      </c>
      <c r="D18" s="12" t="s">
        <v>49</v>
      </c>
      <c r="E18" s="12" t="s">
        <v>57</v>
      </c>
      <c r="F18" s="5">
        <v>44899</v>
      </c>
      <c r="G18" s="12" t="s">
        <v>60</v>
      </c>
      <c r="H18" s="12">
        <v>10</v>
      </c>
      <c r="I18" s="12">
        <v>270</v>
      </c>
      <c r="J18" s="13">
        <f t="shared" ref="J18:J29" si="2">H18*I18</f>
        <v>2700</v>
      </c>
      <c r="K18" s="14">
        <f t="shared" ref="K18:K29" si="3">J18/7.1</f>
        <v>380.28169014084511</v>
      </c>
    </row>
    <row r="19" spans="1:15" ht="19">
      <c r="A19" s="12" t="s">
        <v>20</v>
      </c>
      <c r="B19" s="12">
        <v>20</v>
      </c>
      <c r="C19" s="12" t="s">
        <v>47</v>
      </c>
      <c r="D19" s="12" t="s">
        <v>49</v>
      </c>
      <c r="E19" s="12" t="s">
        <v>57</v>
      </c>
      <c r="F19" s="5">
        <v>44899</v>
      </c>
      <c r="G19" s="12" t="s">
        <v>60</v>
      </c>
      <c r="H19" s="12">
        <v>20</v>
      </c>
      <c r="I19" s="12">
        <v>270</v>
      </c>
      <c r="J19" s="13">
        <f t="shared" si="2"/>
        <v>5400</v>
      </c>
      <c r="K19" s="14">
        <f t="shared" si="3"/>
        <v>760.56338028169023</v>
      </c>
    </row>
    <row r="20" spans="1:15" ht="19">
      <c r="A20" s="12" t="s">
        <v>20</v>
      </c>
      <c r="B20" s="12">
        <v>50</v>
      </c>
      <c r="C20" s="12" t="s">
        <v>47</v>
      </c>
      <c r="D20" s="12" t="s">
        <v>49</v>
      </c>
      <c r="E20" s="12" t="s">
        <v>57</v>
      </c>
      <c r="F20" s="5">
        <v>44899</v>
      </c>
      <c r="G20" s="12" t="s">
        <v>60</v>
      </c>
      <c r="H20" s="12">
        <v>50</v>
      </c>
      <c r="I20" s="12">
        <v>270</v>
      </c>
      <c r="J20" s="13">
        <f t="shared" si="2"/>
        <v>13500</v>
      </c>
      <c r="K20" s="14">
        <f t="shared" si="3"/>
        <v>1901.4084507042255</v>
      </c>
    </row>
    <row r="21" spans="1:15" ht="19">
      <c r="A21" s="12" t="s">
        <v>20</v>
      </c>
      <c r="B21" s="12">
        <v>10</v>
      </c>
      <c r="C21" s="12" t="s">
        <v>47</v>
      </c>
      <c r="D21" s="12" t="s">
        <v>49</v>
      </c>
      <c r="E21" s="12" t="s">
        <v>57</v>
      </c>
      <c r="F21" s="5">
        <v>44899</v>
      </c>
      <c r="G21" s="12" t="s">
        <v>60</v>
      </c>
      <c r="H21" s="12">
        <v>10</v>
      </c>
      <c r="I21" s="12">
        <v>270</v>
      </c>
      <c r="J21" s="13">
        <f t="shared" si="2"/>
        <v>2700</v>
      </c>
      <c r="K21" s="14">
        <f t="shared" si="3"/>
        <v>380.28169014084511</v>
      </c>
    </row>
    <row r="22" spans="1:15" ht="19">
      <c r="A22" s="12" t="s">
        <v>20</v>
      </c>
      <c r="B22" s="12">
        <v>30</v>
      </c>
      <c r="C22" s="12" t="s">
        <v>47</v>
      </c>
      <c r="D22" s="12" t="s">
        <v>49</v>
      </c>
      <c r="E22" s="12" t="s">
        <v>57</v>
      </c>
      <c r="F22" s="5">
        <v>44899</v>
      </c>
      <c r="G22" s="12" t="s">
        <v>60</v>
      </c>
      <c r="H22" s="12">
        <v>30</v>
      </c>
      <c r="I22" s="12">
        <v>270</v>
      </c>
      <c r="J22" s="13">
        <f t="shared" ref="J22:J25" si="4">H22*I22</f>
        <v>8100</v>
      </c>
      <c r="K22" s="14">
        <f t="shared" ref="K22:K25" si="5">J22/7.1</f>
        <v>1140.8450704225352</v>
      </c>
    </row>
    <row r="23" spans="1:15" ht="19">
      <c r="A23" s="12" t="s">
        <v>20</v>
      </c>
      <c r="B23" s="12">
        <v>130</v>
      </c>
      <c r="C23" s="12" t="s">
        <v>47</v>
      </c>
      <c r="D23" s="12" t="s">
        <v>49</v>
      </c>
      <c r="E23" s="12" t="s">
        <v>57</v>
      </c>
      <c r="F23" s="5">
        <v>44899</v>
      </c>
      <c r="G23" s="12" t="s">
        <v>60</v>
      </c>
      <c r="H23" s="12">
        <v>130</v>
      </c>
      <c r="I23" s="12">
        <v>265</v>
      </c>
      <c r="J23" s="13">
        <f t="shared" si="4"/>
        <v>34450</v>
      </c>
      <c r="K23" s="14">
        <f t="shared" si="5"/>
        <v>4852.1126760563384</v>
      </c>
    </row>
    <row r="24" spans="1:15" ht="19">
      <c r="A24" s="12" t="s">
        <v>20</v>
      </c>
      <c r="B24" s="12">
        <v>163</v>
      </c>
      <c r="C24" s="12" t="s">
        <v>47</v>
      </c>
      <c r="D24" s="12" t="s">
        <v>49</v>
      </c>
      <c r="E24" s="12" t="s">
        <v>58</v>
      </c>
      <c r="F24" s="5">
        <v>44899</v>
      </c>
      <c r="G24" s="12" t="s">
        <v>60</v>
      </c>
      <c r="H24" s="12">
        <v>163</v>
      </c>
      <c r="I24" s="12">
        <v>265</v>
      </c>
      <c r="J24" s="13">
        <f t="shared" si="4"/>
        <v>43195</v>
      </c>
      <c r="K24" s="14">
        <f t="shared" si="5"/>
        <v>6083.8028169014087</v>
      </c>
    </row>
    <row r="25" spans="1:15" ht="19">
      <c r="A25" s="12" t="s">
        <v>20</v>
      </c>
      <c r="B25" s="12">
        <v>19</v>
      </c>
      <c r="C25" s="12" t="s">
        <v>47</v>
      </c>
      <c r="D25" s="12" t="s">
        <v>49</v>
      </c>
      <c r="E25" s="12" t="s">
        <v>58</v>
      </c>
      <c r="F25" s="5">
        <v>44900</v>
      </c>
      <c r="G25" s="12" t="s">
        <v>60</v>
      </c>
      <c r="H25" s="12">
        <v>19</v>
      </c>
      <c r="I25" s="12">
        <v>270</v>
      </c>
      <c r="J25" s="13">
        <f t="shared" si="4"/>
        <v>5130</v>
      </c>
      <c r="K25" s="14">
        <f t="shared" si="5"/>
        <v>722.53521126760563</v>
      </c>
    </row>
    <row r="26" spans="1:15" ht="19">
      <c r="A26" s="12" t="s">
        <v>20</v>
      </c>
      <c r="B26" s="12">
        <v>10</v>
      </c>
      <c r="C26" s="12" t="s">
        <v>47</v>
      </c>
      <c r="D26" s="12" t="s">
        <v>49</v>
      </c>
      <c r="E26" s="12" t="s">
        <v>59</v>
      </c>
      <c r="F26" s="5">
        <v>44900</v>
      </c>
      <c r="G26" s="12" t="s">
        <v>60</v>
      </c>
      <c r="H26" s="12">
        <v>10</v>
      </c>
      <c r="I26" s="12">
        <v>270</v>
      </c>
      <c r="J26" s="13">
        <f t="shared" si="2"/>
        <v>2700</v>
      </c>
      <c r="K26" s="14">
        <f t="shared" si="3"/>
        <v>380.28169014084511</v>
      </c>
    </row>
    <row r="27" spans="1:15" ht="19">
      <c r="A27" s="12" t="s">
        <v>20</v>
      </c>
      <c r="B27" s="12">
        <v>93</v>
      </c>
      <c r="C27" s="12" t="s">
        <v>47</v>
      </c>
      <c r="D27" s="12" t="s">
        <v>49</v>
      </c>
      <c r="E27" s="12" t="s">
        <v>59</v>
      </c>
      <c r="F27" s="5">
        <v>44900</v>
      </c>
      <c r="G27" s="12" t="s">
        <v>60</v>
      </c>
      <c r="H27" s="12">
        <v>93</v>
      </c>
      <c r="I27" s="12">
        <v>265</v>
      </c>
      <c r="J27" s="13">
        <f t="shared" si="2"/>
        <v>24645</v>
      </c>
      <c r="K27" s="14">
        <f t="shared" si="3"/>
        <v>3471.1267605633802</v>
      </c>
    </row>
    <row r="28" spans="1:15" ht="19">
      <c r="A28" s="12" t="s">
        <v>20</v>
      </c>
      <c r="B28" s="12">
        <v>177</v>
      </c>
      <c r="C28" s="12" t="s">
        <v>47</v>
      </c>
      <c r="D28" s="12" t="s">
        <v>49</v>
      </c>
      <c r="E28" s="12" t="s">
        <v>59</v>
      </c>
      <c r="F28" s="5">
        <v>44900</v>
      </c>
      <c r="G28" s="12" t="s">
        <v>60</v>
      </c>
      <c r="H28" s="12">
        <v>177</v>
      </c>
      <c r="I28" s="12">
        <v>265</v>
      </c>
      <c r="J28" s="13">
        <f t="shared" si="2"/>
        <v>46905</v>
      </c>
      <c r="K28" s="14">
        <f t="shared" si="3"/>
        <v>6606.3380281690143</v>
      </c>
    </row>
    <row r="29" spans="1:15" ht="19">
      <c r="A29" s="12" t="s">
        <v>20</v>
      </c>
      <c r="B29" s="12">
        <v>98</v>
      </c>
      <c r="C29" s="12" t="s">
        <v>47</v>
      </c>
      <c r="D29" s="12" t="s">
        <v>49</v>
      </c>
      <c r="E29" s="12" t="s">
        <v>58</v>
      </c>
      <c r="F29" s="5">
        <v>44901</v>
      </c>
      <c r="G29" s="12" t="s">
        <v>60</v>
      </c>
      <c r="H29" s="12">
        <v>98</v>
      </c>
      <c r="I29" s="12">
        <v>265</v>
      </c>
      <c r="J29" s="13">
        <f t="shared" si="2"/>
        <v>25970</v>
      </c>
      <c r="K29" s="14">
        <f t="shared" si="3"/>
        <v>3657.7464788732395</v>
      </c>
    </row>
    <row r="30" spans="1:15" ht="19">
      <c r="A30" s="2"/>
      <c r="B30" s="2"/>
      <c r="C30" s="2"/>
      <c r="D30" s="2"/>
      <c r="E30" s="2"/>
      <c r="F30" s="5"/>
      <c r="G30" s="2"/>
      <c r="H30" s="7"/>
      <c r="I30" s="7"/>
      <c r="J30" s="8"/>
      <c r="K30" s="4"/>
    </row>
    <row r="31" spans="1:15" ht="19">
      <c r="A31" s="2" t="s">
        <v>19</v>
      </c>
      <c r="B31" s="12">
        <f>SUM(B10:B29)</f>
        <v>2800</v>
      </c>
      <c r="C31" s="2"/>
      <c r="D31" s="2"/>
      <c r="E31" s="2"/>
      <c r="F31" s="2"/>
      <c r="G31" s="2" t="s">
        <v>19</v>
      </c>
      <c r="H31" s="15">
        <f>SUM(H10:H30)</f>
        <v>2800</v>
      </c>
      <c r="I31" s="15"/>
      <c r="J31" s="16">
        <f>SUM(J10:J30)</f>
        <v>737295</v>
      </c>
      <c r="K31" s="17">
        <f>J31/7.1</f>
        <v>103844.3661971831</v>
      </c>
    </row>
    <row r="32" spans="1:15" ht="19">
      <c r="A32" s="9"/>
      <c r="B32" s="9"/>
      <c r="C32" s="9"/>
      <c r="D32" s="9"/>
      <c r="E32" s="9"/>
      <c r="F32" s="9"/>
      <c r="G32" s="10" t="s">
        <v>18</v>
      </c>
      <c r="H32" s="12" t="s">
        <v>62</v>
      </c>
      <c r="I32" s="18"/>
      <c r="J32" s="16">
        <f>J31*0.06</f>
        <v>44237.7</v>
      </c>
      <c r="K32" s="17">
        <f t="shared" ref="K32:K40" si="6">J32/7.1</f>
        <v>6230.6619718309857</v>
      </c>
      <c r="L32" s="25">
        <f>K32/K31</f>
        <v>0.06</v>
      </c>
    </row>
    <row r="33" spans="1:11" ht="19">
      <c r="A33" s="9"/>
      <c r="B33" s="9"/>
      <c r="C33" s="9"/>
      <c r="D33" s="9"/>
      <c r="E33" s="9"/>
      <c r="F33" s="9"/>
      <c r="G33" s="10" t="s">
        <v>17</v>
      </c>
      <c r="H33" s="12" t="s">
        <v>16</v>
      </c>
      <c r="I33" s="12"/>
      <c r="J33" s="16">
        <v>1200</v>
      </c>
      <c r="K33" s="17">
        <f t="shared" si="6"/>
        <v>169.01408450704227</v>
      </c>
    </row>
    <row r="34" spans="1:11" ht="19">
      <c r="A34" s="9"/>
      <c r="B34" s="9"/>
      <c r="C34" s="9"/>
      <c r="D34" s="9"/>
      <c r="E34" s="9"/>
      <c r="F34" s="9"/>
      <c r="G34" s="10" t="s">
        <v>15</v>
      </c>
      <c r="H34" s="12" t="s">
        <v>14</v>
      </c>
      <c r="I34" s="12"/>
      <c r="J34" s="16"/>
      <c r="K34" s="17">
        <f t="shared" si="6"/>
        <v>0</v>
      </c>
    </row>
    <row r="35" spans="1:11" ht="19">
      <c r="A35" s="9"/>
      <c r="B35" s="9"/>
      <c r="C35" s="9"/>
      <c r="D35" s="9"/>
      <c r="E35" s="9"/>
      <c r="F35" s="9"/>
      <c r="G35" s="10" t="s">
        <v>13</v>
      </c>
      <c r="H35" s="12" t="s">
        <v>12</v>
      </c>
      <c r="I35" s="12"/>
      <c r="J35" s="16">
        <v>3000</v>
      </c>
      <c r="K35" s="17">
        <f t="shared" si="6"/>
        <v>422.53521126760563</v>
      </c>
    </row>
    <row r="36" spans="1:11" ht="19">
      <c r="A36" s="9"/>
      <c r="B36" s="9"/>
      <c r="C36" s="9"/>
      <c r="D36" s="9"/>
      <c r="E36" s="9"/>
      <c r="F36" s="9"/>
      <c r="G36" s="10" t="s">
        <v>11</v>
      </c>
      <c r="H36" s="12" t="s">
        <v>10</v>
      </c>
      <c r="I36" s="12"/>
      <c r="J36" s="16">
        <v>70925.899999999994</v>
      </c>
      <c r="K36" s="17">
        <f t="shared" si="6"/>
        <v>9989.5633802816901</v>
      </c>
    </row>
    <row r="37" spans="1:11" ht="19">
      <c r="A37" s="9"/>
      <c r="B37" s="9"/>
      <c r="C37" s="9"/>
      <c r="D37" s="9"/>
      <c r="E37" s="9"/>
      <c r="F37" s="9"/>
      <c r="G37" s="10" t="s">
        <v>9</v>
      </c>
      <c r="H37" s="12" t="s">
        <v>8</v>
      </c>
      <c r="I37" s="12"/>
      <c r="J37" s="16">
        <v>15369.4</v>
      </c>
      <c r="K37" s="17">
        <f t="shared" si="6"/>
        <v>2164.7042253521126</v>
      </c>
    </row>
    <row r="38" spans="1:11" ht="19">
      <c r="A38" s="9"/>
      <c r="B38" s="9"/>
      <c r="C38" s="9"/>
      <c r="D38" s="9"/>
      <c r="E38" s="9"/>
      <c r="F38" s="9"/>
      <c r="G38" s="10" t="s">
        <v>7</v>
      </c>
      <c r="H38" s="12" t="s">
        <v>6</v>
      </c>
      <c r="I38" s="12"/>
      <c r="J38" s="16"/>
      <c r="K38" s="17">
        <f t="shared" si="6"/>
        <v>0</v>
      </c>
    </row>
    <row r="39" spans="1:11" ht="19">
      <c r="A39" s="9"/>
      <c r="B39" s="9"/>
      <c r="C39" s="9"/>
      <c r="D39" s="9"/>
      <c r="E39" s="9"/>
      <c r="F39" s="9"/>
      <c r="G39" s="10" t="s">
        <v>5</v>
      </c>
      <c r="H39" s="12" t="s">
        <v>4</v>
      </c>
      <c r="I39" s="12"/>
      <c r="J39" s="16"/>
      <c r="K39" s="17">
        <f t="shared" si="6"/>
        <v>0</v>
      </c>
    </row>
    <row r="40" spans="1:11" ht="19">
      <c r="A40" s="9"/>
      <c r="B40" s="9"/>
      <c r="C40" s="9"/>
      <c r="D40" s="9"/>
      <c r="E40" s="9"/>
      <c r="F40" s="9"/>
      <c r="G40" s="10" t="s">
        <v>3</v>
      </c>
      <c r="H40" s="12" t="s">
        <v>2</v>
      </c>
      <c r="I40" s="12"/>
      <c r="J40" s="16"/>
      <c r="K40" s="17">
        <f t="shared" si="6"/>
        <v>0</v>
      </c>
    </row>
    <row r="41" spans="1:11" ht="19">
      <c r="A41" s="9"/>
      <c r="B41" s="9"/>
      <c r="C41" s="9"/>
      <c r="D41" s="9"/>
      <c r="E41" s="9"/>
      <c r="F41" s="9"/>
      <c r="G41" s="10"/>
      <c r="H41" s="12"/>
      <c r="I41" s="12"/>
      <c r="J41" s="16"/>
      <c r="K41" s="17"/>
    </row>
    <row r="42" spans="1:11" ht="18.75" customHeight="1">
      <c r="A42" s="9"/>
      <c r="B42" s="9"/>
      <c r="C42" s="9"/>
      <c r="D42" s="9"/>
      <c r="E42" s="9"/>
      <c r="F42" s="9"/>
      <c r="G42" s="10" t="s">
        <v>1</v>
      </c>
      <c r="H42" s="12" t="s">
        <v>0</v>
      </c>
      <c r="I42" s="12"/>
      <c r="J42" s="16">
        <f>J31-J32-J33-J34-J35-J36-J37-J38-J39-J40-J41</f>
        <v>602562</v>
      </c>
      <c r="K42" s="17">
        <f>J42/7.1</f>
        <v>84867.887323943665</v>
      </c>
    </row>
  </sheetData>
  <mergeCells count="6">
    <mergeCell ref="A1:K3"/>
    <mergeCell ref="L9:M9"/>
    <mergeCell ref="A4:K4"/>
    <mergeCell ref="A5:K5"/>
    <mergeCell ref="A6:K6"/>
    <mergeCell ref="A7:K7"/>
  </mergeCells>
  <phoneticPr fontId="2" type="noConversion"/>
  <conditionalFormatting sqref="N9:O13">
    <cfRule type="cellIs" dxfId="0" priority="1" operator="lessThan">
      <formula>0</formula>
    </cfRule>
  </conditionalFormatting>
  <pageMargins left="0.7" right="0.7" top="0.75" bottom="0.75" header="0.3" footer="0.3"/>
  <pageSetup paperSize="9" scale="51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020-9381-9180</vt:lpstr>
      <vt:lpstr>'020-9381-9180'!Área_de_impresión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Peralta</cp:lastModifiedBy>
  <cp:lastPrinted>2023-05-02T15:43:04Z</cp:lastPrinted>
  <dcterms:created xsi:type="dcterms:W3CDTF">2023-02-10T13:57:43Z</dcterms:created>
  <dcterms:modified xsi:type="dcterms:W3CDTF">2023-05-02T15:43:10Z</dcterms:modified>
</cp:coreProperties>
</file>