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27A77B8F-0B60-F044-A95E-2AABEBB6079C}" xr6:coauthVersionLast="47" xr6:coauthVersionMax="47" xr10:uidLastSave="{00000000-0000-0000-0000-000000000000}"/>
  <bookViews>
    <workbookView xWindow="0" yWindow="500" windowWidth="33600" windowHeight="18840" xr2:uid="{90454D7F-0486-4368-9E32-4A3321C76B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L18" i="1" l="1"/>
  <c r="J18" i="1"/>
  <c r="K18" i="1" s="1"/>
  <c r="B19" i="1"/>
  <c r="K28" i="1"/>
  <c r="K27" i="1"/>
  <c r="K26" i="1"/>
  <c r="K25" i="1"/>
  <c r="K24" i="1"/>
  <c r="K23" i="1"/>
  <c r="K22" i="1"/>
  <c r="H19" i="1"/>
  <c r="L17" i="1"/>
  <c r="J17" i="1"/>
  <c r="K17" i="1" s="1"/>
  <c r="L16" i="1"/>
  <c r="J16" i="1"/>
  <c r="K16" i="1" s="1"/>
  <c r="L15" i="1"/>
  <c r="J15" i="1"/>
  <c r="K15" i="1" s="1"/>
  <c r="L14" i="1"/>
  <c r="J14" i="1"/>
  <c r="K14" i="1" s="1"/>
  <c r="L13" i="1"/>
  <c r="J13" i="1"/>
  <c r="K13" i="1" s="1"/>
  <c r="L12" i="1"/>
  <c r="J12" i="1"/>
  <c r="K12" i="1" s="1"/>
  <c r="L11" i="1"/>
  <c r="J11" i="1"/>
  <c r="K11" i="1" s="1"/>
  <c r="L10" i="1"/>
  <c r="J10" i="1"/>
  <c r="K10" i="1" l="1"/>
  <c r="J21" i="1"/>
  <c r="K21" i="1" s="1"/>
  <c r="O10" i="1" s="1"/>
  <c r="K20" i="1"/>
  <c r="K29" i="1" l="1"/>
  <c r="J29" i="1"/>
  <c r="O9" i="1"/>
  <c r="O11" i="1" l="1"/>
  <c r="O12" i="1"/>
</calcChain>
</file>

<file path=xl/sharedStrings.xml><?xml version="1.0" encoding="utf-8"?>
<sst xmlns="http://schemas.openxmlformats.org/spreadsheetml/2006/main" count="81" uniqueCount="58">
  <si>
    <t>Happy Farm Fruit</t>
  </si>
  <si>
    <t>品牌/BRAND: 8Fuegos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</si>
  <si>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</si>
  <si>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</si>
  <si>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</si>
  <si>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</si>
  <si>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</si>
  <si>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</si>
  <si>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</si>
  <si>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</si>
  <si>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</si>
  <si>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</si>
  <si>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</si>
  <si>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</si>
  <si>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Unit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</si>
  <si>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</si>
  <si>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</si>
  <si>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</si>
  <si>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</si>
  <si>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</si>
  <si>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</si>
  <si>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</si>
  <si>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</si>
  <si>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</si>
  <si>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</si>
  <si>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</si>
  <si>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Cost:</t>
  </si>
  <si>
    <t>Cost per Kg:</t>
  </si>
  <si>
    <t>Custom</t>
  </si>
  <si>
    <t>Cost 5Kg:</t>
  </si>
  <si>
    <t>Cost 2.5Kg:</t>
  </si>
  <si>
    <t>total</t>
  </si>
  <si>
    <t>Commission</t>
  </si>
  <si>
    <t>Marketing cost</t>
  </si>
  <si>
    <t>Customs clearance fee</t>
  </si>
  <si>
    <t>Add-value duty (VAT)</t>
  </si>
  <si>
    <t>Entry Fee</t>
  </si>
  <si>
    <t>Forklift</t>
  </si>
  <si>
    <t>Sanitation</t>
  </si>
  <si>
    <t>Truck freight</t>
  </si>
  <si>
    <t>Liquitation CIF</t>
  </si>
  <si>
    <t>批次号/lot number：157-84730612</t>
  </si>
  <si>
    <t>1512080</t>
  </si>
  <si>
    <t>REGINA</t>
  </si>
  <si>
    <t>4JD</t>
  </si>
  <si>
    <t>3J</t>
  </si>
  <si>
    <t>3JDD</t>
  </si>
  <si>
    <t>2.5</t>
  </si>
  <si>
    <t>1513575</t>
  </si>
  <si>
    <t>1513580</t>
  </si>
  <si>
    <t>2JDD</t>
  </si>
  <si>
    <t>3JD</t>
  </si>
  <si>
    <t>1513584</t>
  </si>
  <si>
    <t>1513597</t>
  </si>
  <si>
    <t>1513736</t>
  </si>
  <si>
    <t>LAPINS</t>
  </si>
  <si>
    <t>2JD</t>
  </si>
  <si>
    <t>2J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</si>
</sst>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 &quot;$&quot;* #,##0.0_ ;_ &quot;$&quot;* \-#,##0.0_ ;_ &quot;$&quot;* &quot;-&quot;_ ;_ @_ "/>
    <numFmt numFmtId="168" formatCode="#0"/>
    <numFmt numFmtId="169" formatCode="0_ "/>
    <numFmt numFmtId="170" formatCode="yyyy\-mm\-dd"/>
    <numFmt numFmtId="171" formatCode="_ &quot;￥&quot;* #,##0_ ;_ &quot;￥&quot;* \-#,##0_ ;_ &quot;￥&quot;* &quot;-&quot;??_ ;_ @_ "/>
    <numFmt numFmtId="172" formatCode="_(&quot;$&quot;* #,##0_);_(&quot;$&quot;* \(#,##0\);_(&quot;$&quot;* &quot;-&quot;_);_(@_)"/>
    <numFmt numFmtId="173" formatCode="_([$$-409]* #,##0_);_([$$-409]* \(#,##0\);_([$$-409]* &quot;-&quot;??_);_(@_)"/>
    <numFmt numFmtId="174" formatCode="0;[Red]0"/>
    <numFmt numFmtId="175" formatCode="_ [$¥-804]* #,##0.00_ ;_ [$¥-804]* \-#,##0.00_ ;_ [$¥-804]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sz val="10"/>
      <name val="Arial"/>
      <family val="2"/>
    </font>
    <font>
      <b/>
      <sz val="12"/>
      <color indexed="8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7" fillId="0" borderId="0"/>
    <xf numFmtId="0" fontId="1" fillId="0" borderId="0"/>
  </cellStyleXfs>
  <cellXfs count="37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67" fontId="3" fillId="3" borderId="0" xfId="1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2" fontId="3" fillId="3" borderId="0" xfId="1" applyFont="1" applyFill="1" applyAlignment="1">
      <alignment vertical="center"/>
    </xf>
    <xf numFmtId="168" fontId="5" fillId="0" borderId="1" xfId="0" applyNumberFormat="1" applyFont="1" applyBorder="1" applyAlignment="1">
      <alignment horizontal="center" vertical="top"/>
    </xf>
    <xf numFmtId="169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170" fontId="6" fillId="0" borderId="1" xfId="0" applyNumberFormat="1" applyFont="1" applyBorder="1" applyAlignment="1">
      <alignment horizontal="center" vertical="top"/>
    </xf>
    <xf numFmtId="171" fontId="5" fillId="0" borderId="1" xfId="0" applyNumberFormat="1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center"/>
    </xf>
    <xf numFmtId="172" fontId="3" fillId="3" borderId="0" xfId="1" applyNumberFormat="1" applyFont="1" applyFill="1" applyAlignment="1">
      <alignment vertical="center"/>
    </xf>
    <xf numFmtId="173" fontId="3" fillId="2" borderId="0" xfId="0" applyNumberFormat="1" applyFont="1" applyFill="1" applyAlignment="1">
      <alignment vertical="center"/>
    </xf>
    <xf numFmtId="174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75" fontId="4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74" fontId="6" fillId="0" borderId="1" xfId="0" applyNumberFormat="1" applyFont="1" applyBorder="1" applyAlignment="1">
      <alignment horizontal="left" vertical="center"/>
    </xf>
    <xf numFmtId="169" fontId="6" fillId="0" borderId="1" xfId="0" applyNumberFormat="1" applyFont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66" fontId="4" fillId="4" borderId="1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/>
    </xf>
  </cellXfs>
  <cellStyles count="4">
    <cellStyle name="Moneda [0]" xfId="1" builtinId="7"/>
    <cellStyle name="Normal" xfId="0" builtinId="0"/>
    <cellStyle name="Normal 2" xfId="2" xr:uid="{656E25C5-93CE-4823-B3CA-4A2B97EB0540}"/>
    <cellStyle name="Normal 4" xfId="3" xr:uid="{DA21460C-7988-4BE7-802F-B973A70049A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874573</xdr:colOff>
      <xdr:row>3</xdr:row>
      <xdr:rowOff>188913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BFE9E6-7BF3-4DAE-806B-7DDC4672E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69809" cy="795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5B97-B158-4F44-A34D-E695CD113041}">
  <dimension ref="A1:Q31"/>
  <sheetViews>
    <sheetView tabSelected="1" zoomScale="85" zoomScaleNormal="85" workbookViewId="0">
      <selection activeCell="G34" sqref="G34"/>
    </sheetView>
  </sheetViews>
  <sheetFormatPr baseColWidth="10" defaultColWidth="9" defaultRowHeight="15"/>
  <cols>
    <col min="1" max="1" width="19.66406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12.83203125" style="1" bestFit="1" customWidth="1"/>
    <col min="10" max="10" width="21" style="30" bestFit="1" customWidth="1"/>
    <col min="11" max="11" width="16.6640625" style="31" bestFit="1" customWidth="1"/>
    <col min="12" max="12" width="19.6640625" style="31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7">
      <c r="A1" s="32" t="s">
        <v>0</v>
      </c>
      <c r="B1" s="32"/>
      <c r="C1" s="32"/>
      <c r="D1" s="32"/>
      <c r="E1" s="32"/>
      <c r="F1" s="32"/>
      <c r="G1" s="33"/>
      <c r="H1" s="32"/>
      <c r="I1" s="32"/>
      <c r="J1" s="32"/>
      <c r="K1" s="32"/>
      <c r="L1" s="1"/>
    </row>
    <row r="2" spans="1:17">
      <c r="A2" s="32"/>
      <c r="B2" s="32"/>
      <c r="C2" s="32"/>
      <c r="D2" s="32"/>
      <c r="E2" s="32"/>
      <c r="F2" s="32"/>
      <c r="G2" s="33"/>
      <c r="H2" s="32"/>
      <c r="I2" s="32"/>
      <c r="J2" s="32"/>
      <c r="K2" s="32"/>
      <c r="L2" s="1"/>
    </row>
    <row r="3" spans="1:17">
      <c r="A3" s="32"/>
      <c r="B3" s="32"/>
      <c r="C3" s="32"/>
      <c r="D3" s="32"/>
      <c r="E3" s="32"/>
      <c r="F3" s="32"/>
      <c r="G3" s="33"/>
      <c r="H3" s="32"/>
      <c r="I3" s="32"/>
      <c r="J3" s="32"/>
      <c r="K3" s="32"/>
      <c r="L3" s="1"/>
    </row>
    <row r="4" spans="1:17">
      <c r="A4" s="32"/>
      <c r="B4" s="32"/>
      <c r="C4" s="32"/>
      <c r="D4" s="32"/>
      <c r="E4" s="32"/>
      <c r="F4" s="32"/>
      <c r="G4" s="33"/>
      <c r="H4" s="32"/>
      <c r="I4" s="32"/>
      <c r="J4" s="32"/>
      <c r="K4" s="32"/>
      <c r="L4" s="1"/>
    </row>
    <row r="5" spans="1:17" ht="17">
      <c r="A5" s="34" t="s">
        <v>1</v>
      </c>
      <c r="B5" s="34"/>
      <c r="C5" s="34"/>
      <c r="D5" s="34"/>
      <c r="E5" s="34"/>
      <c r="F5" s="34"/>
      <c r="G5" s="35"/>
      <c r="H5" s="34"/>
      <c r="I5" s="34"/>
      <c r="J5" s="34"/>
      <c r="K5" s="34"/>
      <c r="L5" s="1"/>
    </row>
    <row r="6" spans="1:17" ht="17">
      <c r="A6" s="34" t="s">
        <v>41</v>
      </c>
      <c r="B6" s="34"/>
      <c r="C6" s="34"/>
      <c r="D6" s="34"/>
      <c r="E6" s="34"/>
      <c r="F6" s="34"/>
      <c r="G6" s="35"/>
      <c r="H6" s="34"/>
      <c r="I6" s="34"/>
      <c r="J6" s="34"/>
      <c r="K6" s="34"/>
      <c r="L6" s="1"/>
    </row>
    <row r="7" spans="1:17" ht="17">
      <c r="A7" s="34" t="s">
        <v>2</v>
      </c>
      <c r="B7" s="34"/>
      <c r="C7" s="34"/>
      <c r="D7" s="34"/>
      <c r="E7" s="34"/>
      <c r="F7" s="34"/>
      <c r="G7" s="35"/>
      <c r="H7" s="34"/>
      <c r="I7" s="34"/>
      <c r="J7" s="34"/>
      <c r="K7" s="34"/>
      <c r="L7" s="1"/>
    </row>
    <row r="8" spans="1:17" ht="17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36" t="s">
        <v>15</v>
      </c>
      <c r="N8" s="36"/>
      <c r="O8" s="6">
        <v>7.3</v>
      </c>
      <c r="P8" s="7" t="s">
        <v>16</v>
      </c>
    </row>
    <row r="9" spans="1:17" ht="17">
      <c r="A9" s="2"/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3" t="s">
        <v>25</v>
      </c>
      <c r="K9" s="4" t="s">
        <v>16</v>
      </c>
      <c r="L9" s="4" t="s">
        <v>16</v>
      </c>
      <c r="M9" s="7"/>
      <c r="N9" s="5" t="s">
        <v>26</v>
      </c>
      <c r="O9" s="8">
        <f>+SUM(K21:K28)</f>
        <v>13215.047945205481</v>
      </c>
      <c r="P9" s="7"/>
      <c r="Q9" s="7"/>
    </row>
    <row r="10" spans="1:17" ht="17">
      <c r="A10" s="2"/>
      <c r="B10" s="9">
        <v>280</v>
      </c>
      <c r="C10" s="10" t="s">
        <v>43</v>
      </c>
      <c r="D10" s="10" t="s">
        <v>42</v>
      </c>
      <c r="E10" s="11" t="s">
        <v>47</v>
      </c>
      <c r="F10" s="11" t="s">
        <v>44</v>
      </c>
      <c r="G10" s="12">
        <v>45292</v>
      </c>
      <c r="H10" s="9">
        <v>17</v>
      </c>
      <c r="I10" s="13">
        <v>400</v>
      </c>
      <c r="J10" s="14">
        <f>+H10*I10</f>
        <v>6800</v>
      </c>
      <c r="K10" s="4">
        <f t="shared" ref="K10:K17" si="0">+J10/O$8</f>
        <v>931.50684931506851</v>
      </c>
      <c r="L10" s="4">
        <f t="shared" ref="L10:L17" si="1">+I10/$O$8</f>
        <v>54.794520547945204</v>
      </c>
      <c r="M10" s="7"/>
      <c r="N10" s="5" t="s">
        <v>27</v>
      </c>
      <c r="O10" s="15">
        <f>+SUM(K21:K28)/4858</f>
        <v>2.7202651184037632</v>
      </c>
      <c r="P10" s="7"/>
      <c r="Q10" s="7"/>
    </row>
    <row r="11" spans="1:17" ht="17">
      <c r="A11" s="2" t="s">
        <v>28</v>
      </c>
      <c r="B11" s="9">
        <v>280</v>
      </c>
      <c r="C11" s="10" t="s">
        <v>43</v>
      </c>
      <c r="D11" s="10" t="s">
        <v>42</v>
      </c>
      <c r="E11" s="11" t="s">
        <v>47</v>
      </c>
      <c r="F11" s="11" t="s">
        <v>45</v>
      </c>
      <c r="G11" s="12">
        <v>45292</v>
      </c>
      <c r="H11" s="9">
        <v>21</v>
      </c>
      <c r="I11" s="13">
        <v>300</v>
      </c>
      <c r="J11" s="14">
        <f t="shared" ref="J11:J17" si="2">+H11*I11</f>
        <v>6300</v>
      </c>
      <c r="K11" s="4">
        <f t="shared" si="0"/>
        <v>863.01369863013701</v>
      </c>
      <c r="L11" s="4">
        <f t="shared" si="1"/>
        <v>41.095890410958908</v>
      </c>
      <c r="M11" s="7"/>
      <c r="N11" s="5" t="s">
        <v>29</v>
      </c>
      <c r="O11" s="16">
        <f>+O10*5</f>
        <v>13.601325592018815</v>
      </c>
      <c r="P11" s="7"/>
      <c r="Q11" s="7"/>
    </row>
    <row r="12" spans="1:17" ht="17">
      <c r="A12" s="2"/>
      <c r="B12" s="9">
        <v>280</v>
      </c>
      <c r="C12" s="10" t="s">
        <v>43</v>
      </c>
      <c r="D12" s="10" t="s">
        <v>42</v>
      </c>
      <c r="E12" s="11" t="s">
        <v>47</v>
      </c>
      <c r="F12" s="11" t="s">
        <v>46</v>
      </c>
      <c r="G12" s="12">
        <v>45292</v>
      </c>
      <c r="H12" s="9">
        <v>242</v>
      </c>
      <c r="I12" s="13">
        <v>400</v>
      </c>
      <c r="J12" s="14">
        <f t="shared" si="2"/>
        <v>96800</v>
      </c>
      <c r="K12" s="4">
        <f t="shared" si="0"/>
        <v>13260.273972602739</v>
      </c>
      <c r="L12" s="4">
        <f t="shared" si="1"/>
        <v>54.794520547945204</v>
      </c>
      <c r="M12" s="7"/>
      <c r="N12" s="5" t="s">
        <v>30</v>
      </c>
      <c r="O12" s="16">
        <f>+O10*2.5</f>
        <v>6.8006627960094077</v>
      </c>
      <c r="P12" s="7"/>
      <c r="Q12" s="7"/>
    </row>
    <row r="13" spans="1:17" ht="17">
      <c r="A13" s="2"/>
      <c r="B13" s="9">
        <v>280</v>
      </c>
      <c r="C13" s="10" t="s">
        <v>43</v>
      </c>
      <c r="D13" s="10" t="s">
        <v>48</v>
      </c>
      <c r="E13" s="11" t="s">
        <v>47</v>
      </c>
      <c r="F13" s="11" t="s">
        <v>50</v>
      </c>
      <c r="G13" s="12">
        <v>45295</v>
      </c>
      <c r="H13" s="9">
        <v>280</v>
      </c>
      <c r="I13" s="13">
        <v>300</v>
      </c>
      <c r="J13" s="14">
        <f t="shared" si="2"/>
        <v>84000</v>
      </c>
      <c r="K13" s="4">
        <f t="shared" si="0"/>
        <v>11506.849315068494</v>
      </c>
      <c r="L13" s="4">
        <f t="shared" si="1"/>
        <v>41.095890410958908</v>
      </c>
      <c r="Q13" s="7"/>
    </row>
    <row r="14" spans="1:17" ht="17">
      <c r="A14" s="2"/>
      <c r="B14" s="9">
        <v>280</v>
      </c>
      <c r="C14" s="10" t="s">
        <v>43</v>
      </c>
      <c r="D14" s="10" t="s">
        <v>49</v>
      </c>
      <c r="E14" s="11" t="s">
        <v>47</v>
      </c>
      <c r="F14" s="11" t="s">
        <v>51</v>
      </c>
      <c r="G14" s="12">
        <v>45292</v>
      </c>
      <c r="H14" s="9">
        <v>280</v>
      </c>
      <c r="I14" s="13">
        <v>390</v>
      </c>
      <c r="J14" s="14">
        <f t="shared" si="2"/>
        <v>109200</v>
      </c>
      <c r="K14" s="4">
        <f t="shared" si="0"/>
        <v>14958.904109589041</v>
      </c>
      <c r="L14" s="4">
        <f t="shared" si="1"/>
        <v>53.424657534246577</v>
      </c>
      <c r="Q14" s="7"/>
    </row>
    <row r="15" spans="1:17" ht="17">
      <c r="A15" s="2"/>
      <c r="B15" s="9">
        <v>280</v>
      </c>
      <c r="C15" s="10" t="s">
        <v>43</v>
      </c>
      <c r="D15" s="10" t="s">
        <v>52</v>
      </c>
      <c r="E15" s="11" t="s">
        <v>47</v>
      </c>
      <c r="F15" s="11" t="s">
        <v>56</v>
      </c>
      <c r="G15" s="12">
        <v>45294</v>
      </c>
      <c r="H15" s="9">
        <v>280</v>
      </c>
      <c r="I15" s="13">
        <v>300</v>
      </c>
      <c r="J15" s="14">
        <f t="shared" si="2"/>
        <v>84000</v>
      </c>
      <c r="K15" s="4">
        <f t="shared" si="0"/>
        <v>11506.849315068494</v>
      </c>
      <c r="L15" s="4">
        <f t="shared" si="1"/>
        <v>41.095890410958908</v>
      </c>
      <c r="M15" s="7"/>
      <c r="N15" s="5"/>
      <c r="O15" s="16"/>
      <c r="P15" s="7"/>
      <c r="Q15" s="7"/>
    </row>
    <row r="16" spans="1:17" ht="17">
      <c r="A16" s="2"/>
      <c r="B16" s="9">
        <v>280</v>
      </c>
      <c r="C16" s="10" t="s">
        <v>43</v>
      </c>
      <c r="D16" s="10" t="s">
        <v>53</v>
      </c>
      <c r="E16" s="11" t="s">
        <v>47</v>
      </c>
      <c r="F16" s="11" t="s">
        <v>57</v>
      </c>
      <c r="G16" s="12">
        <v>45298</v>
      </c>
      <c r="H16" s="9">
        <v>28</v>
      </c>
      <c r="I16" s="13">
        <v>300</v>
      </c>
      <c r="J16" s="14">
        <f t="shared" si="2"/>
        <v>8400</v>
      </c>
      <c r="K16" s="4">
        <f t="shared" si="0"/>
        <v>1150.6849315068494</v>
      </c>
      <c r="L16" s="4">
        <f t="shared" si="1"/>
        <v>41.095890410958908</v>
      </c>
      <c r="M16" s="7"/>
      <c r="N16" s="5"/>
      <c r="O16" s="16"/>
      <c r="P16" s="7"/>
      <c r="Q16" s="7"/>
    </row>
    <row r="17" spans="1:17" ht="17">
      <c r="A17" s="2" t="s">
        <v>28</v>
      </c>
      <c r="B17" s="9">
        <v>280</v>
      </c>
      <c r="C17" s="10" t="s">
        <v>43</v>
      </c>
      <c r="D17" s="10" t="s">
        <v>53</v>
      </c>
      <c r="E17" s="11" t="s">
        <v>47</v>
      </c>
      <c r="F17" s="11" t="s">
        <v>45</v>
      </c>
      <c r="G17" s="12">
        <v>45292</v>
      </c>
      <c r="H17" s="9">
        <v>252</v>
      </c>
      <c r="I17" s="13">
        <v>340</v>
      </c>
      <c r="J17" s="14">
        <f t="shared" si="2"/>
        <v>85680</v>
      </c>
      <c r="K17" s="4">
        <f t="shared" si="0"/>
        <v>11736.986301369863</v>
      </c>
      <c r="L17" s="4">
        <f t="shared" si="1"/>
        <v>46.575342465753423</v>
      </c>
      <c r="Q17" s="7"/>
    </row>
    <row r="18" spans="1:17" ht="17">
      <c r="A18" s="2"/>
      <c r="B18" s="9">
        <v>280</v>
      </c>
      <c r="C18" s="10" t="s">
        <v>55</v>
      </c>
      <c r="D18" s="10" t="s">
        <v>54</v>
      </c>
      <c r="E18" s="11" t="s">
        <v>47</v>
      </c>
      <c r="F18" s="11" t="s">
        <v>44</v>
      </c>
      <c r="G18" s="12">
        <v>45292</v>
      </c>
      <c r="H18" s="9">
        <v>280</v>
      </c>
      <c r="I18" s="13">
        <v>350</v>
      </c>
      <c r="J18" s="14">
        <f t="shared" ref="J18" si="3">+H18*I18</f>
        <v>98000</v>
      </c>
      <c r="K18" s="4">
        <f t="shared" ref="K18" si="4">+J18/O$8</f>
        <v>13424.657534246575</v>
      </c>
      <c r="L18" s="4">
        <f t="shared" ref="L18" si="5">+I18/$O$8</f>
        <v>47.945205479452056</v>
      </c>
      <c r="Q18" s="7"/>
    </row>
    <row r="19" spans="1:17" ht="17">
      <c r="A19" s="2" t="s">
        <v>31</v>
      </c>
      <c r="B19" s="17">
        <f>+SUM(H10:H18)</f>
        <v>1680</v>
      </c>
      <c r="C19" s="2"/>
      <c r="D19" s="2"/>
      <c r="E19" s="2"/>
      <c r="G19" s="18"/>
      <c r="H19" s="17">
        <f>SUM(H9:H18)</f>
        <v>1680</v>
      </c>
      <c r="I19" s="2"/>
      <c r="J19" s="19"/>
      <c r="K19" s="1"/>
      <c r="L19" s="4"/>
    </row>
    <row r="20" spans="1:17" ht="17">
      <c r="A20" s="2"/>
      <c r="B20" s="17"/>
      <c r="C20" s="2"/>
      <c r="D20" s="2"/>
      <c r="E20" s="2"/>
      <c r="G20" s="18"/>
      <c r="H20" s="17"/>
      <c r="I20" s="2"/>
      <c r="J20" s="19">
        <f>SUM(J10:J19)</f>
        <v>579180</v>
      </c>
      <c r="K20" s="4">
        <f>+J20/O$8</f>
        <v>79339.726027397264</v>
      </c>
      <c r="L20" s="4"/>
    </row>
    <row r="21" spans="1:17" ht="17">
      <c r="A21" s="20"/>
      <c r="B21" s="20"/>
      <c r="C21" s="20"/>
      <c r="D21" s="20"/>
      <c r="E21" s="20"/>
      <c r="F21" s="20"/>
      <c r="G21" s="21"/>
      <c r="H21" s="2" t="s">
        <v>32</v>
      </c>
      <c r="I21" s="2"/>
      <c r="J21" s="3">
        <f>+J20*6%</f>
        <v>34750.799999999996</v>
      </c>
      <c r="K21" s="4">
        <f t="shared" ref="K21:K28" si="6">+J21/O$8</f>
        <v>4760.3835616438355</v>
      </c>
      <c r="L21" s="4"/>
    </row>
    <row r="22" spans="1:17" ht="17">
      <c r="A22" s="20"/>
      <c r="B22" s="20"/>
      <c r="C22" s="20"/>
      <c r="D22" s="20"/>
      <c r="E22" s="20"/>
      <c r="F22" s="20"/>
      <c r="G22" s="21"/>
      <c r="H22" s="2" t="s">
        <v>33</v>
      </c>
      <c r="I22" s="3"/>
      <c r="J22" s="19">
        <v>14479.5</v>
      </c>
      <c r="K22" s="4">
        <f t="shared" si="6"/>
        <v>1983.4931506849316</v>
      </c>
      <c r="L22" s="4"/>
    </row>
    <row r="23" spans="1:17" ht="17">
      <c r="A23" s="20"/>
      <c r="B23" s="20"/>
      <c r="C23" s="20"/>
      <c r="D23" s="20"/>
      <c r="E23" s="20"/>
      <c r="F23" s="20"/>
      <c r="G23" s="21"/>
      <c r="H23" s="2" t="s">
        <v>34</v>
      </c>
      <c r="I23" s="2"/>
      <c r="J23" s="19">
        <v>8402.7999999999993</v>
      </c>
      <c r="K23" s="4">
        <f t="shared" si="6"/>
        <v>1151.0684931506848</v>
      </c>
      <c r="L23" s="4"/>
    </row>
    <row r="24" spans="1:17" ht="17">
      <c r="A24" s="20"/>
      <c r="B24" s="20"/>
      <c r="C24" s="20"/>
      <c r="D24" s="20"/>
      <c r="E24" s="20"/>
      <c r="F24" s="20"/>
      <c r="G24" s="21"/>
      <c r="H24" s="2" t="s">
        <v>35</v>
      </c>
      <c r="I24" s="2"/>
      <c r="J24" s="19">
        <v>36271.75</v>
      </c>
      <c r="K24" s="4">
        <f t="shared" si="6"/>
        <v>4968.732876712329</v>
      </c>
      <c r="L24" s="4"/>
    </row>
    <row r="25" spans="1:17" ht="17">
      <c r="A25" s="20"/>
      <c r="B25" s="20"/>
      <c r="C25" s="20"/>
      <c r="D25" s="20"/>
      <c r="E25" s="20"/>
      <c r="F25" s="20"/>
      <c r="G25" s="21"/>
      <c r="H25" s="2" t="s">
        <v>36</v>
      </c>
      <c r="I25" s="2"/>
      <c r="J25" s="3">
        <v>1069</v>
      </c>
      <c r="K25" s="4">
        <f t="shared" si="6"/>
        <v>146.43835616438358</v>
      </c>
      <c r="L25" s="4"/>
    </row>
    <row r="26" spans="1:17" ht="17">
      <c r="A26" s="20"/>
      <c r="B26" s="20"/>
      <c r="C26" s="20"/>
      <c r="D26" s="20"/>
      <c r="E26" s="20"/>
      <c r="F26" s="20"/>
      <c r="G26" s="22"/>
      <c r="H26" s="23" t="s">
        <v>37</v>
      </c>
      <c r="I26" s="2"/>
      <c r="J26" s="3">
        <v>107</v>
      </c>
      <c r="K26" s="4">
        <f t="shared" si="6"/>
        <v>14.657534246575343</v>
      </c>
      <c r="L26" s="4"/>
    </row>
    <row r="27" spans="1:17" ht="17">
      <c r="A27" s="20"/>
      <c r="B27" s="20"/>
      <c r="C27" s="20"/>
      <c r="D27" s="20"/>
      <c r="E27" s="20"/>
      <c r="F27" s="20"/>
      <c r="G27" s="21"/>
      <c r="H27" s="2" t="s">
        <v>38</v>
      </c>
      <c r="I27" s="2"/>
      <c r="J27" s="24">
        <v>389</v>
      </c>
      <c r="K27" s="4">
        <f t="shared" si="6"/>
        <v>53.287671232876711</v>
      </c>
      <c r="L27" s="4"/>
    </row>
    <row r="28" spans="1:17" ht="17">
      <c r="A28" s="20"/>
      <c r="B28" s="20"/>
      <c r="C28" s="20"/>
      <c r="D28" s="20"/>
      <c r="E28" s="20"/>
      <c r="F28" s="20"/>
      <c r="G28" s="21"/>
      <c r="H28" s="2" t="s">
        <v>39</v>
      </c>
      <c r="I28" s="2"/>
      <c r="J28" s="3">
        <v>1000</v>
      </c>
      <c r="K28" s="4">
        <f t="shared" si="6"/>
        <v>136.98630136986301</v>
      </c>
      <c r="L28" s="4"/>
    </row>
    <row r="29" spans="1:17" ht="17">
      <c r="G29" s="25"/>
      <c r="H29" s="26" t="s">
        <v>40</v>
      </c>
      <c r="I29" s="27"/>
      <c r="J29" s="28">
        <f>+J20-SUM(J21:J28)</f>
        <v>482710.15</v>
      </c>
      <c r="K29" s="28">
        <f>+K20-SUM(K21:K28)</f>
        <v>66124.678082191778</v>
      </c>
      <c r="L29" s="29"/>
    </row>
    <row r="31" spans="1:17">
      <c r="J31" s="1"/>
      <c r="K31" s="1"/>
      <c r="L31" s="1"/>
    </row>
  </sheetData>
  <mergeCells count="5">
    <mergeCell ref="A1:K4"/>
    <mergeCell ref="A5:K5"/>
    <mergeCell ref="A6:K6"/>
    <mergeCell ref="A7:K7"/>
    <mergeCell ref="M8:N8"/>
  </mergeCells>
  <conditionalFormatting sqref="O8:P12 O15:P1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dcterms:created xsi:type="dcterms:W3CDTF">2024-01-03T12:44:19Z</dcterms:created>
  <dcterms:modified xsi:type="dcterms:W3CDTF">2024-03-19T15:16:19Z</dcterms:modified>
</cp:coreProperties>
</file>