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3-2024/1.Asistencia comercial/3.Liquidaciones/3.Harvest-Time/"/>
    </mc:Choice>
  </mc:AlternateContent>
  <xr:revisionPtr revIDLastSave="0" documentId="13_ncr:1_{94A9A3E9-24A2-6343-8CF0-36751EE09A36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HLBU9223170" sheetId="2" r:id="rId1"/>
    <sheet name="Hoja1" sheetId="3" r:id="rId2"/>
  </sheets>
  <definedNames>
    <definedName name="_xlnm._FilterDatabase" localSheetId="0" hidden="1">HLBU9223170!$A$12:$M$61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" i="3" l="1"/>
  <c r="O49" i="3"/>
  <c r="E71" i="2"/>
  <c r="E70" i="2"/>
  <c r="E69" i="2"/>
  <c r="E68" i="2"/>
  <c r="E67" i="2"/>
  <c r="E66" i="2"/>
  <c r="E65" i="2"/>
  <c r="G61" i="2"/>
  <c r="K57" i="2"/>
  <c r="J57" i="2"/>
  <c r="J56" i="2"/>
  <c r="K56" i="2" s="1"/>
  <c r="K55" i="2"/>
  <c r="J55" i="2"/>
  <c r="J54" i="2"/>
  <c r="K54" i="2" s="1"/>
  <c r="K53" i="2"/>
  <c r="J53" i="2"/>
  <c r="J52" i="2"/>
  <c r="K52" i="2" s="1"/>
  <c r="K51" i="2"/>
  <c r="J51" i="2"/>
  <c r="J50" i="2"/>
  <c r="K50" i="2" s="1"/>
  <c r="K49" i="2"/>
  <c r="J49" i="2"/>
  <c r="J48" i="2"/>
  <c r="K48" i="2" s="1"/>
  <c r="K47" i="2"/>
  <c r="J47" i="2"/>
  <c r="J46" i="2"/>
  <c r="K46" i="2" s="1"/>
  <c r="K45" i="2"/>
  <c r="J45" i="2"/>
  <c r="J44" i="2"/>
  <c r="K44" i="2" s="1"/>
  <c r="K43" i="2"/>
  <c r="J43" i="2"/>
  <c r="J42" i="2"/>
  <c r="K42" i="2" s="1"/>
  <c r="K41" i="2"/>
  <c r="J41" i="2"/>
  <c r="J40" i="2"/>
  <c r="K40" i="2" s="1"/>
  <c r="K39" i="2"/>
  <c r="J39" i="2"/>
  <c r="J38" i="2"/>
  <c r="K38" i="2" s="1"/>
  <c r="K37" i="2"/>
  <c r="J37" i="2"/>
  <c r="J36" i="2"/>
  <c r="K36" i="2" s="1"/>
  <c r="K35" i="2"/>
  <c r="J35" i="2"/>
  <c r="J34" i="2"/>
  <c r="K34" i="2" s="1"/>
  <c r="K33" i="2"/>
  <c r="J33" i="2"/>
  <c r="J32" i="2"/>
  <c r="K32" i="2" s="1"/>
  <c r="J31" i="2"/>
  <c r="K31" i="2" s="1"/>
  <c r="J30" i="2"/>
  <c r="K30" i="2" s="1"/>
  <c r="J29" i="2"/>
  <c r="K29" i="2" s="1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J61" i="2" s="1"/>
  <c r="J13" i="2"/>
  <c r="K13" i="2" s="1"/>
  <c r="K61" i="2" l="1"/>
  <c r="D64" i="2"/>
  <c r="D74" i="2"/>
  <c r="E74" i="2" s="1"/>
  <c r="K14" i="2"/>
  <c r="D72" i="2" l="1"/>
  <c r="E64" i="2"/>
  <c r="D76" i="2" l="1"/>
  <c r="E72" i="2"/>
  <c r="D77" i="2" l="1"/>
  <c r="E77" i="2" s="1"/>
  <c r="E76" i="2"/>
  <c r="L57" i="2" l="1"/>
  <c r="M57" i="2" s="1"/>
  <c r="L55" i="2"/>
  <c r="M55" i="2" s="1"/>
  <c r="L53" i="2"/>
  <c r="M53" i="2" s="1"/>
  <c r="L51" i="2"/>
  <c r="M51" i="2" s="1"/>
  <c r="L49" i="2"/>
  <c r="M49" i="2" s="1"/>
  <c r="L47" i="2"/>
  <c r="M47" i="2" s="1"/>
  <c r="L45" i="2"/>
  <c r="M45" i="2" s="1"/>
  <c r="L43" i="2"/>
  <c r="M43" i="2" s="1"/>
  <c r="L41" i="2"/>
  <c r="M41" i="2" s="1"/>
  <c r="L39" i="2"/>
  <c r="M39" i="2" s="1"/>
  <c r="L37" i="2"/>
  <c r="M37" i="2" s="1"/>
  <c r="L35" i="2"/>
  <c r="M35" i="2" s="1"/>
  <c r="L33" i="2"/>
  <c r="M33" i="2" s="1"/>
  <c r="L15" i="2"/>
  <c r="M15" i="2" s="1"/>
  <c r="L17" i="2"/>
  <c r="M17" i="2" s="1"/>
  <c r="L20" i="2"/>
  <c r="M20" i="2" s="1"/>
  <c r="L29" i="2"/>
  <c r="M29" i="2" s="1"/>
  <c r="L36" i="2"/>
  <c r="M36" i="2" s="1"/>
  <c r="L23" i="2"/>
  <c r="M23" i="2" s="1"/>
  <c r="L25" i="2"/>
  <c r="M25" i="2" s="1"/>
  <c r="L28" i="2"/>
  <c r="M28" i="2" s="1"/>
  <c r="L46" i="2"/>
  <c r="M46" i="2" s="1"/>
  <c r="L52" i="2"/>
  <c r="M52" i="2" s="1"/>
  <c r="L31" i="2"/>
  <c r="M31" i="2" s="1"/>
  <c r="L38" i="2"/>
  <c r="M38" i="2" s="1"/>
  <c r="L40" i="2"/>
  <c r="M40" i="2" s="1"/>
  <c r="L18" i="2"/>
  <c r="M18" i="2" s="1"/>
  <c r="L42" i="2"/>
  <c r="M42" i="2" s="1"/>
  <c r="L54" i="2"/>
  <c r="M54" i="2" s="1"/>
  <c r="L56" i="2"/>
  <c r="M56" i="2" s="1"/>
  <c r="L26" i="2"/>
  <c r="M26" i="2" s="1"/>
  <c r="L16" i="2"/>
  <c r="M16" i="2" s="1"/>
  <c r="L19" i="2"/>
  <c r="M19" i="2" s="1"/>
  <c r="L44" i="2"/>
  <c r="M44" i="2" s="1"/>
  <c r="L24" i="2"/>
  <c r="M24" i="2" s="1"/>
  <c r="L27" i="2"/>
  <c r="M27" i="2" s="1"/>
  <c r="L32" i="2"/>
  <c r="M32" i="2" s="1"/>
  <c r="L34" i="2"/>
  <c r="M34" i="2" s="1"/>
  <c r="L13" i="2"/>
  <c r="M13" i="2" s="1"/>
  <c r="L22" i="2"/>
  <c r="M22" i="2" s="1"/>
  <c r="L48" i="2"/>
  <c r="M48" i="2" s="1"/>
  <c r="L50" i="2"/>
  <c r="M50" i="2" s="1"/>
  <c r="L21" i="2"/>
  <c r="M21" i="2" s="1"/>
  <c r="L30" i="2"/>
  <c r="M30" i="2" s="1"/>
  <c r="L61" i="2"/>
  <c r="L14" i="2"/>
  <c r="M14" i="2" s="1"/>
  <c r="M61" i="2" l="1"/>
</calcChain>
</file>

<file path=xl/sharedStrings.xml><?xml version="1.0" encoding="utf-8"?>
<sst xmlns="http://schemas.openxmlformats.org/spreadsheetml/2006/main" count="382" uniqueCount="70">
  <si>
    <t>Sales Summary</t>
  </si>
  <si>
    <r>
      <rPr>
        <sz val="18"/>
        <rFont val="宋体"/>
        <charset val="134"/>
      </rPr>
      <t>销售报告</t>
    </r>
  </si>
  <si>
    <r>
      <rPr>
        <sz val="12"/>
        <rFont val="宋体"/>
        <charset val="134"/>
      </rPr>
      <t>供应商</t>
    </r>
    <r>
      <rPr>
        <sz val="12"/>
        <rFont val="Times New Roman"/>
        <family val="1"/>
      </rPr>
      <t xml:space="preserve"> Supplier:</t>
    </r>
  </si>
  <si>
    <t>OCHO FUEGOS SPA</t>
  </si>
  <si>
    <r>
      <rPr>
        <sz val="12"/>
        <rFont val="宋体"/>
        <charset val="134"/>
      </rPr>
      <t>到货日期</t>
    </r>
    <r>
      <rPr>
        <sz val="12"/>
        <rFont val="Times New Roman"/>
        <family val="1"/>
      </rPr>
      <t xml:space="preserve"> Arrival Date:</t>
    </r>
  </si>
  <si>
    <r>
      <rPr>
        <sz val="12"/>
        <rFont val="宋体"/>
        <charset val="134"/>
      </rPr>
      <t>销售日期</t>
    </r>
    <r>
      <rPr>
        <sz val="12"/>
        <rFont val="Times New Roman"/>
        <family val="1"/>
      </rPr>
      <t xml:space="preserve"> Date of Sale:</t>
    </r>
  </si>
  <si>
    <t>2024/1/10-2024/1/11</t>
  </si>
  <si>
    <r>
      <rPr>
        <sz val="12"/>
        <rFont val="宋体"/>
        <charset val="134"/>
      </rPr>
      <t>汇率</t>
    </r>
    <r>
      <rPr>
        <sz val="12"/>
        <rFont val="Times New Roman"/>
        <family val="1"/>
      </rPr>
      <t>FX Rate:</t>
    </r>
  </si>
  <si>
    <r>
      <rPr>
        <sz val="12"/>
        <color theme="1"/>
        <rFont val="宋体"/>
        <charset val="134"/>
      </rPr>
      <t>航次号</t>
    </r>
    <r>
      <rPr>
        <sz val="12"/>
        <color theme="1"/>
        <rFont val="Times New Roman"/>
        <family val="1"/>
      </rPr>
      <t>Voyage No:</t>
    </r>
  </si>
  <si>
    <t>MONTEVIDEO EXPRESS - 2344W</t>
  </si>
  <si>
    <r>
      <rPr>
        <sz val="12"/>
        <color theme="1"/>
        <rFont val="宋体"/>
        <charset val="134"/>
      </rPr>
      <t>柜号</t>
    </r>
    <r>
      <rPr>
        <sz val="12"/>
        <color theme="1"/>
        <rFont val="Times New Roman"/>
        <family val="1"/>
      </rPr>
      <t xml:space="preserve"> Container No:</t>
    </r>
  </si>
  <si>
    <t>HLBU9223170</t>
  </si>
  <si>
    <r>
      <rPr>
        <sz val="12"/>
        <rFont val="宋体"/>
        <charset val="134"/>
      </rPr>
      <t>销售地点</t>
    </r>
    <r>
      <rPr>
        <sz val="12"/>
        <rFont val="Times New Roman"/>
        <family val="1"/>
      </rPr>
      <t xml:space="preserve"> Sales Location:</t>
    </r>
  </si>
  <si>
    <t>Guangzhou/Zhengzhou</t>
  </si>
  <si>
    <r>
      <rPr>
        <sz val="12"/>
        <rFont val="宋体"/>
        <charset val="134"/>
      </rPr>
      <t>日期</t>
    </r>
  </si>
  <si>
    <r>
      <rPr>
        <sz val="12"/>
        <rFont val="宋体"/>
        <charset val="134"/>
      </rPr>
      <t>板号</t>
    </r>
  </si>
  <si>
    <r>
      <rPr>
        <sz val="12"/>
        <rFont val="宋体"/>
        <charset val="134"/>
      </rPr>
      <t>品种</t>
    </r>
  </si>
  <si>
    <r>
      <rPr>
        <sz val="12"/>
        <rFont val="宋体"/>
        <charset val="134"/>
      </rPr>
      <t>包装厂</t>
    </r>
  </si>
  <si>
    <r>
      <rPr>
        <sz val="12"/>
        <rFont val="宋体"/>
        <charset val="134"/>
      </rPr>
      <t>果园</t>
    </r>
  </si>
  <si>
    <r>
      <rPr>
        <sz val="12"/>
        <rFont val="宋体"/>
        <charset val="134"/>
      </rPr>
      <t>大小</t>
    </r>
  </si>
  <si>
    <r>
      <rPr>
        <sz val="12"/>
        <rFont val="宋体"/>
        <charset val="134"/>
      </rPr>
      <t>数量</t>
    </r>
  </si>
  <si>
    <r>
      <rPr>
        <sz val="12"/>
        <rFont val="宋体"/>
        <charset val="134"/>
      </rPr>
      <t>规格</t>
    </r>
  </si>
  <si>
    <r>
      <rPr>
        <sz val="12"/>
        <rFont val="宋体"/>
        <charset val="134"/>
      </rPr>
      <t>价格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人民币</t>
    </r>
    <r>
      <rPr>
        <sz val="12"/>
        <rFont val="Times New Roman"/>
        <family val="1"/>
      </rPr>
      <t>)</t>
    </r>
  </si>
  <si>
    <r>
      <rPr>
        <sz val="12"/>
        <rFont val="宋体"/>
        <charset val="134"/>
      </rPr>
      <t>总数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人民币</t>
    </r>
    <r>
      <rPr>
        <sz val="12"/>
        <rFont val="Times New Roman"/>
        <family val="1"/>
      </rPr>
      <t>)</t>
    </r>
  </si>
  <si>
    <r>
      <rPr>
        <sz val="12"/>
        <rFont val="宋体"/>
        <charset val="134"/>
      </rPr>
      <t>总数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美金</t>
    </r>
    <r>
      <rPr>
        <sz val="12"/>
        <rFont val="Times New Roman"/>
        <family val="1"/>
      </rPr>
      <t>)</t>
    </r>
  </si>
  <si>
    <r>
      <rPr>
        <sz val="12"/>
        <rFont val="宋体"/>
        <charset val="134"/>
      </rPr>
      <t>每箱收益</t>
    </r>
    <r>
      <rPr>
        <sz val="12"/>
        <rFont val="Times New Roman"/>
        <family val="1"/>
      </rPr>
      <t xml:space="preserve"> FOB</t>
    </r>
  </si>
  <si>
    <r>
      <rPr>
        <sz val="12"/>
        <rFont val="宋体"/>
        <charset val="134"/>
      </rPr>
      <t>总收益</t>
    </r>
    <r>
      <rPr>
        <sz val="12"/>
        <rFont val="Times New Roman"/>
        <family val="1"/>
      </rPr>
      <t xml:space="preserve"> FOB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</si>
  <si>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</si>
  <si>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</si>
  <si>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</si>
  <si>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</si>
  <si>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</si>
  <si>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</si>
  <si>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</si>
  <si>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</si>
  <si>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</si>
  <si>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</si>
  <si>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</si>
  <si>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FOB Return</t>
  </si>
  <si>
    <t>Total Return</t>
  </si>
  <si>
    <t>SANTINA</t>
  </si>
  <si>
    <t>JD</t>
  </si>
  <si>
    <t>2.5kg</t>
  </si>
  <si>
    <t>JDD</t>
  </si>
  <si>
    <t>ROYAL DAWN</t>
  </si>
  <si>
    <t>2J</t>
  </si>
  <si>
    <t>2JD</t>
  </si>
  <si>
    <t>J</t>
  </si>
  <si>
    <t>XL</t>
  </si>
  <si>
    <t>XLD</t>
  </si>
  <si>
    <t>5kg</t>
  </si>
  <si>
    <t/>
  </si>
  <si>
    <t>Damage</t>
  </si>
  <si>
    <r>
      <rPr>
        <sz val="12"/>
        <rFont val="宋体"/>
        <charset val="134"/>
      </rPr>
      <t>总数</t>
    </r>
    <r>
      <rPr>
        <sz val="12"/>
        <rFont val="Times New Roman"/>
        <family val="1"/>
      </rPr>
      <t xml:space="preserve"> Total:</t>
    </r>
  </si>
  <si>
    <r>
      <rPr>
        <sz val="12"/>
        <rFont val="宋体"/>
        <charset val="134"/>
      </rPr>
      <t>其他费用</t>
    </r>
    <r>
      <rPr>
        <sz val="12"/>
        <rFont val="Times New Roman"/>
        <family val="1"/>
      </rPr>
      <t xml:space="preserve"> Additional Fees</t>
    </r>
  </si>
  <si>
    <r>
      <rPr>
        <sz val="12"/>
        <rFont val="宋体"/>
        <charset val="134"/>
      </rPr>
      <t>人民币</t>
    </r>
    <r>
      <rPr>
        <sz val="12"/>
        <rFont val="Times New Roman"/>
        <family val="1"/>
      </rPr>
      <t xml:space="preserve"> RMB</t>
    </r>
  </si>
  <si>
    <r>
      <rPr>
        <sz val="12"/>
        <rFont val="宋体"/>
        <charset val="134"/>
      </rPr>
      <t>美金</t>
    </r>
    <r>
      <rPr>
        <sz val="12"/>
        <rFont val="Times New Roman"/>
        <family val="1"/>
      </rPr>
      <t xml:space="preserve"> USD</t>
    </r>
  </si>
  <si>
    <r>
      <rPr>
        <sz val="12"/>
        <rFont val="Times New Roman"/>
        <family val="1"/>
      </rPr>
      <t>Note</t>
    </r>
    <r>
      <rPr>
        <sz val="12"/>
        <rFont val="宋体"/>
        <charset val="134"/>
      </rPr>
      <t>：</t>
    </r>
  </si>
  <si>
    <r>
      <rPr>
        <sz val="12"/>
        <rFont val="宋体"/>
        <charset val="134"/>
      </rPr>
      <t>海关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税金</t>
    </r>
    <r>
      <rPr>
        <sz val="12"/>
        <rFont val="Times New Roman"/>
        <family val="1"/>
      </rPr>
      <t xml:space="preserve"> Customs/VAT</t>
    </r>
  </si>
  <si>
    <r>
      <rPr>
        <sz val="12"/>
        <rFont val="宋体"/>
        <charset val="134"/>
      </rPr>
      <t>海运费</t>
    </r>
    <r>
      <rPr>
        <sz val="12"/>
        <rFont val="Times New Roman"/>
        <family val="1"/>
      </rPr>
      <t xml:space="preserve"> Ocean Freight</t>
    </r>
  </si>
  <si>
    <r>
      <rPr>
        <sz val="12"/>
        <rFont val="宋体-简"/>
        <family val="1"/>
        <charset val="134"/>
      </rPr>
      <t>文件费</t>
    </r>
    <r>
      <rPr>
        <sz val="12"/>
        <rFont val="Times New Roman"/>
        <family val="1"/>
      </rPr>
      <t xml:space="preserve"> Documents Fee</t>
    </r>
  </si>
  <si>
    <r>
      <rPr>
        <sz val="12"/>
        <color theme="1"/>
        <rFont val="宋体"/>
        <charset val="134"/>
      </rPr>
      <t>中检费及杂费</t>
    </r>
    <r>
      <rPr>
        <sz val="12"/>
        <color theme="1"/>
        <rFont val="Times New Roman"/>
        <family val="1"/>
      </rPr>
      <t xml:space="preserve"> Customs Inspection Fee &amp; Misc</t>
    </r>
  </si>
  <si>
    <r>
      <rPr>
        <sz val="12"/>
        <rFont val="宋体-简"/>
        <family val="1"/>
        <charset val="134"/>
      </rPr>
      <t>货代费用</t>
    </r>
    <r>
      <rPr>
        <sz val="12"/>
        <rFont val="Times New Roman"/>
        <family val="1"/>
      </rPr>
      <t xml:space="preserve"> Agent Fee</t>
    </r>
  </si>
  <si>
    <r>
      <rPr>
        <sz val="12"/>
        <rFont val="宋体"/>
        <charset val="134"/>
      </rPr>
      <t>运输费</t>
    </r>
    <r>
      <rPr>
        <sz val="12"/>
        <rFont val="Times New Roman"/>
        <family val="1"/>
      </rPr>
      <t xml:space="preserve"> Trucking Fees</t>
    </r>
  </si>
  <si>
    <r>
      <rPr>
        <sz val="12"/>
        <rFont val="宋体"/>
        <charset val="134"/>
      </rPr>
      <t>市场费用</t>
    </r>
    <r>
      <rPr>
        <sz val="12"/>
        <rFont val="Times New Roman"/>
        <family val="1"/>
      </rPr>
      <t xml:space="preserve"> Market Fees</t>
    </r>
  </si>
  <si>
    <r>
      <rPr>
        <sz val="12"/>
        <rFont val="宋体"/>
        <charset val="134"/>
      </rPr>
      <t>入场费</t>
    </r>
    <r>
      <rPr>
        <sz val="12"/>
        <rFont val="Times New Roman"/>
        <family val="1"/>
      </rPr>
      <t xml:space="preserve"> Market Entry Fees</t>
    </r>
  </si>
  <si>
    <r>
      <rPr>
        <sz val="12"/>
        <rFont val="宋体"/>
        <charset val="134"/>
      </rPr>
      <t>小计</t>
    </r>
    <r>
      <rPr>
        <sz val="12"/>
        <rFont val="Times New Roman"/>
        <family val="1"/>
      </rPr>
      <t xml:space="preserve"> Total Fees</t>
    </r>
  </si>
  <si>
    <r>
      <rPr>
        <sz val="12"/>
        <rFont val="宋体"/>
        <charset val="134"/>
      </rPr>
      <t>销售佣金</t>
    </r>
    <r>
      <rPr>
        <sz val="12"/>
        <rFont val="Times New Roman"/>
        <family val="1"/>
      </rPr>
      <t xml:space="preserve"> Commission (8.00%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</si>
  <si>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总费用</t>
    </r>
    <r>
      <rPr>
        <sz val="12"/>
        <rFont val="Times New Roman"/>
        <family val="1"/>
      </rPr>
      <t xml:space="preserve"> Total Charges</t>
    </r>
  </si>
  <si>
    <r>
      <rPr>
        <sz val="12"/>
        <rFont val="宋体"/>
        <charset val="134"/>
      </rPr>
      <t>每箱平均费用</t>
    </r>
    <r>
      <rPr>
        <sz val="12"/>
        <rFont val="Times New Roman"/>
        <family val="1"/>
      </rPr>
      <t xml:space="preserve"> Ave/box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</si>
</sst>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￥&quot;#,##0.00;&quot;￥&quot;\-#,##0.00"/>
    <numFmt numFmtId="165" formatCode="&quot;￥&quot;#,##0.00_);[Red]\(&quot;￥&quot;#,##0.00\)"/>
    <numFmt numFmtId="166" formatCode="&quot;US$&quot;#,##0.00;\-&quot;US$&quot;#,##0.00"/>
    <numFmt numFmtId="167" formatCode="#,##0.00_ "/>
    <numFmt numFmtId="168" formatCode="0.00_ "/>
  </numFmts>
  <fonts count="9">
    <font>
      <sz val="11"/>
      <color theme="1"/>
      <name val="Calibri"/>
      <charset val="134"/>
      <scheme val="minor"/>
    </font>
    <font>
      <sz val="12"/>
      <name val="Times New Roman"/>
      <family val="1"/>
    </font>
    <font>
      <sz val="11"/>
      <color theme="1"/>
      <name val="Times New Roman"/>
      <family val="1"/>
    </font>
    <font>
      <sz val="18"/>
      <name val="Times New Roman"/>
      <family val="1"/>
    </font>
    <font>
      <sz val="12"/>
      <color theme="1"/>
      <name val="Times New Roman"/>
      <family val="1"/>
    </font>
    <font>
      <sz val="12"/>
      <name val="宋体"/>
      <charset val="134"/>
    </font>
    <font>
      <sz val="12"/>
      <name val="宋体-简"/>
      <family val="1"/>
      <charset val="134"/>
    </font>
    <font>
      <sz val="12"/>
      <color theme="1"/>
      <name val="宋体"/>
      <charset val="134"/>
    </font>
    <font>
      <sz val="18"/>
      <name val="宋体"/>
      <charset val="134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5" fontId="1" fillId="0" borderId="3" xfId="0" applyNumberFormat="1" applyFont="1" applyBorder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166" fontId="1" fillId="0" borderId="3" xfId="0" applyNumberFormat="1" applyFont="1" applyBorder="1" applyAlignment="1">
      <alignment horizontal="right" vertical="center"/>
    </xf>
    <xf numFmtId="164" fontId="1" fillId="0" borderId="3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66" fontId="1" fillId="3" borderId="3" xfId="0" applyNumberFormat="1" applyFont="1" applyFill="1" applyBorder="1" applyAlignment="1">
      <alignment horizontal="right" vertical="center"/>
    </xf>
    <xf numFmtId="167" fontId="2" fillId="0" borderId="0" xfId="0" applyNumberFormat="1" applyFont="1"/>
    <xf numFmtId="168" fontId="1" fillId="0" borderId="0" xfId="0" applyNumberFormat="1" applyFont="1" applyAlignment="1">
      <alignment horizontal="left" vertical="center"/>
    </xf>
    <xf numFmtId="165" fontId="1" fillId="0" borderId="0" xfId="0" applyNumberFormat="1" applyFont="1"/>
    <xf numFmtId="166" fontId="1" fillId="0" borderId="0" xfId="0" applyNumberFormat="1" applyFont="1"/>
    <xf numFmtId="0" fontId="1" fillId="0" borderId="3" xfId="0" applyFont="1" applyBorder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0" fontId="6" fillId="0" borderId="3" xfId="0" applyFont="1" applyBorder="1"/>
    <xf numFmtId="0" fontId="5" fillId="0" borderId="3" xfId="0" applyFont="1" applyBorder="1"/>
    <xf numFmtId="0" fontId="7" fillId="0" borderId="3" xfId="0" applyFont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65405</xdr:colOff>
      <xdr:row>0</xdr:row>
      <xdr:rowOff>44450</xdr:rowOff>
    </xdr:from>
    <xdr:to>
      <xdr:col>1</xdr:col>
      <xdr:colOff>351155</xdr:colOff>
      <xdr:row>5</xdr:row>
      <xdr:rowOff>110490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405" y="44450"/>
          <a:ext cx="1534160" cy="13004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A2EEE1-01D9-6646-BC8B-41B65364A24D}" name="Tabla1" displayName="Tabla1" ref="C2:O49" totalsRowCount="1">
  <autoFilter ref="C2:O48" xr:uid="{E1A2EEE1-01D9-6646-BC8B-41B65364A24D}">
    <filterColumn colId="4">
      <filters>
        <filter val="105448"/>
      </filters>
    </filterColumn>
  </autoFilter>
  <sortState xmlns:xlrd2="http://schemas.microsoft.com/office/spreadsheetml/2017/richdata2" ref="C9:O32">
    <sortCondition ref="H2:H48"/>
  </sortState>
  <tableColumns count="13">
    <tableColumn id="1" xr3:uid="{4FE93E9E-C7EC-6643-B2A7-E73D06E94F02}" name="Date" totalsRowLabel="Total"/>
    <tableColumn id="2" xr3:uid="{621DA770-9D2C-0945-89BD-207592BB0FCA}" name="Pallet No."/>
    <tableColumn id="3" xr3:uid="{F5F89ADA-D66A-0F4F-BE6A-CDB677B7B68B}" name="Variety"/>
    <tableColumn id="4" xr3:uid="{3C668496-434B-DC49-A65C-D297A5641EB0}" name="CSP"/>
    <tableColumn id="5" xr3:uid="{C95AEA2E-84D2-BF41-BFBB-7D63F7EDED29}" name="CSG"/>
    <tableColumn id="6" xr3:uid="{18C472E1-D44D-7142-8EE0-779C9C7A9247}" name="Size"/>
    <tableColumn id="7" xr3:uid="{CC309F06-AD43-6342-B58C-2472BD7A7413}" name="Quantity" totalsRowFunction="sum"/>
    <tableColumn id="8" xr3:uid="{B373B945-CC43-7843-B394-5B99338F25CF}" name="Specification"/>
    <tableColumn id="9" xr3:uid="{2D524B79-2185-0646-B4F3-D81B8E206234}" name="Price RMB"/>
    <tableColumn id="10" xr3:uid="{9B1AB8E6-6E3E-F142-BDD4-8AF89A5FE96C}" name="Total RMB"/>
    <tableColumn id="11" xr3:uid="{0CD4F642-1147-AC48-99EA-7492DF776E3A}" name="Total"/>
    <tableColumn id="12" xr3:uid="{01C9021C-7DE8-EC45-B1B1-57B82D0D98E6}" name="FOB Return"/>
    <tableColumn id="13" xr3:uid="{FA025504-B76C-544B-B762-65DDD01D59B9}" name="Total Return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5"/>
  <sheetViews>
    <sheetView tabSelected="1" zoomScale="80" zoomScaleNormal="80" workbookViewId="0">
      <selection activeCell="A59" sqref="A12:M59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14.83203125" style="3"/>
    <col min="15" max="15" width="17.83203125" style="3"/>
    <col min="16" max="16384" width="9" style="3"/>
  </cols>
  <sheetData>
    <row r="1" spans="1:13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30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>
      <c r="A4" s="30" t="s">
        <v>1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</row>
    <row r="5" spans="1:1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</row>
    <row r="6" spans="1:13" ht="11" customHeight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</row>
    <row r="7" spans="1:13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</row>
    <row r="8" spans="1:13" s="1" customFormat="1" ht="24" customHeight="1">
      <c r="A8" s="4" t="s">
        <v>2</v>
      </c>
      <c r="B8" s="36" t="s">
        <v>3</v>
      </c>
      <c r="C8" s="36"/>
      <c r="E8" s="4" t="s">
        <v>4</v>
      </c>
      <c r="F8" s="14">
        <v>45301</v>
      </c>
      <c r="G8" s="15"/>
      <c r="H8" s="37" t="s">
        <v>5</v>
      </c>
      <c r="I8" s="37"/>
      <c r="J8" s="14" t="s">
        <v>6</v>
      </c>
      <c r="L8" s="4" t="s">
        <v>7</v>
      </c>
      <c r="M8" s="25">
        <v>7.2</v>
      </c>
    </row>
    <row r="9" spans="1:13" s="1" customFormat="1" ht="24" customHeight="1">
      <c r="A9" s="6" t="s">
        <v>8</v>
      </c>
      <c r="B9" s="36" t="s">
        <v>9</v>
      </c>
      <c r="C9" s="36"/>
      <c r="E9" s="16" t="s">
        <v>10</v>
      </c>
      <c r="F9" s="5" t="s">
        <v>11</v>
      </c>
      <c r="G9" s="17"/>
      <c r="H9" s="37" t="s">
        <v>12</v>
      </c>
      <c r="I9" s="37"/>
      <c r="J9" s="5" t="s">
        <v>13</v>
      </c>
    </row>
    <row r="10" spans="1:13" ht="24" customHeight="1"/>
    <row r="11" spans="1:13" s="2" customFormat="1" ht="24" customHeight="1">
      <c r="A11" s="7" t="s">
        <v>14</v>
      </c>
      <c r="B11" s="7" t="s">
        <v>15</v>
      </c>
      <c r="C11" s="7" t="s">
        <v>16</v>
      </c>
      <c r="D11" s="7" t="s">
        <v>17</v>
      </c>
      <c r="E11" s="7" t="s">
        <v>18</v>
      </c>
      <c r="F11" s="7" t="s">
        <v>19</v>
      </c>
      <c r="G11" s="7" t="s">
        <v>20</v>
      </c>
      <c r="H11" s="7" t="s">
        <v>21</v>
      </c>
      <c r="I11" s="7" t="s">
        <v>22</v>
      </c>
      <c r="J11" s="7" t="s">
        <v>23</v>
      </c>
      <c r="K11" s="7" t="s">
        <v>24</v>
      </c>
      <c r="L11" s="7" t="s">
        <v>25</v>
      </c>
      <c r="M11" s="7" t="s">
        <v>26</v>
      </c>
    </row>
    <row r="12" spans="1:13" s="2" customFormat="1" ht="24" customHeight="1">
      <c r="A12" s="8" t="s">
        <v>27</v>
      </c>
      <c r="B12" s="8" t="s">
        <v>28</v>
      </c>
      <c r="C12" s="8" t="s">
        <v>29</v>
      </c>
      <c r="D12" s="8" t="s">
        <v>30</v>
      </c>
      <c r="E12" s="8" t="s">
        <v>31</v>
      </c>
      <c r="F12" s="8" t="s">
        <v>32</v>
      </c>
      <c r="G12" s="8" t="s">
        <v>33</v>
      </c>
      <c r="H12" s="8" t="s">
        <v>34</v>
      </c>
      <c r="I12" s="8" t="s">
        <v>35</v>
      </c>
      <c r="J12" s="8" t="s">
        <v>36</v>
      </c>
      <c r="K12" s="8" t="s">
        <v>37</v>
      </c>
      <c r="L12" s="8" t="s">
        <v>38</v>
      </c>
      <c r="M12" s="8" t="s">
        <v>39</v>
      </c>
    </row>
    <row r="13" spans="1:13" s="2" customFormat="1" ht="24" customHeight="1">
      <c r="A13" s="9">
        <v>45301</v>
      </c>
      <c r="B13" s="10">
        <v>1511022</v>
      </c>
      <c r="C13" s="10" t="s">
        <v>40</v>
      </c>
      <c r="D13" s="10">
        <v>121064</v>
      </c>
      <c r="E13" s="10">
        <v>91329</v>
      </c>
      <c r="F13" s="10" t="s">
        <v>41</v>
      </c>
      <c r="G13" s="10">
        <v>420</v>
      </c>
      <c r="H13" s="10" t="s">
        <v>42</v>
      </c>
      <c r="I13" s="19">
        <v>110</v>
      </c>
      <c r="J13" s="19">
        <f t="shared" ref="J13:J57" si="0">G13*I13</f>
        <v>46200</v>
      </c>
      <c r="K13" s="18">
        <f t="shared" ref="K13:K57" si="1">J13/$M$8</f>
        <v>6416.6666666666661</v>
      </c>
      <c r="L13" s="18">
        <f>K13/G13-$E$77</f>
        <v>11.158765141769845</v>
      </c>
      <c r="M13" s="18">
        <f t="shared" ref="M13:M57" si="2">L13*G13</f>
        <v>4686.681359543335</v>
      </c>
    </row>
    <row r="14" spans="1:13" s="2" customFormat="1" ht="24" customHeight="1">
      <c r="A14" s="9">
        <v>45301</v>
      </c>
      <c r="B14" s="10">
        <v>1511043</v>
      </c>
      <c r="C14" s="10" t="s">
        <v>40</v>
      </c>
      <c r="D14" s="10">
        <v>121064</v>
      </c>
      <c r="E14" s="10">
        <v>91329</v>
      </c>
      <c r="F14" s="10" t="s">
        <v>41</v>
      </c>
      <c r="G14" s="10">
        <v>420</v>
      </c>
      <c r="H14" s="10" t="s">
        <v>42</v>
      </c>
      <c r="I14" s="19">
        <v>110</v>
      </c>
      <c r="J14" s="19">
        <f t="shared" si="0"/>
        <v>46200</v>
      </c>
      <c r="K14" s="18">
        <f t="shared" si="1"/>
        <v>6416.6666666666661</v>
      </c>
      <c r="L14" s="18">
        <f t="shared" ref="L14:L42" si="3">K14/G14-$E$77</f>
        <v>11.158765141769845</v>
      </c>
      <c r="M14" s="18">
        <f t="shared" si="2"/>
        <v>4686.681359543335</v>
      </c>
    </row>
    <row r="15" spans="1:13" s="2" customFormat="1" ht="24" customHeight="1">
      <c r="A15" s="9">
        <v>45301</v>
      </c>
      <c r="B15" s="10">
        <v>1511609</v>
      </c>
      <c r="C15" s="10" t="s">
        <v>40</v>
      </c>
      <c r="D15" s="10">
        <v>121064</v>
      </c>
      <c r="E15" s="10">
        <v>105448</v>
      </c>
      <c r="F15" s="10" t="s">
        <v>43</v>
      </c>
      <c r="G15" s="10">
        <v>420</v>
      </c>
      <c r="H15" s="10" t="s">
        <v>42</v>
      </c>
      <c r="I15" s="19">
        <v>135</v>
      </c>
      <c r="J15" s="19">
        <f t="shared" si="0"/>
        <v>56700</v>
      </c>
      <c r="K15" s="18">
        <f t="shared" si="1"/>
        <v>7875</v>
      </c>
      <c r="L15" s="18">
        <f t="shared" si="3"/>
        <v>14.630987363992066</v>
      </c>
      <c r="M15" s="18">
        <f t="shared" si="2"/>
        <v>6145.0146928766681</v>
      </c>
    </row>
    <row r="16" spans="1:13" s="2" customFormat="1" ht="24" customHeight="1">
      <c r="A16" s="9">
        <v>45301</v>
      </c>
      <c r="B16" s="10">
        <v>1511610</v>
      </c>
      <c r="C16" s="10" t="s">
        <v>44</v>
      </c>
      <c r="D16" s="10">
        <v>121064</v>
      </c>
      <c r="E16" s="10">
        <v>105448</v>
      </c>
      <c r="F16" s="10" t="s">
        <v>41</v>
      </c>
      <c r="G16" s="10">
        <v>13</v>
      </c>
      <c r="H16" s="10" t="s">
        <v>42</v>
      </c>
      <c r="I16" s="19">
        <v>130</v>
      </c>
      <c r="J16" s="19">
        <f t="shared" si="0"/>
        <v>1690</v>
      </c>
      <c r="K16" s="18">
        <f t="shared" si="1"/>
        <v>234.72222222222223</v>
      </c>
      <c r="L16" s="18">
        <f t="shared" si="3"/>
        <v>13.936542919547623</v>
      </c>
      <c r="M16" s="18">
        <f t="shared" si="2"/>
        <v>181.1750579541191</v>
      </c>
    </row>
    <row r="17" spans="1:13" s="2" customFormat="1" ht="24" customHeight="1">
      <c r="A17" s="9">
        <v>45301</v>
      </c>
      <c r="B17" s="10">
        <v>1511611</v>
      </c>
      <c r="C17" s="10" t="s">
        <v>40</v>
      </c>
      <c r="D17" s="10">
        <v>121064</v>
      </c>
      <c r="E17" s="10">
        <v>105448</v>
      </c>
      <c r="F17" s="10" t="s">
        <v>45</v>
      </c>
      <c r="G17" s="10">
        <v>411</v>
      </c>
      <c r="H17" s="10" t="s">
        <v>42</v>
      </c>
      <c r="I17" s="19">
        <v>160</v>
      </c>
      <c r="J17" s="19">
        <f t="shared" si="0"/>
        <v>65760</v>
      </c>
      <c r="K17" s="18">
        <f t="shared" si="1"/>
        <v>9133.3333333333339</v>
      </c>
      <c r="L17" s="18">
        <f t="shared" si="3"/>
        <v>18.103209586214291</v>
      </c>
      <c r="M17" s="18">
        <f t="shared" si="2"/>
        <v>7440.4191399340734</v>
      </c>
    </row>
    <row r="18" spans="1:13" s="2" customFormat="1" ht="24" customHeight="1">
      <c r="A18" s="9">
        <v>45301</v>
      </c>
      <c r="B18" s="10">
        <v>1511611</v>
      </c>
      <c r="C18" s="10" t="s">
        <v>40</v>
      </c>
      <c r="D18" s="10">
        <v>121064</v>
      </c>
      <c r="E18" s="10">
        <v>105448</v>
      </c>
      <c r="F18" s="10" t="s">
        <v>46</v>
      </c>
      <c r="G18" s="10">
        <v>9</v>
      </c>
      <c r="H18" s="10" t="s">
        <v>42</v>
      </c>
      <c r="I18" s="19">
        <v>160</v>
      </c>
      <c r="J18" s="19">
        <f t="shared" si="0"/>
        <v>1440</v>
      </c>
      <c r="K18" s="18">
        <f t="shared" si="1"/>
        <v>200</v>
      </c>
      <c r="L18" s="18">
        <f t="shared" si="3"/>
        <v>18.103209586214287</v>
      </c>
      <c r="M18" s="18">
        <f t="shared" si="2"/>
        <v>162.92888627592859</v>
      </c>
    </row>
    <row r="19" spans="1:13" s="2" customFormat="1" ht="24" customHeight="1">
      <c r="A19" s="9">
        <v>45301</v>
      </c>
      <c r="B19" s="10">
        <v>1511612</v>
      </c>
      <c r="C19" s="10" t="s">
        <v>40</v>
      </c>
      <c r="D19" s="10">
        <v>121064</v>
      </c>
      <c r="E19" s="10">
        <v>105448</v>
      </c>
      <c r="F19" s="10" t="s">
        <v>45</v>
      </c>
      <c r="G19" s="10">
        <v>134</v>
      </c>
      <c r="H19" s="10" t="s">
        <v>42</v>
      </c>
      <c r="I19" s="19">
        <v>150</v>
      </c>
      <c r="J19" s="19">
        <f t="shared" si="0"/>
        <v>20100</v>
      </c>
      <c r="K19" s="18">
        <f t="shared" si="1"/>
        <v>2791.6666666666665</v>
      </c>
      <c r="L19" s="18">
        <f t="shared" si="3"/>
        <v>16.714320697325398</v>
      </c>
      <c r="M19" s="18">
        <f t="shared" si="2"/>
        <v>2239.7189734416033</v>
      </c>
    </row>
    <row r="20" spans="1:13" s="2" customFormat="1" ht="24" customHeight="1">
      <c r="A20" s="9">
        <v>45301</v>
      </c>
      <c r="B20" s="10">
        <v>1511612</v>
      </c>
      <c r="C20" s="10" t="s">
        <v>40</v>
      </c>
      <c r="D20" s="10">
        <v>121064</v>
      </c>
      <c r="E20" s="10">
        <v>105448</v>
      </c>
      <c r="F20" s="10" t="s">
        <v>47</v>
      </c>
      <c r="G20" s="10">
        <v>159</v>
      </c>
      <c r="H20" s="10" t="s">
        <v>42</v>
      </c>
      <c r="I20" s="19">
        <v>130</v>
      </c>
      <c r="J20" s="19">
        <f t="shared" si="0"/>
        <v>20670</v>
      </c>
      <c r="K20" s="18">
        <f t="shared" si="1"/>
        <v>2870.8333333333335</v>
      </c>
      <c r="L20" s="18">
        <f t="shared" si="3"/>
        <v>13.936542919547623</v>
      </c>
      <c r="M20" s="18">
        <f t="shared" si="2"/>
        <v>2215.9103242080719</v>
      </c>
    </row>
    <row r="21" spans="1:13" s="2" customFormat="1" ht="24" customHeight="1">
      <c r="A21" s="9">
        <v>45301</v>
      </c>
      <c r="B21" s="10">
        <v>1511612</v>
      </c>
      <c r="C21" s="10" t="s">
        <v>44</v>
      </c>
      <c r="D21" s="10">
        <v>121064</v>
      </c>
      <c r="E21" s="10">
        <v>105448</v>
      </c>
      <c r="F21" s="10" t="s">
        <v>48</v>
      </c>
      <c r="G21" s="10">
        <v>114</v>
      </c>
      <c r="H21" s="10" t="s">
        <v>42</v>
      </c>
      <c r="I21" s="19">
        <v>90</v>
      </c>
      <c r="J21" s="19">
        <f t="shared" si="0"/>
        <v>10260</v>
      </c>
      <c r="K21" s="18">
        <f t="shared" si="1"/>
        <v>1425</v>
      </c>
      <c r="L21" s="18">
        <f t="shared" si="3"/>
        <v>8.380987363992066</v>
      </c>
      <c r="M21" s="18">
        <f t="shared" si="2"/>
        <v>955.43255949509557</v>
      </c>
    </row>
    <row r="22" spans="1:13" s="2" customFormat="1" ht="24" customHeight="1">
      <c r="A22" s="9">
        <v>45301</v>
      </c>
      <c r="B22" s="10">
        <v>1511621</v>
      </c>
      <c r="C22" s="10" t="s">
        <v>40</v>
      </c>
      <c r="D22" s="10">
        <v>121064</v>
      </c>
      <c r="E22" s="10">
        <v>105448</v>
      </c>
      <c r="F22" s="10" t="s">
        <v>41</v>
      </c>
      <c r="G22" s="10">
        <v>420</v>
      </c>
      <c r="H22" s="10" t="s">
        <v>42</v>
      </c>
      <c r="I22" s="19">
        <v>140</v>
      </c>
      <c r="J22" s="19">
        <f t="shared" si="0"/>
        <v>58800</v>
      </c>
      <c r="K22" s="18">
        <f t="shared" si="1"/>
        <v>8166.6666666666661</v>
      </c>
      <c r="L22" s="18">
        <f t="shared" si="3"/>
        <v>15.325431808436509</v>
      </c>
      <c r="M22" s="18">
        <f t="shared" si="2"/>
        <v>6436.6813595433341</v>
      </c>
    </row>
    <row r="23" spans="1:13" s="2" customFormat="1" ht="24" customHeight="1">
      <c r="A23" s="9">
        <v>45301</v>
      </c>
      <c r="B23" s="10">
        <v>1511629</v>
      </c>
      <c r="C23" s="10" t="s">
        <v>40</v>
      </c>
      <c r="D23" s="10">
        <v>121064</v>
      </c>
      <c r="E23" s="10">
        <v>105448</v>
      </c>
      <c r="F23" s="10" t="s">
        <v>41</v>
      </c>
      <c r="G23" s="10">
        <v>420</v>
      </c>
      <c r="H23" s="10" t="s">
        <v>42</v>
      </c>
      <c r="I23" s="19">
        <v>135</v>
      </c>
      <c r="J23" s="19">
        <f t="shared" si="0"/>
        <v>56700</v>
      </c>
      <c r="K23" s="18">
        <f t="shared" si="1"/>
        <v>7875</v>
      </c>
      <c r="L23" s="18">
        <f t="shared" si="3"/>
        <v>14.630987363992066</v>
      </c>
      <c r="M23" s="18">
        <f t="shared" si="2"/>
        <v>6145.0146928766681</v>
      </c>
    </row>
    <row r="24" spans="1:13" s="2" customFormat="1" ht="24" customHeight="1">
      <c r="A24" s="9">
        <v>45301</v>
      </c>
      <c r="B24" s="10">
        <v>1511638</v>
      </c>
      <c r="C24" s="10" t="s">
        <v>40</v>
      </c>
      <c r="D24" s="10">
        <v>121064</v>
      </c>
      <c r="E24" s="10">
        <v>105448</v>
      </c>
      <c r="F24" s="10" t="s">
        <v>41</v>
      </c>
      <c r="G24" s="10">
        <v>420</v>
      </c>
      <c r="H24" s="10" t="s">
        <v>42</v>
      </c>
      <c r="I24" s="19">
        <v>135</v>
      </c>
      <c r="J24" s="19">
        <f t="shared" si="0"/>
        <v>56700</v>
      </c>
      <c r="K24" s="18">
        <f t="shared" si="1"/>
        <v>7875</v>
      </c>
      <c r="L24" s="18">
        <f t="shared" si="3"/>
        <v>14.630987363992066</v>
      </c>
      <c r="M24" s="18">
        <f t="shared" si="2"/>
        <v>6145.0146928766681</v>
      </c>
    </row>
    <row r="25" spans="1:13" s="2" customFormat="1" ht="24" customHeight="1">
      <c r="A25" s="9">
        <v>45301</v>
      </c>
      <c r="B25" s="10">
        <v>1511681</v>
      </c>
      <c r="C25" s="10" t="s">
        <v>40</v>
      </c>
      <c r="D25" s="10">
        <v>121064</v>
      </c>
      <c r="E25" s="10">
        <v>105448</v>
      </c>
      <c r="F25" s="10" t="s">
        <v>41</v>
      </c>
      <c r="G25" s="10">
        <v>90</v>
      </c>
      <c r="H25" s="10" t="s">
        <v>42</v>
      </c>
      <c r="I25" s="19">
        <v>140</v>
      </c>
      <c r="J25" s="19">
        <f t="shared" si="0"/>
        <v>12600</v>
      </c>
      <c r="K25" s="18">
        <f t="shared" si="1"/>
        <v>1750</v>
      </c>
      <c r="L25" s="18">
        <f t="shared" si="3"/>
        <v>15.325431808436509</v>
      </c>
      <c r="M25" s="18">
        <f t="shared" si="2"/>
        <v>1379.2888627592858</v>
      </c>
    </row>
    <row r="26" spans="1:13" s="2" customFormat="1" ht="24" customHeight="1">
      <c r="A26" s="9">
        <v>45301</v>
      </c>
      <c r="B26" s="10">
        <v>1511681</v>
      </c>
      <c r="C26" s="10" t="s">
        <v>40</v>
      </c>
      <c r="D26" s="10">
        <v>121064</v>
      </c>
      <c r="E26" s="10">
        <v>105448</v>
      </c>
      <c r="F26" s="10" t="s">
        <v>43</v>
      </c>
      <c r="G26" s="10">
        <v>327</v>
      </c>
      <c r="H26" s="10" t="s">
        <v>42</v>
      </c>
      <c r="I26" s="19">
        <v>140</v>
      </c>
      <c r="J26" s="19">
        <f t="shared" si="0"/>
        <v>45780</v>
      </c>
      <c r="K26" s="18">
        <f t="shared" si="1"/>
        <v>6358.333333333333</v>
      </c>
      <c r="L26" s="18">
        <f t="shared" si="3"/>
        <v>15.325431808436509</v>
      </c>
      <c r="M26" s="18">
        <f t="shared" si="2"/>
        <v>5011.4162013587384</v>
      </c>
    </row>
    <row r="27" spans="1:13" s="2" customFormat="1" ht="24" customHeight="1">
      <c r="A27" s="9">
        <v>45301</v>
      </c>
      <c r="B27" s="10">
        <v>1511686</v>
      </c>
      <c r="C27" s="10" t="s">
        <v>40</v>
      </c>
      <c r="D27" s="10">
        <v>121064</v>
      </c>
      <c r="E27" s="10">
        <v>91329</v>
      </c>
      <c r="F27" s="10" t="s">
        <v>41</v>
      </c>
      <c r="G27" s="10">
        <v>420</v>
      </c>
      <c r="H27" s="10" t="s">
        <v>42</v>
      </c>
      <c r="I27" s="19">
        <v>135</v>
      </c>
      <c r="J27" s="19">
        <f t="shared" si="0"/>
        <v>56700</v>
      </c>
      <c r="K27" s="18">
        <f t="shared" si="1"/>
        <v>7875</v>
      </c>
      <c r="L27" s="18">
        <f t="shared" si="3"/>
        <v>14.630987363992066</v>
      </c>
      <c r="M27" s="18">
        <f t="shared" si="2"/>
        <v>6145.0146928766681</v>
      </c>
    </row>
    <row r="28" spans="1:13" s="2" customFormat="1" ht="24" customHeight="1">
      <c r="A28" s="9">
        <v>45301</v>
      </c>
      <c r="B28" s="10">
        <v>1511691</v>
      </c>
      <c r="C28" s="10" t="s">
        <v>40</v>
      </c>
      <c r="D28" s="10">
        <v>121064</v>
      </c>
      <c r="E28" s="10">
        <v>91329</v>
      </c>
      <c r="F28" s="10" t="s">
        <v>43</v>
      </c>
      <c r="G28" s="10">
        <v>419</v>
      </c>
      <c r="H28" s="10" t="s">
        <v>42</v>
      </c>
      <c r="I28" s="19">
        <v>135</v>
      </c>
      <c r="J28" s="19">
        <f t="shared" si="0"/>
        <v>56565</v>
      </c>
      <c r="K28" s="18">
        <f t="shared" si="1"/>
        <v>7856.25</v>
      </c>
      <c r="L28" s="18">
        <f t="shared" si="3"/>
        <v>14.630987363992066</v>
      </c>
      <c r="M28" s="18">
        <f t="shared" si="2"/>
        <v>6130.383705512676</v>
      </c>
    </row>
    <row r="29" spans="1:13" s="2" customFormat="1" ht="24" customHeight="1">
      <c r="A29" s="9">
        <v>45302</v>
      </c>
      <c r="B29" s="10">
        <v>1511019</v>
      </c>
      <c r="C29" s="10" t="s">
        <v>40</v>
      </c>
      <c r="D29" s="10">
        <v>121064</v>
      </c>
      <c r="E29" s="10">
        <v>91329</v>
      </c>
      <c r="F29" s="10" t="s">
        <v>43</v>
      </c>
      <c r="G29" s="10">
        <v>416</v>
      </c>
      <c r="H29" s="10" t="s">
        <v>42</v>
      </c>
      <c r="I29" s="19">
        <v>60</v>
      </c>
      <c r="J29" s="19">
        <f t="shared" si="0"/>
        <v>24960</v>
      </c>
      <c r="K29" s="18">
        <f t="shared" si="1"/>
        <v>3466.6666666666665</v>
      </c>
      <c r="L29" s="18">
        <f t="shared" si="3"/>
        <v>4.214320697325399</v>
      </c>
      <c r="M29" s="18">
        <f t="shared" si="2"/>
        <v>1753.1574100873661</v>
      </c>
    </row>
    <row r="30" spans="1:13" s="2" customFormat="1" ht="24" customHeight="1">
      <c r="A30" s="9">
        <v>45302</v>
      </c>
      <c r="B30" s="10">
        <v>1511019</v>
      </c>
      <c r="C30" s="10" t="s">
        <v>40</v>
      </c>
      <c r="D30" s="10">
        <v>121064</v>
      </c>
      <c r="E30" s="10">
        <v>91329</v>
      </c>
      <c r="F30" s="10" t="s">
        <v>43</v>
      </c>
      <c r="G30" s="10">
        <v>4</v>
      </c>
      <c r="H30" s="10" t="s">
        <v>42</v>
      </c>
      <c r="I30" s="19">
        <v>50</v>
      </c>
      <c r="J30" s="19">
        <f t="shared" si="0"/>
        <v>200</v>
      </c>
      <c r="K30" s="18">
        <f t="shared" si="1"/>
        <v>27.777777777777779</v>
      </c>
      <c r="L30" s="18">
        <f t="shared" si="3"/>
        <v>2.8254318084365115</v>
      </c>
      <c r="M30" s="18">
        <f t="shared" si="2"/>
        <v>11.301727233746046</v>
      </c>
    </row>
    <row r="31" spans="1:13" s="2" customFormat="1" ht="24" customHeight="1">
      <c r="A31" s="9">
        <v>45302</v>
      </c>
      <c r="B31" s="10">
        <v>1511041</v>
      </c>
      <c r="C31" s="10" t="s">
        <v>40</v>
      </c>
      <c r="D31" s="10">
        <v>121064</v>
      </c>
      <c r="E31" s="10">
        <v>91329</v>
      </c>
      <c r="F31" s="10" t="s">
        <v>43</v>
      </c>
      <c r="G31" s="10">
        <v>416</v>
      </c>
      <c r="H31" s="10" t="s">
        <v>42</v>
      </c>
      <c r="I31" s="19">
        <v>50</v>
      </c>
      <c r="J31" s="19">
        <f t="shared" si="0"/>
        <v>20800</v>
      </c>
      <c r="K31" s="18">
        <f t="shared" si="1"/>
        <v>2888.8888888888887</v>
      </c>
      <c r="L31" s="18">
        <f t="shared" si="3"/>
        <v>2.8254318084365107</v>
      </c>
      <c r="M31" s="18">
        <f t="shared" si="2"/>
        <v>1175.3796323095885</v>
      </c>
    </row>
    <row r="32" spans="1:13" s="2" customFormat="1" ht="24" customHeight="1">
      <c r="A32" s="9">
        <v>45302</v>
      </c>
      <c r="B32" s="10">
        <v>1511610</v>
      </c>
      <c r="C32" s="10" t="s">
        <v>40</v>
      </c>
      <c r="D32" s="10">
        <v>121064</v>
      </c>
      <c r="E32" s="10">
        <v>105448</v>
      </c>
      <c r="F32" s="10" t="s">
        <v>49</v>
      </c>
      <c r="G32" s="10">
        <v>60</v>
      </c>
      <c r="H32" s="10" t="s">
        <v>42</v>
      </c>
      <c r="I32" s="19">
        <v>65</v>
      </c>
      <c r="J32" s="19">
        <f t="shared" si="0"/>
        <v>3900</v>
      </c>
      <c r="K32" s="18">
        <f t="shared" si="1"/>
        <v>541.66666666666663</v>
      </c>
      <c r="L32" s="18">
        <f t="shared" si="3"/>
        <v>4.9087651417698437</v>
      </c>
      <c r="M32" s="18">
        <f t="shared" si="2"/>
        <v>294.5259085061906</v>
      </c>
    </row>
    <row r="33" spans="1:13" s="2" customFormat="1" ht="24" customHeight="1">
      <c r="A33" s="9">
        <v>45302</v>
      </c>
      <c r="B33" s="10">
        <v>1511610</v>
      </c>
      <c r="C33" s="10" t="s">
        <v>40</v>
      </c>
      <c r="D33" s="10">
        <v>121064</v>
      </c>
      <c r="E33" s="10">
        <v>105448</v>
      </c>
      <c r="F33" s="10" t="s">
        <v>41</v>
      </c>
      <c r="G33" s="10">
        <v>241</v>
      </c>
      <c r="H33" s="10" t="s">
        <v>42</v>
      </c>
      <c r="I33" s="19">
        <v>65</v>
      </c>
      <c r="J33" s="19">
        <f t="shared" si="0"/>
        <v>15665</v>
      </c>
      <c r="K33" s="18">
        <f t="shared" si="1"/>
        <v>2175.6944444444443</v>
      </c>
      <c r="L33" s="18">
        <f t="shared" si="3"/>
        <v>4.9087651417698437</v>
      </c>
      <c r="M33" s="18">
        <f t="shared" si="2"/>
        <v>1183.0123991665323</v>
      </c>
    </row>
    <row r="34" spans="1:13" s="2" customFormat="1" ht="24" customHeight="1">
      <c r="A34" s="9">
        <v>45302</v>
      </c>
      <c r="B34" s="10">
        <v>1511610</v>
      </c>
      <c r="C34" s="10" t="s">
        <v>40</v>
      </c>
      <c r="D34" s="10">
        <v>121064</v>
      </c>
      <c r="E34" s="10">
        <v>105448</v>
      </c>
      <c r="F34" s="10" t="s">
        <v>43</v>
      </c>
      <c r="G34" s="10">
        <v>65</v>
      </c>
      <c r="H34" s="10" t="s">
        <v>42</v>
      </c>
      <c r="I34" s="19">
        <v>65</v>
      </c>
      <c r="J34" s="19">
        <f t="shared" si="0"/>
        <v>4225</v>
      </c>
      <c r="K34" s="18">
        <f t="shared" si="1"/>
        <v>586.80555555555554</v>
      </c>
      <c r="L34" s="18">
        <f t="shared" si="3"/>
        <v>4.9087651417698437</v>
      </c>
      <c r="M34" s="18">
        <f t="shared" si="2"/>
        <v>319.06973421503983</v>
      </c>
    </row>
    <row r="35" spans="1:13" s="2" customFormat="1" ht="24" customHeight="1">
      <c r="A35" s="9">
        <v>45302</v>
      </c>
      <c r="B35" s="10">
        <v>1511610</v>
      </c>
      <c r="C35" s="10" t="s">
        <v>40</v>
      </c>
      <c r="D35" s="10">
        <v>121064</v>
      </c>
      <c r="E35" s="10">
        <v>105448</v>
      </c>
      <c r="F35" s="10" t="s">
        <v>46</v>
      </c>
      <c r="G35" s="10">
        <v>7</v>
      </c>
      <c r="H35" s="10" t="s">
        <v>42</v>
      </c>
      <c r="I35" s="19">
        <v>65</v>
      </c>
      <c r="J35" s="19">
        <f t="shared" si="0"/>
        <v>455</v>
      </c>
      <c r="K35" s="18">
        <f t="shared" si="1"/>
        <v>63.194444444444443</v>
      </c>
      <c r="L35" s="18">
        <f t="shared" si="3"/>
        <v>4.9087651417698437</v>
      </c>
      <c r="M35" s="18">
        <f t="shared" si="2"/>
        <v>34.361355992388908</v>
      </c>
    </row>
    <row r="36" spans="1:13" s="2" customFormat="1" ht="24" customHeight="1">
      <c r="A36" s="9">
        <v>45302</v>
      </c>
      <c r="B36" s="10">
        <v>1511610</v>
      </c>
      <c r="C36" s="10" t="s">
        <v>44</v>
      </c>
      <c r="D36" s="10">
        <v>121064</v>
      </c>
      <c r="E36" s="10">
        <v>105448</v>
      </c>
      <c r="F36" s="10" t="s">
        <v>43</v>
      </c>
      <c r="G36" s="10">
        <v>34</v>
      </c>
      <c r="H36" s="10" t="s">
        <v>42</v>
      </c>
      <c r="I36" s="19">
        <v>65</v>
      </c>
      <c r="J36" s="19">
        <f t="shared" si="0"/>
        <v>2210</v>
      </c>
      <c r="K36" s="18">
        <f t="shared" si="1"/>
        <v>306.94444444444446</v>
      </c>
      <c r="L36" s="18">
        <f t="shared" si="3"/>
        <v>4.9087651417698455</v>
      </c>
      <c r="M36" s="18">
        <f t="shared" si="2"/>
        <v>166.89801482017475</v>
      </c>
    </row>
    <row r="37" spans="1:13" s="2" customFormat="1" ht="24" customHeight="1">
      <c r="A37" s="9">
        <v>45302</v>
      </c>
      <c r="B37" s="10">
        <v>1511612</v>
      </c>
      <c r="C37" s="10" t="s">
        <v>44</v>
      </c>
      <c r="D37" s="10">
        <v>121064</v>
      </c>
      <c r="E37" s="10">
        <v>105448</v>
      </c>
      <c r="F37" s="10" t="s">
        <v>41</v>
      </c>
      <c r="G37" s="10">
        <v>13</v>
      </c>
      <c r="H37" s="10" t="s">
        <v>42</v>
      </c>
      <c r="I37" s="19">
        <v>65</v>
      </c>
      <c r="J37" s="19">
        <f t="shared" si="0"/>
        <v>845</v>
      </c>
      <c r="K37" s="18">
        <f t="shared" si="1"/>
        <v>117.36111111111111</v>
      </c>
      <c r="L37" s="18">
        <f t="shared" si="3"/>
        <v>4.9087651417698455</v>
      </c>
      <c r="M37" s="18">
        <f t="shared" si="2"/>
        <v>63.81394684300799</v>
      </c>
    </row>
    <row r="38" spans="1:13" s="2" customFormat="1" ht="24" customHeight="1">
      <c r="A38" s="9">
        <v>45302</v>
      </c>
      <c r="B38" s="10">
        <v>1511631</v>
      </c>
      <c r="C38" s="10" t="s">
        <v>40</v>
      </c>
      <c r="D38" s="10">
        <v>121064</v>
      </c>
      <c r="E38" s="10">
        <v>105448</v>
      </c>
      <c r="F38" s="10" t="s">
        <v>43</v>
      </c>
      <c r="G38" s="10">
        <v>420</v>
      </c>
      <c r="H38" s="10" t="s">
        <v>42</v>
      </c>
      <c r="I38" s="19">
        <v>75</v>
      </c>
      <c r="J38" s="19">
        <f t="shared" si="0"/>
        <v>31500</v>
      </c>
      <c r="K38" s="18">
        <f t="shared" si="1"/>
        <v>4375</v>
      </c>
      <c r="L38" s="18">
        <f t="shared" si="3"/>
        <v>6.297654030658733</v>
      </c>
      <c r="M38" s="18">
        <f t="shared" si="2"/>
        <v>2645.0146928766681</v>
      </c>
    </row>
    <row r="39" spans="1:13" s="2" customFormat="1" ht="24" customHeight="1">
      <c r="A39" s="9">
        <v>45302</v>
      </c>
      <c r="B39" s="10">
        <v>1511681</v>
      </c>
      <c r="C39" s="10" t="s">
        <v>40</v>
      </c>
      <c r="D39" s="10">
        <v>121064</v>
      </c>
      <c r="E39" s="10">
        <v>105448</v>
      </c>
      <c r="F39" s="10" t="s">
        <v>43</v>
      </c>
      <c r="G39" s="10">
        <v>3</v>
      </c>
      <c r="H39" s="10" t="s">
        <v>42</v>
      </c>
      <c r="I39" s="19">
        <v>60</v>
      </c>
      <c r="J39" s="19">
        <f t="shared" si="0"/>
        <v>180</v>
      </c>
      <c r="K39" s="18">
        <f t="shared" si="1"/>
        <v>25</v>
      </c>
      <c r="L39" s="18">
        <f t="shared" si="3"/>
        <v>4.2143206973254008</v>
      </c>
      <c r="M39" s="18">
        <f t="shared" si="2"/>
        <v>12.642962091976202</v>
      </c>
    </row>
    <row r="40" spans="1:13" s="2" customFormat="1" ht="24" customHeight="1">
      <c r="A40" s="9">
        <v>45302</v>
      </c>
      <c r="B40" s="10">
        <v>1511682</v>
      </c>
      <c r="C40" s="10" t="s">
        <v>40</v>
      </c>
      <c r="D40" s="10">
        <v>121064</v>
      </c>
      <c r="E40" s="10">
        <v>105448</v>
      </c>
      <c r="F40" s="10" t="s">
        <v>45</v>
      </c>
      <c r="G40" s="10">
        <v>110</v>
      </c>
      <c r="H40" s="10" t="s">
        <v>42</v>
      </c>
      <c r="I40" s="19">
        <v>120</v>
      </c>
      <c r="J40" s="19">
        <f t="shared" si="0"/>
        <v>13200</v>
      </c>
      <c r="K40" s="18">
        <f t="shared" si="1"/>
        <v>1833.3333333333333</v>
      </c>
      <c r="L40" s="18">
        <f t="shared" si="3"/>
        <v>12.54765403065873</v>
      </c>
      <c r="M40" s="18">
        <f t="shared" si="2"/>
        <v>1380.2419433724604</v>
      </c>
    </row>
    <row r="41" spans="1:13" s="2" customFormat="1" ht="24" customHeight="1">
      <c r="A41" s="9">
        <v>45302</v>
      </c>
      <c r="B41" s="10">
        <v>1511682</v>
      </c>
      <c r="C41" s="10" t="s">
        <v>40</v>
      </c>
      <c r="D41" s="10">
        <v>121064</v>
      </c>
      <c r="E41" s="10">
        <v>105448</v>
      </c>
      <c r="F41" s="10" t="s">
        <v>41</v>
      </c>
      <c r="G41" s="10">
        <v>136</v>
      </c>
      <c r="H41" s="10" t="s">
        <v>42</v>
      </c>
      <c r="I41" s="19">
        <v>120</v>
      </c>
      <c r="J41" s="19">
        <f t="shared" si="0"/>
        <v>16320</v>
      </c>
      <c r="K41" s="18">
        <f t="shared" si="1"/>
        <v>2266.6666666666665</v>
      </c>
      <c r="L41" s="18">
        <f t="shared" si="3"/>
        <v>12.54765403065873</v>
      </c>
      <c r="M41" s="18">
        <f t="shared" si="2"/>
        <v>1706.4809481695872</v>
      </c>
    </row>
    <row r="42" spans="1:13" s="2" customFormat="1" ht="24" customHeight="1">
      <c r="A42" s="9">
        <v>45302</v>
      </c>
      <c r="B42" s="10">
        <v>1511682</v>
      </c>
      <c r="C42" s="10" t="s">
        <v>40</v>
      </c>
      <c r="D42" s="10">
        <v>121064</v>
      </c>
      <c r="E42" s="10">
        <v>105448</v>
      </c>
      <c r="F42" s="10" t="s">
        <v>47</v>
      </c>
      <c r="G42" s="10">
        <v>174</v>
      </c>
      <c r="H42" s="10" t="s">
        <v>42</v>
      </c>
      <c r="I42" s="19">
        <v>120</v>
      </c>
      <c r="J42" s="19">
        <f t="shared" si="0"/>
        <v>20880</v>
      </c>
      <c r="K42" s="18">
        <f t="shared" si="1"/>
        <v>2900</v>
      </c>
      <c r="L42" s="18">
        <f t="shared" si="3"/>
        <v>12.547654030658734</v>
      </c>
      <c r="M42" s="18">
        <f t="shared" si="2"/>
        <v>2183.2918013346198</v>
      </c>
    </row>
    <row r="43" spans="1:13" s="2" customFormat="1" ht="24" customHeight="1">
      <c r="A43" s="9">
        <v>45302</v>
      </c>
      <c r="B43" s="10">
        <v>1511685</v>
      </c>
      <c r="C43" s="10" t="s">
        <v>40</v>
      </c>
      <c r="D43" s="10">
        <v>121064</v>
      </c>
      <c r="E43" s="10">
        <v>91329</v>
      </c>
      <c r="F43" s="10" t="s">
        <v>49</v>
      </c>
      <c r="G43" s="10">
        <v>184</v>
      </c>
      <c r="H43" s="10" t="s">
        <v>50</v>
      </c>
      <c r="I43" s="19">
        <v>180</v>
      </c>
      <c r="J43" s="19">
        <f t="shared" si="0"/>
        <v>33120</v>
      </c>
      <c r="K43" s="18">
        <f t="shared" si="1"/>
        <v>4600</v>
      </c>
      <c r="L43" s="18">
        <f>K43/G43-$E$77*2</f>
        <v>16.761974727984132</v>
      </c>
      <c r="M43" s="18">
        <f t="shared" si="2"/>
        <v>3084.2033499490803</v>
      </c>
    </row>
    <row r="44" spans="1:13" s="2" customFormat="1" ht="24" customHeight="1">
      <c r="A44" s="9">
        <v>45302</v>
      </c>
      <c r="B44" s="10">
        <v>1511690</v>
      </c>
      <c r="C44" s="10" t="s">
        <v>40</v>
      </c>
      <c r="D44" s="10">
        <v>121064</v>
      </c>
      <c r="E44" s="10">
        <v>91329</v>
      </c>
      <c r="F44" s="10" t="s">
        <v>49</v>
      </c>
      <c r="G44" s="10">
        <v>184</v>
      </c>
      <c r="H44" s="10" t="s">
        <v>50</v>
      </c>
      <c r="I44" s="19">
        <v>180</v>
      </c>
      <c r="J44" s="19">
        <f t="shared" si="0"/>
        <v>33120</v>
      </c>
      <c r="K44" s="18">
        <f t="shared" si="1"/>
        <v>4600</v>
      </c>
      <c r="L44" s="18">
        <f>K44/G44-$E$77*2</f>
        <v>16.761974727984132</v>
      </c>
      <c r="M44" s="18">
        <f t="shared" si="2"/>
        <v>3084.2033499490803</v>
      </c>
    </row>
    <row r="45" spans="1:13" s="2" customFormat="1" ht="24" customHeight="1">
      <c r="A45" s="9">
        <v>45302</v>
      </c>
      <c r="B45" s="10">
        <v>1511691</v>
      </c>
      <c r="C45" s="10" t="s">
        <v>40</v>
      </c>
      <c r="D45" s="10">
        <v>121064</v>
      </c>
      <c r="E45" s="10">
        <v>91329</v>
      </c>
      <c r="F45" s="10" t="s">
        <v>43</v>
      </c>
      <c r="G45" s="10">
        <v>1</v>
      </c>
      <c r="H45" s="10" t="s">
        <v>42</v>
      </c>
      <c r="I45" s="19">
        <v>60</v>
      </c>
      <c r="J45" s="19">
        <f t="shared" si="0"/>
        <v>60</v>
      </c>
      <c r="K45" s="18">
        <f t="shared" si="1"/>
        <v>8.3333333333333339</v>
      </c>
      <c r="L45" s="18">
        <f t="shared" ref="L45:L57" si="4">K45/G45-$E$77</f>
        <v>4.2143206973254008</v>
      </c>
      <c r="M45" s="18">
        <f t="shared" si="2"/>
        <v>4.2143206973254008</v>
      </c>
    </row>
    <row r="46" spans="1:13" s="2" customFormat="1" ht="24" customHeight="1">
      <c r="A46" s="9">
        <v>45302</v>
      </c>
      <c r="B46" s="10">
        <v>1511740</v>
      </c>
      <c r="C46" s="10" t="s">
        <v>44</v>
      </c>
      <c r="D46" s="10">
        <v>121064</v>
      </c>
      <c r="E46" s="10">
        <v>91329</v>
      </c>
      <c r="F46" s="10" t="s">
        <v>49</v>
      </c>
      <c r="G46" s="10">
        <v>14</v>
      </c>
      <c r="H46" s="10" t="s">
        <v>42</v>
      </c>
      <c r="I46" s="19">
        <v>120</v>
      </c>
      <c r="J46" s="19">
        <f t="shared" si="0"/>
        <v>1680</v>
      </c>
      <c r="K46" s="18">
        <f t="shared" si="1"/>
        <v>233.33333333333331</v>
      </c>
      <c r="L46" s="18">
        <f t="shared" si="4"/>
        <v>12.54765403065873</v>
      </c>
      <c r="M46" s="18">
        <f t="shared" si="2"/>
        <v>175.66715642922222</v>
      </c>
    </row>
    <row r="47" spans="1:13" s="2" customFormat="1" ht="24" customHeight="1">
      <c r="A47" s="9">
        <v>45302</v>
      </c>
      <c r="B47" s="10">
        <v>1511740</v>
      </c>
      <c r="C47" s="10" t="s">
        <v>44</v>
      </c>
      <c r="D47" s="10">
        <v>121064</v>
      </c>
      <c r="E47" s="10">
        <v>91329</v>
      </c>
      <c r="F47" s="10" t="s">
        <v>48</v>
      </c>
      <c r="G47" s="10">
        <v>5</v>
      </c>
      <c r="H47" s="10" t="s">
        <v>42</v>
      </c>
      <c r="I47" s="19">
        <v>120</v>
      </c>
      <c r="J47" s="19">
        <f t="shared" si="0"/>
        <v>600</v>
      </c>
      <c r="K47" s="18">
        <f t="shared" si="1"/>
        <v>83.333333333333329</v>
      </c>
      <c r="L47" s="18">
        <f t="shared" si="4"/>
        <v>12.54765403065873</v>
      </c>
      <c r="M47" s="18">
        <f t="shared" si="2"/>
        <v>62.738270153293655</v>
      </c>
    </row>
    <row r="48" spans="1:13" s="2" customFormat="1" ht="24" customHeight="1">
      <c r="A48" s="9">
        <v>45302</v>
      </c>
      <c r="B48" s="10">
        <v>1511740</v>
      </c>
      <c r="C48" s="10" t="s">
        <v>44</v>
      </c>
      <c r="D48" s="10">
        <v>121064</v>
      </c>
      <c r="E48" s="10">
        <v>91329</v>
      </c>
      <c r="F48" s="10" t="s">
        <v>41</v>
      </c>
      <c r="G48" s="10">
        <v>1</v>
      </c>
      <c r="H48" s="10" t="s">
        <v>42</v>
      </c>
      <c r="I48" s="19">
        <v>120</v>
      </c>
      <c r="J48" s="19">
        <f t="shared" si="0"/>
        <v>120</v>
      </c>
      <c r="K48" s="18">
        <f t="shared" si="1"/>
        <v>16.666666666666668</v>
      </c>
      <c r="L48" s="18">
        <f t="shared" si="4"/>
        <v>12.547654030658734</v>
      </c>
      <c r="M48" s="18">
        <f t="shared" si="2"/>
        <v>12.547654030658734</v>
      </c>
    </row>
    <row r="49" spans="1:15" s="2" customFormat="1" ht="24" customHeight="1">
      <c r="A49" s="9">
        <v>45302</v>
      </c>
      <c r="B49" s="10">
        <v>1511740</v>
      </c>
      <c r="C49" s="10" t="s">
        <v>40</v>
      </c>
      <c r="D49" s="10">
        <v>121064</v>
      </c>
      <c r="E49" s="10">
        <v>91329</v>
      </c>
      <c r="F49" s="10" t="s">
        <v>47</v>
      </c>
      <c r="G49" s="10">
        <v>36</v>
      </c>
      <c r="H49" s="10" t="s">
        <v>42</v>
      </c>
      <c r="I49" s="19">
        <v>120</v>
      </c>
      <c r="J49" s="19">
        <f t="shared" si="0"/>
        <v>4320</v>
      </c>
      <c r="K49" s="18">
        <f t="shared" si="1"/>
        <v>600</v>
      </c>
      <c r="L49" s="18">
        <f t="shared" si="4"/>
        <v>12.547654030658734</v>
      </c>
      <c r="M49" s="18">
        <f t="shared" si="2"/>
        <v>451.71554510371442</v>
      </c>
    </row>
    <row r="50" spans="1:15" s="2" customFormat="1" ht="24" customHeight="1">
      <c r="A50" s="9">
        <v>45302</v>
      </c>
      <c r="B50" s="10">
        <v>1511740</v>
      </c>
      <c r="C50" s="10" t="s">
        <v>40</v>
      </c>
      <c r="D50" s="10">
        <v>121064</v>
      </c>
      <c r="E50" s="10">
        <v>91329</v>
      </c>
      <c r="F50" s="10" t="s">
        <v>41</v>
      </c>
      <c r="G50" s="10">
        <v>313</v>
      </c>
      <c r="H50" s="10" t="s">
        <v>42</v>
      </c>
      <c r="I50" s="19">
        <v>120</v>
      </c>
      <c r="J50" s="19">
        <f t="shared" si="0"/>
        <v>37560</v>
      </c>
      <c r="K50" s="18">
        <f t="shared" si="1"/>
        <v>5216.666666666667</v>
      </c>
      <c r="L50" s="18">
        <f t="shared" si="4"/>
        <v>12.547654030658734</v>
      </c>
      <c r="M50" s="18">
        <f t="shared" si="2"/>
        <v>3927.4157115961839</v>
      </c>
    </row>
    <row r="51" spans="1:15" s="2" customFormat="1" ht="24" customHeight="1">
      <c r="A51" s="9">
        <v>45302</v>
      </c>
      <c r="B51" s="10">
        <v>1511740</v>
      </c>
      <c r="C51" s="10" t="s">
        <v>40</v>
      </c>
      <c r="D51" s="10">
        <v>121064</v>
      </c>
      <c r="E51" s="10">
        <v>91329</v>
      </c>
      <c r="F51" s="10" t="s">
        <v>45</v>
      </c>
      <c r="G51" s="10">
        <v>6</v>
      </c>
      <c r="H51" s="10" t="s">
        <v>42</v>
      </c>
      <c r="I51" s="19">
        <v>120</v>
      </c>
      <c r="J51" s="19">
        <f t="shared" si="0"/>
        <v>720</v>
      </c>
      <c r="K51" s="18">
        <f t="shared" si="1"/>
        <v>100</v>
      </c>
      <c r="L51" s="18">
        <f t="shared" si="4"/>
        <v>12.547654030658734</v>
      </c>
      <c r="M51" s="18">
        <f t="shared" si="2"/>
        <v>75.285924183952403</v>
      </c>
    </row>
    <row r="52" spans="1:15" s="2" customFormat="1" ht="24" customHeight="1">
      <c r="A52" s="9">
        <v>45302</v>
      </c>
      <c r="B52" s="10">
        <v>1511740</v>
      </c>
      <c r="C52" s="10" t="s">
        <v>44</v>
      </c>
      <c r="D52" s="10">
        <v>121064</v>
      </c>
      <c r="E52" s="10">
        <v>91329</v>
      </c>
      <c r="F52" s="10" t="s">
        <v>47</v>
      </c>
      <c r="G52" s="10">
        <v>20</v>
      </c>
      <c r="H52" s="10" t="s">
        <v>42</v>
      </c>
      <c r="I52" s="19">
        <v>120</v>
      </c>
      <c r="J52" s="19">
        <f t="shared" si="0"/>
        <v>2400</v>
      </c>
      <c r="K52" s="18">
        <f t="shared" si="1"/>
        <v>333.33333333333331</v>
      </c>
      <c r="L52" s="18">
        <f t="shared" si="4"/>
        <v>12.54765403065873</v>
      </c>
      <c r="M52" s="18">
        <f t="shared" si="2"/>
        <v>250.95308061317462</v>
      </c>
    </row>
    <row r="53" spans="1:15" s="2" customFormat="1" ht="24" customHeight="1">
      <c r="A53" s="9">
        <v>45302</v>
      </c>
      <c r="B53" s="10">
        <v>1511740</v>
      </c>
      <c r="C53" s="10" t="s">
        <v>44</v>
      </c>
      <c r="D53" s="10">
        <v>121064</v>
      </c>
      <c r="E53" s="10">
        <v>91329</v>
      </c>
      <c r="F53" s="10" t="s">
        <v>45</v>
      </c>
      <c r="G53" s="10">
        <v>25</v>
      </c>
      <c r="H53" s="10" t="s">
        <v>42</v>
      </c>
      <c r="I53" s="19">
        <v>120</v>
      </c>
      <c r="J53" s="19">
        <f t="shared" si="0"/>
        <v>3000</v>
      </c>
      <c r="K53" s="18">
        <f t="shared" si="1"/>
        <v>416.66666666666663</v>
      </c>
      <c r="L53" s="18">
        <f t="shared" si="4"/>
        <v>12.54765403065873</v>
      </c>
      <c r="M53" s="18">
        <f t="shared" si="2"/>
        <v>313.69135076646825</v>
      </c>
    </row>
    <row r="54" spans="1:15" s="2" customFormat="1" ht="24" customHeight="1">
      <c r="A54" s="9">
        <v>45302</v>
      </c>
      <c r="B54" s="10">
        <v>1511741</v>
      </c>
      <c r="C54" s="10" t="s">
        <v>40</v>
      </c>
      <c r="D54" s="10">
        <v>121064</v>
      </c>
      <c r="E54" s="10">
        <v>91329</v>
      </c>
      <c r="F54" s="10" t="s">
        <v>43</v>
      </c>
      <c r="G54" s="10">
        <v>368</v>
      </c>
      <c r="H54" s="10" t="s">
        <v>42</v>
      </c>
      <c r="I54" s="19">
        <v>75</v>
      </c>
      <c r="J54" s="19">
        <f t="shared" si="0"/>
        <v>27600</v>
      </c>
      <c r="K54" s="18">
        <f t="shared" si="1"/>
        <v>3833.333333333333</v>
      </c>
      <c r="L54" s="18">
        <f t="shared" si="4"/>
        <v>6.297654030658733</v>
      </c>
      <c r="M54" s="18">
        <f t="shared" si="2"/>
        <v>2317.5366832824138</v>
      </c>
    </row>
    <row r="55" spans="1:15" s="2" customFormat="1" ht="24" customHeight="1">
      <c r="A55" s="9">
        <v>45302</v>
      </c>
      <c r="B55" s="10">
        <v>1511741</v>
      </c>
      <c r="C55" s="10" t="s">
        <v>44</v>
      </c>
      <c r="D55" s="10">
        <v>121064</v>
      </c>
      <c r="E55" s="10">
        <v>91329</v>
      </c>
      <c r="F55" s="10" t="s">
        <v>41</v>
      </c>
      <c r="G55" s="10">
        <v>29</v>
      </c>
      <c r="H55" s="10" t="s">
        <v>42</v>
      </c>
      <c r="I55" s="19">
        <v>75</v>
      </c>
      <c r="J55" s="19">
        <f t="shared" si="0"/>
        <v>2175</v>
      </c>
      <c r="K55" s="18">
        <f t="shared" si="1"/>
        <v>302.08333333333331</v>
      </c>
      <c r="L55" s="18">
        <f t="shared" si="4"/>
        <v>6.297654030658733</v>
      </c>
      <c r="M55" s="18">
        <f t="shared" si="2"/>
        <v>182.63196688910327</v>
      </c>
    </row>
    <row r="56" spans="1:15" s="2" customFormat="1" ht="24" customHeight="1">
      <c r="A56" s="9">
        <v>45302</v>
      </c>
      <c r="B56" s="10">
        <v>1511741</v>
      </c>
      <c r="C56" s="10" t="s">
        <v>44</v>
      </c>
      <c r="D56" s="10">
        <v>121064</v>
      </c>
      <c r="E56" s="10">
        <v>91329</v>
      </c>
      <c r="F56" s="10" t="s">
        <v>43</v>
      </c>
      <c r="G56" s="10">
        <v>6</v>
      </c>
      <c r="H56" s="10" t="s">
        <v>42</v>
      </c>
      <c r="I56" s="19">
        <v>75</v>
      </c>
      <c r="J56" s="19">
        <f t="shared" si="0"/>
        <v>450</v>
      </c>
      <c r="K56" s="18">
        <f t="shared" si="1"/>
        <v>62.5</v>
      </c>
      <c r="L56" s="18">
        <f t="shared" si="4"/>
        <v>6.297654030658733</v>
      </c>
      <c r="M56" s="18">
        <f t="shared" si="2"/>
        <v>37.785924183952396</v>
      </c>
    </row>
    <row r="57" spans="1:15" s="2" customFormat="1" ht="24" customHeight="1">
      <c r="A57" s="9">
        <v>45302</v>
      </c>
      <c r="B57" s="10">
        <v>1511741</v>
      </c>
      <c r="C57" s="10" t="s">
        <v>40</v>
      </c>
      <c r="D57" s="10">
        <v>121064</v>
      </c>
      <c r="E57" s="10">
        <v>91329</v>
      </c>
      <c r="F57" s="10" t="s">
        <v>47</v>
      </c>
      <c r="G57" s="10">
        <v>17</v>
      </c>
      <c r="H57" s="10" t="s">
        <v>42</v>
      </c>
      <c r="I57" s="19">
        <v>75</v>
      </c>
      <c r="J57" s="19">
        <f t="shared" si="0"/>
        <v>1275</v>
      </c>
      <c r="K57" s="18">
        <f t="shared" si="1"/>
        <v>177.08333333333334</v>
      </c>
      <c r="L57" s="18">
        <f t="shared" si="4"/>
        <v>6.2976540306587347</v>
      </c>
      <c r="M57" s="18">
        <f t="shared" si="2"/>
        <v>107.06011852119849</v>
      </c>
    </row>
    <row r="58" spans="1:15" s="2" customFormat="1" ht="24" customHeight="1">
      <c r="A58" s="10" t="s">
        <v>51</v>
      </c>
      <c r="B58" s="10" t="s">
        <v>51</v>
      </c>
      <c r="C58" s="10" t="s">
        <v>51</v>
      </c>
      <c r="D58" s="10" t="s">
        <v>51</v>
      </c>
      <c r="E58" s="10" t="s">
        <v>51</v>
      </c>
      <c r="F58" s="10" t="s">
        <v>51</v>
      </c>
      <c r="G58" s="10" t="s">
        <v>51</v>
      </c>
      <c r="H58" s="10" t="s">
        <v>51</v>
      </c>
      <c r="I58" s="20" t="s">
        <v>51</v>
      </c>
      <c r="J58" s="19"/>
      <c r="K58" s="18"/>
      <c r="L58" s="18"/>
      <c r="M58" s="18"/>
    </row>
    <row r="59" spans="1:15" s="2" customFormat="1" ht="24" customHeight="1">
      <c r="A59" s="10" t="s">
        <v>52</v>
      </c>
      <c r="B59" s="10">
        <v>1511041</v>
      </c>
      <c r="C59" s="10" t="s">
        <v>40</v>
      </c>
      <c r="D59" s="10">
        <v>121064</v>
      </c>
      <c r="E59" s="10">
        <v>91329</v>
      </c>
      <c r="F59" s="10" t="s">
        <v>43</v>
      </c>
      <c r="G59" s="10">
        <v>4</v>
      </c>
      <c r="H59" s="10" t="s">
        <v>42</v>
      </c>
      <c r="I59" s="20" t="s">
        <v>51</v>
      </c>
      <c r="J59" s="19"/>
      <c r="K59" s="18"/>
      <c r="L59" s="18"/>
      <c r="M59" s="18"/>
    </row>
    <row r="60" spans="1:15" s="2" customFormat="1" ht="24" customHeight="1">
      <c r="A60" s="10" t="s">
        <v>51</v>
      </c>
      <c r="B60" s="10" t="s">
        <v>51</v>
      </c>
      <c r="C60" s="10" t="s">
        <v>51</v>
      </c>
      <c r="D60" s="10" t="s">
        <v>51</v>
      </c>
      <c r="E60" s="10" t="s">
        <v>51</v>
      </c>
      <c r="F60" s="10" t="s">
        <v>51</v>
      </c>
      <c r="G60" s="10" t="s">
        <v>51</v>
      </c>
      <c r="H60" s="10" t="s">
        <v>51</v>
      </c>
      <c r="I60" s="20" t="s">
        <v>51</v>
      </c>
      <c r="J60" s="19"/>
      <c r="K60" s="18"/>
      <c r="L60" s="18"/>
      <c r="M60" s="18"/>
    </row>
    <row r="61" spans="1:15" s="2" customFormat="1" ht="24" customHeight="1">
      <c r="A61" s="11" t="s">
        <v>51</v>
      </c>
      <c r="B61" s="11" t="s">
        <v>51</v>
      </c>
      <c r="C61" s="11" t="s">
        <v>53</v>
      </c>
      <c r="D61" s="11" t="s">
        <v>51</v>
      </c>
      <c r="E61" s="11" t="s">
        <v>51</v>
      </c>
      <c r="F61" s="11" t="s">
        <v>51</v>
      </c>
      <c r="G61" s="11">
        <f>SUM(G13:G60)</f>
        <v>7928</v>
      </c>
      <c r="H61" s="11"/>
      <c r="I61" s="21"/>
      <c r="J61" s="22">
        <f>SUM(J13:J60)</f>
        <v>916405</v>
      </c>
      <c r="K61" s="23">
        <f>SUM(K13:K60)</f>
        <v>127278.4722222222</v>
      </c>
      <c r="L61" s="23">
        <f>K61/G61-E77</f>
        <v>11.935285071134121</v>
      </c>
      <c r="M61" s="23">
        <f>SUM(M13:M60)</f>
        <v>93123.619444444412</v>
      </c>
    </row>
    <row r="62" spans="1:15" ht="16">
      <c r="J62" s="24"/>
      <c r="K62" s="24"/>
      <c r="L62" s="24"/>
      <c r="M62" s="24"/>
      <c r="O62" s="2"/>
    </row>
    <row r="63" spans="1:15" s="1" customFormat="1" ht="22" customHeight="1">
      <c r="A63" s="28" t="s">
        <v>54</v>
      </c>
      <c r="B63" s="28"/>
      <c r="C63" s="28"/>
      <c r="D63" s="12" t="s">
        <v>55</v>
      </c>
      <c r="E63" s="12" t="s">
        <v>56</v>
      </c>
      <c r="G63" s="31" t="s">
        <v>57</v>
      </c>
      <c r="H63" s="31"/>
      <c r="I63" s="31"/>
      <c r="J63" s="31"/>
      <c r="K63" s="31"/>
      <c r="L63" s="31"/>
      <c r="M63" s="31"/>
      <c r="O63" s="2"/>
    </row>
    <row r="64" spans="1:15" s="1" customFormat="1" ht="22" customHeight="1">
      <c r="A64" s="33" t="s">
        <v>58</v>
      </c>
      <c r="B64" s="28"/>
      <c r="C64" s="28"/>
      <c r="D64" s="13">
        <f>J61*0.09</f>
        <v>82476.45</v>
      </c>
      <c r="E64" s="18">
        <f>D64/$M$8</f>
        <v>11455.0625</v>
      </c>
      <c r="G64" s="31"/>
      <c r="H64" s="31"/>
      <c r="I64" s="31"/>
      <c r="J64" s="31"/>
      <c r="K64" s="31"/>
      <c r="L64" s="31"/>
      <c r="M64" s="31"/>
      <c r="O64" s="2"/>
    </row>
    <row r="65" spans="1:15" s="1" customFormat="1" ht="22" customHeight="1">
      <c r="A65" s="33" t="s">
        <v>59</v>
      </c>
      <c r="B65" s="28"/>
      <c r="C65" s="28"/>
      <c r="D65" s="13">
        <v>59832</v>
      </c>
      <c r="E65" s="18">
        <f>D65/$M$8</f>
        <v>8310</v>
      </c>
      <c r="G65" s="31"/>
      <c r="H65" s="31"/>
      <c r="I65" s="31"/>
      <c r="J65" s="31"/>
      <c r="K65" s="31"/>
      <c r="L65" s="31"/>
      <c r="M65" s="31"/>
      <c r="O65" s="2"/>
    </row>
    <row r="66" spans="1:15" s="1" customFormat="1" ht="22" customHeight="1">
      <c r="A66" s="32" t="s">
        <v>60</v>
      </c>
      <c r="B66" s="28"/>
      <c r="C66" s="28"/>
      <c r="D66" s="13">
        <v>4030.52</v>
      </c>
      <c r="E66" s="18">
        <f t="shared" ref="E66:E72" si="5">D66/$M$8</f>
        <v>559.79444444444448</v>
      </c>
      <c r="G66" s="31"/>
      <c r="H66" s="31"/>
      <c r="I66" s="31"/>
      <c r="J66" s="31"/>
      <c r="K66" s="31"/>
      <c r="L66" s="31"/>
      <c r="M66" s="31"/>
      <c r="O66" s="2"/>
    </row>
    <row r="67" spans="1:15" s="1" customFormat="1" ht="22" customHeight="1">
      <c r="A67" s="34" t="s">
        <v>61</v>
      </c>
      <c r="B67" s="28"/>
      <c r="C67" s="28"/>
      <c r="D67" s="13">
        <v>2668</v>
      </c>
      <c r="E67" s="18">
        <f t="shared" si="5"/>
        <v>370.55555555555554</v>
      </c>
      <c r="G67" s="31"/>
      <c r="H67" s="31"/>
      <c r="I67" s="31"/>
      <c r="J67" s="31"/>
      <c r="K67" s="31"/>
      <c r="L67" s="31"/>
      <c r="M67" s="31"/>
      <c r="O67" s="2"/>
    </row>
    <row r="68" spans="1:15" s="1" customFormat="1" ht="22" customHeight="1">
      <c r="A68" s="32" t="s">
        <v>62</v>
      </c>
      <c r="B68" s="28"/>
      <c r="C68" s="28"/>
      <c r="D68" s="13">
        <v>1293</v>
      </c>
      <c r="E68" s="18">
        <f t="shared" si="5"/>
        <v>179.58333333333334</v>
      </c>
      <c r="G68" s="31"/>
      <c r="H68" s="31"/>
      <c r="I68" s="31"/>
      <c r="J68" s="31"/>
      <c r="K68" s="31"/>
      <c r="L68" s="31"/>
      <c r="M68" s="31"/>
      <c r="O68" s="2"/>
    </row>
    <row r="69" spans="1:15" s="1" customFormat="1" ht="22" customHeight="1">
      <c r="A69" s="28" t="s">
        <v>63</v>
      </c>
      <c r="B69" s="28"/>
      <c r="C69" s="28"/>
      <c r="D69" s="13">
        <v>11787.57</v>
      </c>
      <c r="E69" s="18">
        <f t="shared" si="5"/>
        <v>1637.1624999999999</v>
      </c>
      <c r="G69" s="31"/>
      <c r="H69" s="31"/>
      <c r="I69" s="31"/>
      <c r="J69" s="31"/>
      <c r="K69" s="31"/>
      <c r="L69" s="31"/>
      <c r="M69" s="31"/>
      <c r="O69" s="2"/>
    </row>
    <row r="70" spans="1:15" s="1" customFormat="1" ht="22" customHeight="1">
      <c r="A70" s="28" t="s">
        <v>64</v>
      </c>
      <c r="B70" s="28"/>
      <c r="C70" s="28"/>
      <c r="D70" s="13">
        <v>3735</v>
      </c>
      <c r="E70" s="18">
        <f t="shared" si="5"/>
        <v>518.75</v>
      </c>
      <c r="G70" s="31"/>
      <c r="H70" s="31"/>
      <c r="I70" s="31"/>
      <c r="J70" s="31"/>
      <c r="K70" s="31"/>
      <c r="L70" s="31"/>
      <c r="M70" s="31"/>
      <c r="O70" s="2"/>
    </row>
    <row r="71" spans="1:15" s="1" customFormat="1" ht="22" customHeight="1">
      <c r="A71" s="28" t="s">
        <v>65</v>
      </c>
      <c r="B71" s="28"/>
      <c r="C71" s="28"/>
      <c r="D71" s="13">
        <v>6780</v>
      </c>
      <c r="E71" s="18">
        <f t="shared" si="5"/>
        <v>941.66666666666663</v>
      </c>
      <c r="G71" s="31"/>
      <c r="H71" s="31"/>
      <c r="I71" s="31"/>
      <c r="J71" s="31"/>
      <c r="K71" s="31"/>
      <c r="L71" s="31"/>
      <c r="M71" s="31"/>
      <c r="O71" s="2"/>
    </row>
    <row r="72" spans="1:15" s="1" customFormat="1" ht="22" customHeight="1">
      <c r="A72" s="28" t="s">
        <v>66</v>
      </c>
      <c r="B72" s="28"/>
      <c r="C72" s="28"/>
      <c r="D72" s="13">
        <f>SUM(D64:D71)</f>
        <v>172602.54</v>
      </c>
      <c r="E72" s="18">
        <f t="shared" si="5"/>
        <v>23972.575000000001</v>
      </c>
      <c r="G72" s="31"/>
      <c r="H72" s="31"/>
      <c r="I72" s="31"/>
      <c r="J72" s="31"/>
      <c r="K72" s="31"/>
      <c r="L72" s="31"/>
      <c r="M72" s="31"/>
      <c r="O72" s="2"/>
    </row>
    <row r="73" spans="1:15" s="1" customFormat="1" ht="22" customHeight="1">
      <c r="A73" s="1" t="s">
        <v>51</v>
      </c>
      <c r="B73" s="1" t="s">
        <v>51</v>
      </c>
      <c r="C73" s="1" t="s">
        <v>51</v>
      </c>
      <c r="D73" s="26"/>
      <c r="E73" s="27" t="s">
        <v>51</v>
      </c>
      <c r="G73" s="31"/>
      <c r="H73" s="31"/>
      <c r="I73" s="31"/>
      <c r="J73" s="31"/>
      <c r="K73" s="31"/>
      <c r="L73" s="31"/>
      <c r="M73" s="31"/>
      <c r="O73" s="2"/>
    </row>
    <row r="74" spans="1:15" s="1" customFormat="1" ht="22" customHeight="1">
      <c r="A74" s="28" t="s">
        <v>67</v>
      </c>
      <c r="B74" s="28"/>
      <c r="C74" s="28"/>
      <c r="D74" s="13">
        <f>J61*0.08</f>
        <v>73312.400000000009</v>
      </c>
      <c r="E74" s="18">
        <f>D74/$M$8</f>
        <v>10182.277777777779</v>
      </c>
      <c r="G74" s="31"/>
      <c r="H74" s="31"/>
      <c r="I74" s="31"/>
      <c r="J74" s="31"/>
      <c r="K74" s="31"/>
      <c r="L74" s="31"/>
      <c r="M74" s="31"/>
      <c r="O74" s="2"/>
    </row>
    <row r="75" spans="1:15" s="1" customFormat="1" ht="22" customHeight="1">
      <c r="A75" s="1" t="s">
        <v>51</v>
      </c>
      <c r="B75" s="1" t="s">
        <v>51</v>
      </c>
      <c r="C75" s="1" t="s">
        <v>51</v>
      </c>
      <c r="D75" s="26"/>
      <c r="E75" s="27" t="s">
        <v>51</v>
      </c>
      <c r="G75" s="31"/>
      <c r="H75" s="31"/>
      <c r="I75" s="31"/>
      <c r="J75" s="31"/>
      <c r="K75" s="31"/>
      <c r="L75" s="31"/>
      <c r="M75" s="31"/>
      <c r="O75" s="2"/>
    </row>
    <row r="76" spans="1:15" s="1" customFormat="1" ht="22" customHeight="1">
      <c r="A76" s="29" t="s">
        <v>68</v>
      </c>
      <c r="B76" s="29"/>
      <c r="C76" s="29"/>
      <c r="D76" s="13">
        <f>D72+D74</f>
        <v>245914.94</v>
      </c>
      <c r="E76" s="18">
        <f>D76/$M$8</f>
        <v>34154.852777777778</v>
      </c>
      <c r="G76" s="31"/>
      <c r="H76" s="31"/>
      <c r="I76" s="31"/>
      <c r="J76" s="31"/>
      <c r="K76" s="31"/>
      <c r="L76" s="31"/>
      <c r="M76" s="31"/>
      <c r="O76" s="2"/>
    </row>
    <row r="77" spans="1:15" s="1" customFormat="1" ht="22" customHeight="1">
      <c r="A77" s="29" t="s">
        <v>69</v>
      </c>
      <c r="B77" s="29"/>
      <c r="C77" s="29"/>
      <c r="D77" s="13">
        <f>D76/(8296-4)</f>
        <v>29.656890979257117</v>
      </c>
      <c r="E77" s="18">
        <f>D77/$M$8</f>
        <v>4.1190126360079331</v>
      </c>
      <c r="G77" s="31"/>
      <c r="H77" s="31"/>
      <c r="I77" s="31"/>
      <c r="J77" s="31"/>
      <c r="K77" s="31"/>
      <c r="L77" s="31"/>
      <c r="M77" s="31"/>
      <c r="O77" s="2"/>
    </row>
    <row r="78" spans="1:15" ht="16">
      <c r="O78" s="2"/>
    </row>
    <row r="79" spans="1:15" ht="16">
      <c r="O79" s="2"/>
    </row>
    <row r="80" spans="1:15" ht="16">
      <c r="O80" s="2"/>
    </row>
    <row r="81" spans="15:15" ht="16">
      <c r="O81" s="2"/>
    </row>
    <row r="82" spans="15:15" ht="16">
      <c r="O82" s="2"/>
    </row>
    <row r="83" spans="15:15" ht="16">
      <c r="O83" s="2"/>
    </row>
    <row r="84" spans="15:15" ht="16">
      <c r="O84" s="2"/>
    </row>
    <row r="85" spans="15:15" ht="16">
      <c r="O85" s="2"/>
    </row>
    <row r="86" spans="15:15" ht="16">
      <c r="O86" s="2"/>
    </row>
    <row r="87" spans="15:15" ht="16">
      <c r="O87" s="2"/>
    </row>
    <row r="88" spans="15:15" ht="16">
      <c r="O88" s="2"/>
    </row>
    <row r="89" spans="15:15" ht="16">
      <c r="O89" s="2"/>
    </row>
    <row r="91" spans="15:15" ht="16">
      <c r="O91" s="1"/>
    </row>
    <row r="92" spans="15:15" ht="16">
      <c r="O92" s="1"/>
    </row>
    <row r="93" spans="15:15" ht="16">
      <c r="O93" s="1"/>
    </row>
    <row r="94" spans="15:15" ht="16">
      <c r="O94" s="1"/>
    </row>
    <row r="95" spans="15:15" ht="16">
      <c r="O95" s="1"/>
    </row>
    <row r="96" spans="15:15" ht="16">
      <c r="O96" s="1"/>
    </row>
    <row r="97" spans="15:15" ht="16">
      <c r="O97" s="1"/>
    </row>
    <row r="98" spans="15:15" ht="16">
      <c r="O98" s="1"/>
    </row>
    <row r="99" spans="15:15" ht="16">
      <c r="O99" s="1"/>
    </row>
    <row r="100" spans="15:15" ht="16">
      <c r="O100" s="1"/>
    </row>
    <row r="101" spans="15:15" ht="16">
      <c r="O101" s="1"/>
    </row>
    <row r="102" spans="15:15" ht="16">
      <c r="O102" s="1"/>
    </row>
    <row r="103" spans="15:15" ht="16">
      <c r="O103" s="1"/>
    </row>
    <row r="104" spans="15:15" ht="16">
      <c r="O104" s="1"/>
    </row>
    <row r="105" spans="15:15" ht="16">
      <c r="O105" s="1"/>
    </row>
  </sheetData>
  <autoFilter ref="A12:M61" xr:uid="{00000000-0009-0000-0000-000000000000}"/>
  <sortState xmlns:xlrd2="http://schemas.microsoft.com/office/spreadsheetml/2017/richdata2" ref="A13:M57">
    <sortCondition ref="A13:A57"/>
    <sortCondition ref="B13:B57"/>
  </sortState>
  <mergeCells count="21">
    <mergeCell ref="A7:M7"/>
    <mergeCell ref="B8:C8"/>
    <mergeCell ref="H8:I8"/>
    <mergeCell ref="B9:C9"/>
    <mergeCell ref="H9:I9"/>
    <mergeCell ref="A74:C74"/>
    <mergeCell ref="A76:C76"/>
    <mergeCell ref="A77:C77"/>
    <mergeCell ref="A1:M3"/>
    <mergeCell ref="A4:M6"/>
    <mergeCell ref="G63:M77"/>
    <mergeCell ref="A68:C68"/>
    <mergeCell ref="A69:C69"/>
    <mergeCell ref="A70:C70"/>
    <mergeCell ref="A71:C71"/>
    <mergeCell ref="A72:C72"/>
    <mergeCell ref="A63:C63"/>
    <mergeCell ref="A64:C64"/>
    <mergeCell ref="A65:C65"/>
    <mergeCell ref="A66:C66"/>
    <mergeCell ref="A67:C67"/>
  </mergeCells>
  <pageMargins left="0.7" right="0.7" top="0.75" bottom="0.75" header="0.3" footer="0.3"/>
  <pageSetup scale="46" fitToHeight="2" orientation="landscape"/>
  <ignoredErrors>
    <ignoredError sqref="L61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E91E9-94C0-7F49-87DC-AF3BDFD0A6F7}">
  <dimension ref="C2:O49"/>
  <sheetViews>
    <sheetView workbookViewId="0">
      <selection activeCell="I49" sqref="I49"/>
    </sheetView>
  </sheetViews>
  <sheetFormatPr baseColWidth="10" defaultRowHeight="15"/>
  <cols>
    <col min="4" max="4" width="11" customWidth="1"/>
    <col min="10" max="10" width="13.5" customWidth="1"/>
    <col min="11" max="11" width="11.5" customWidth="1"/>
    <col min="12" max="12" width="11.33203125" customWidth="1"/>
    <col min="14" max="14" width="12.1640625" customWidth="1"/>
    <col min="15" max="15" width="13" customWidth="1"/>
  </cols>
  <sheetData>
    <row r="2" spans="3:15"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38</v>
      </c>
      <c r="O2" t="s">
        <v>39</v>
      </c>
    </row>
    <row r="3" spans="3:15" hidden="1">
      <c r="C3">
        <v>45301</v>
      </c>
      <c r="D3">
        <v>1511022</v>
      </c>
      <c r="E3" t="s">
        <v>40</v>
      </c>
      <c r="F3">
        <v>121064</v>
      </c>
      <c r="G3">
        <v>91329</v>
      </c>
      <c r="H3" t="s">
        <v>41</v>
      </c>
      <c r="I3">
        <v>420</v>
      </c>
      <c r="J3" t="s">
        <v>42</v>
      </c>
      <c r="K3">
        <v>110</v>
      </c>
      <c r="L3">
        <v>46200</v>
      </c>
      <c r="M3">
        <v>6416.6666666666661</v>
      </c>
      <c r="N3">
        <v>11.158765141769845</v>
      </c>
      <c r="O3">
        <v>4686.681359543335</v>
      </c>
    </row>
    <row r="4" spans="3:15" hidden="1">
      <c r="C4">
        <v>45301</v>
      </c>
      <c r="D4">
        <v>1511043</v>
      </c>
      <c r="E4" t="s">
        <v>40</v>
      </c>
      <c r="F4">
        <v>121064</v>
      </c>
      <c r="G4">
        <v>91329</v>
      </c>
      <c r="H4" t="s">
        <v>41</v>
      </c>
      <c r="I4">
        <v>420</v>
      </c>
      <c r="J4" t="s">
        <v>42</v>
      </c>
      <c r="K4">
        <v>110</v>
      </c>
      <c r="L4">
        <v>46200</v>
      </c>
      <c r="M4">
        <v>6416.6666666666661</v>
      </c>
      <c r="N4">
        <v>11.158765141769845</v>
      </c>
      <c r="O4">
        <v>4686.681359543335</v>
      </c>
    </row>
    <row r="5" spans="3:15">
      <c r="C5">
        <v>45301</v>
      </c>
      <c r="D5">
        <v>1511610</v>
      </c>
      <c r="E5" t="s">
        <v>44</v>
      </c>
      <c r="F5">
        <v>121064</v>
      </c>
      <c r="G5">
        <v>105448</v>
      </c>
      <c r="H5" t="s">
        <v>41</v>
      </c>
      <c r="I5">
        <v>13</v>
      </c>
      <c r="J5" t="s">
        <v>42</v>
      </c>
      <c r="K5">
        <v>130</v>
      </c>
      <c r="L5">
        <v>1690</v>
      </c>
      <c r="M5">
        <v>234.72222222222223</v>
      </c>
      <c r="N5">
        <v>13.936542919547623</v>
      </c>
      <c r="O5">
        <v>181.1750579541191</v>
      </c>
    </row>
    <row r="6" spans="3:15">
      <c r="C6">
        <v>45301</v>
      </c>
      <c r="D6">
        <v>1511612</v>
      </c>
      <c r="E6" t="s">
        <v>44</v>
      </c>
      <c r="F6">
        <v>121064</v>
      </c>
      <c r="G6">
        <v>105448</v>
      </c>
      <c r="H6" t="s">
        <v>48</v>
      </c>
      <c r="I6">
        <v>114</v>
      </c>
      <c r="J6" t="s">
        <v>42</v>
      </c>
      <c r="K6">
        <v>90</v>
      </c>
      <c r="L6">
        <v>10260</v>
      </c>
      <c r="M6">
        <v>1425</v>
      </c>
      <c r="N6">
        <v>8.380987363992066</v>
      </c>
      <c r="O6">
        <v>955.43255949509557</v>
      </c>
    </row>
    <row r="7" spans="3:15">
      <c r="C7">
        <v>45302</v>
      </c>
      <c r="D7">
        <v>1511610</v>
      </c>
      <c r="E7" t="s">
        <v>44</v>
      </c>
      <c r="F7">
        <v>121064</v>
      </c>
      <c r="G7">
        <v>105448</v>
      </c>
      <c r="H7" t="s">
        <v>43</v>
      </c>
      <c r="I7">
        <v>34</v>
      </c>
      <c r="J7" t="s">
        <v>42</v>
      </c>
      <c r="K7">
        <v>65</v>
      </c>
      <c r="L7">
        <v>2210</v>
      </c>
      <c r="M7">
        <v>306.94444444444446</v>
      </c>
      <c r="N7">
        <v>4.9087651417698455</v>
      </c>
      <c r="O7">
        <v>166.89801482017475</v>
      </c>
    </row>
    <row r="8" spans="3:15">
      <c r="C8">
        <v>45302</v>
      </c>
      <c r="D8">
        <v>1511612</v>
      </c>
      <c r="E8" t="s">
        <v>44</v>
      </c>
      <c r="F8">
        <v>121064</v>
      </c>
      <c r="G8">
        <v>105448</v>
      </c>
      <c r="H8" t="s">
        <v>41</v>
      </c>
      <c r="I8">
        <v>13</v>
      </c>
      <c r="J8" t="s">
        <v>42</v>
      </c>
      <c r="K8">
        <v>65</v>
      </c>
      <c r="L8">
        <v>845</v>
      </c>
      <c r="M8">
        <v>117.36111111111111</v>
      </c>
      <c r="N8">
        <v>4.9087651417698455</v>
      </c>
      <c r="O8">
        <v>63.81394684300799</v>
      </c>
    </row>
    <row r="9" spans="3:15">
      <c r="C9">
        <v>45301</v>
      </c>
      <c r="D9">
        <v>1511611</v>
      </c>
      <c r="E9" t="s">
        <v>40</v>
      </c>
      <c r="F9">
        <v>121064</v>
      </c>
      <c r="G9">
        <v>105448</v>
      </c>
      <c r="H9" t="s">
        <v>45</v>
      </c>
      <c r="I9">
        <v>411</v>
      </c>
      <c r="J9" t="s">
        <v>42</v>
      </c>
      <c r="K9">
        <v>160</v>
      </c>
      <c r="L9">
        <v>65760</v>
      </c>
      <c r="M9">
        <v>9133.3333333333339</v>
      </c>
      <c r="N9">
        <v>18.103209586214291</v>
      </c>
      <c r="O9">
        <v>7440.4191399340734</v>
      </c>
    </row>
    <row r="10" spans="3:15">
      <c r="C10">
        <v>45301</v>
      </c>
      <c r="D10">
        <v>1511612</v>
      </c>
      <c r="E10" t="s">
        <v>40</v>
      </c>
      <c r="F10">
        <v>121064</v>
      </c>
      <c r="G10">
        <v>105448</v>
      </c>
      <c r="H10" t="s">
        <v>45</v>
      </c>
      <c r="I10">
        <v>134</v>
      </c>
      <c r="J10" t="s">
        <v>42</v>
      </c>
      <c r="K10">
        <v>150</v>
      </c>
      <c r="L10">
        <v>20100</v>
      </c>
      <c r="M10">
        <v>2791.6666666666665</v>
      </c>
      <c r="N10">
        <v>16.714320697325398</v>
      </c>
      <c r="O10">
        <v>2239.7189734416033</v>
      </c>
    </row>
    <row r="11" spans="3:15">
      <c r="C11">
        <v>45302</v>
      </c>
      <c r="D11">
        <v>1511682</v>
      </c>
      <c r="E11" t="s">
        <v>40</v>
      </c>
      <c r="F11">
        <v>121064</v>
      </c>
      <c r="G11">
        <v>105448</v>
      </c>
      <c r="H11" t="s">
        <v>45</v>
      </c>
      <c r="I11">
        <v>110</v>
      </c>
      <c r="J11" t="s">
        <v>42</v>
      </c>
      <c r="K11">
        <v>120</v>
      </c>
      <c r="L11">
        <v>13200</v>
      </c>
      <c r="M11">
        <v>1833.3333333333333</v>
      </c>
      <c r="N11">
        <v>12.54765403065873</v>
      </c>
      <c r="O11">
        <v>1380.2419433724604</v>
      </c>
    </row>
    <row r="12" spans="3:15">
      <c r="C12">
        <v>45301</v>
      </c>
      <c r="D12">
        <v>1511611</v>
      </c>
      <c r="E12" t="s">
        <v>40</v>
      </c>
      <c r="F12">
        <v>121064</v>
      </c>
      <c r="G12">
        <v>105448</v>
      </c>
      <c r="H12" t="s">
        <v>46</v>
      </c>
      <c r="I12">
        <v>9</v>
      </c>
      <c r="J12" t="s">
        <v>42</v>
      </c>
      <c r="K12">
        <v>160</v>
      </c>
      <c r="L12">
        <v>1440</v>
      </c>
      <c r="M12">
        <v>200</v>
      </c>
      <c r="N12">
        <v>18.103209586214287</v>
      </c>
      <c r="O12">
        <v>162.92888627592859</v>
      </c>
    </row>
    <row r="13" spans="3:15">
      <c r="C13">
        <v>45302</v>
      </c>
      <c r="D13">
        <v>1511610</v>
      </c>
      <c r="E13" t="s">
        <v>40</v>
      </c>
      <c r="F13">
        <v>121064</v>
      </c>
      <c r="G13">
        <v>105448</v>
      </c>
      <c r="H13" t="s">
        <v>46</v>
      </c>
      <c r="I13">
        <v>7</v>
      </c>
      <c r="J13" t="s">
        <v>42</v>
      </c>
      <c r="K13">
        <v>65</v>
      </c>
      <c r="L13">
        <v>455</v>
      </c>
      <c r="M13">
        <v>63.194444444444443</v>
      </c>
      <c r="N13">
        <v>4.9087651417698437</v>
      </c>
      <c r="O13">
        <v>34.361355992388908</v>
      </c>
    </row>
    <row r="14" spans="3:15">
      <c r="C14">
        <v>45301</v>
      </c>
      <c r="D14">
        <v>1511612</v>
      </c>
      <c r="E14" t="s">
        <v>40</v>
      </c>
      <c r="F14">
        <v>121064</v>
      </c>
      <c r="G14">
        <v>105448</v>
      </c>
      <c r="H14" t="s">
        <v>47</v>
      </c>
      <c r="I14">
        <v>159</v>
      </c>
      <c r="J14" t="s">
        <v>42</v>
      </c>
      <c r="K14">
        <v>130</v>
      </c>
      <c r="L14">
        <v>20670</v>
      </c>
      <c r="M14">
        <v>2870.8333333333335</v>
      </c>
      <c r="N14">
        <v>13.936542919547623</v>
      </c>
      <c r="O14">
        <v>2215.9103242080719</v>
      </c>
    </row>
    <row r="15" spans="3:15">
      <c r="C15">
        <v>45302</v>
      </c>
      <c r="D15">
        <v>1511682</v>
      </c>
      <c r="E15" t="s">
        <v>40</v>
      </c>
      <c r="F15">
        <v>121064</v>
      </c>
      <c r="G15">
        <v>105448</v>
      </c>
      <c r="H15" t="s">
        <v>47</v>
      </c>
      <c r="I15">
        <v>174</v>
      </c>
      <c r="J15" t="s">
        <v>42</v>
      </c>
      <c r="K15">
        <v>120</v>
      </c>
      <c r="L15">
        <v>20880</v>
      </c>
      <c r="M15">
        <v>2900</v>
      </c>
      <c r="N15">
        <v>12.547654030658734</v>
      </c>
      <c r="O15">
        <v>2183.2918013346198</v>
      </c>
    </row>
    <row r="16" spans="3:15">
      <c r="C16">
        <v>45301</v>
      </c>
      <c r="D16">
        <v>1511621</v>
      </c>
      <c r="E16" t="s">
        <v>40</v>
      </c>
      <c r="F16">
        <v>121064</v>
      </c>
      <c r="G16">
        <v>105448</v>
      </c>
      <c r="H16" t="s">
        <v>41</v>
      </c>
      <c r="I16">
        <v>420</v>
      </c>
      <c r="J16" t="s">
        <v>42</v>
      </c>
      <c r="K16">
        <v>140</v>
      </c>
      <c r="L16">
        <v>58800</v>
      </c>
      <c r="M16">
        <v>8166.6666666666661</v>
      </c>
      <c r="N16">
        <v>15.325431808436509</v>
      </c>
      <c r="O16">
        <v>6436.6813595433341</v>
      </c>
    </row>
    <row r="17" spans="3:15" hidden="1">
      <c r="C17">
        <v>45301</v>
      </c>
      <c r="D17">
        <v>1511686</v>
      </c>
      <c r="E17" t="s">
        <v>40</v>
      </c>
      <c r="F17">
        <v>121064</v>
      </c>
      <c r="G17">
        <v>91329</v>
      </c>
      <c r="H17" t="s">
        <v>41</v>
      </c>
      <c r="I17">
        <v>420</v>
      </c>
      <c r="J17" t="s">
        <v>42</v>
      </c>
      <c r="K17">
        <v>135</v>
      </c>
      <c r="L17">
        <v>56700</v>
      </c>
      <c r="M17">
        <v>7875</v>
      </c>
      <c r="N17">
        <v>14.630987363992066</v>
      </c>
      <c r="O17">
        <v>6145.0146928766681</v>
      </c>
    </row>
    <row r="18" spans="3:15" hidden="1">
      <c r="C18">
        <v>45301</v>
      </c>
      <c r="D18">
        <v>1511691</v>
      </c>
      <c r="E18" t="s">
        <v>40</v>
      </c>
      <c r="F18">
        <v>121064</v>
      </c>
      <c r="G18">
        <v>91329</v>
      </c>
      <c r="H18" t="s">
        <v>43</v>
      </c>
      <c r="I18">
        <v>419</v>
      </c>
      <c r="J18" t="s">
        <v>42</v>
      </c>
      <c r="K18">
        <v>135</v>
      </c>
      <c r="L18">
        <v>56565</v>
      </c>
      <c r="M18">
        <v>7856.25</v>
      </c>
      <c r="N18">
        <v>14.630987363992066</v>
      </c>
      <c r="O18">
        <v>6130.383705512676</v>
      </c>
    </row>
    <row r="19" spans="3:15" hidden="1">
      <c r="C19">
        <v>45302</v>
      </c>
      <c r="D19">
        <v>1511019</v>
      </c>
      <c r="E19" t="s">
        <v>40</v>
      </c>
      <c r="F19">
        <v>121064</v>
      </c>
      <c r="G19">
        <v>91329</v>
      </c>
      <c r="H19" t="s">
        <v>43</v>
      </c>
      <c r="I19">
        <v>416</v>
      </c>
      <c r="J19" t="s">
        <v>42</v>
      </c>
      <c r="K19">
        <v>60</v>
      </c>
      <c r="L19">
        <v>24960</v>
      </c>
      <c r="M19">
        <v>3466.6666666666665</v>
      </c>
      <c r="N19">
        <v>4.214320697325399</v>
      </c>
      <c r="O19">
        <v>1753.1574100873661</v>
      </c>
    </row>
    <row r="20" spans="3:15" hidden="1">
      <c r="C20">
        <v>45302</v>
      </c>
      <c r="D20">
        <v>1511019</v>
      </c>
      <c r="E20" t="s">
        <v>40</v>
      </c>
      <c r="F20">
        <v>121064</v>
      </c>
      <c r="G20">
        <v>91329</v>
      </c>
      <c r="H20" t="s">
        <v>43</v>
      </c>
      <c r="I20">
        <v>4</v>
      </c>
      <c r="J20" t="s">
        <v>42</v>
      </c>
      <c r="K20">
        <v>50</v>
      </c>
      <c r="L20">
        <v>200</v>
      </c>
      <c r="M20">
        <v>27.777777777777779</v>
      </c>
      <c r="N20">
        <v>2.8254318084365115</v>
      </c>
      <c r="O20">
        <v>11.301727233746046</v>
      </c>
    </row>
    <row r="21" spans="3:15" hidden="1">
      <c r="C21">
        <v>45302</v>
      </c>
      <c r="D21">
        <v>1511041</v>
      </c>
      <c r="E21" t="s">
        <v>40</v>
      </c>
      <c r="F21">
        <v>121064</v>
      </c>
      <c r="G21">
        <v>91329</v>
      </c>
      <c r="H21" t="s">
        <v>43</v>
      </c>
      <c r="I21">
        <v>416</v>
      </c>
      <c r="J21" t="s">
        <v>42</v>
      </c>
      <c r="K21">
        <v>50</v>
      </c>
      <c r="L21">
        <v>20800</v>
      </c>
      <c r="M21">
        <v>2888.8888888888887</v>
      </c>
      <c r="N21">
        <v>2.8254318084365107</v>
      </c>
      <c r="O21">
        <v>1175.3796323095885</v>
      </c>
    </row>
    <row r="22" spans="3:15">
      <c r="C22">
        <v>45301</v>
      </c>
      <c r="D22">
        <v>1511629</v>
      </c>
      <c r="E22" t="s">
        <v>40</v>
      </c>
      <c r="F22">
        <v>121064</v>
      </c>
      <c r="G22">
        <v>105448</v>
      </c>
      <c r="H22" t="s">
        <v>41</v>
      </c>
      <c r="I22">
        <v>420</v>
      </c>
      <c r="J22" t="s">
        <v>42</v>
      </c>
      <c r="K22">
        <v>135</v>
      </c>
      <c r="L22">
        <v>56700</v>
      </c>
      <c r="M22">
        <v>7875</v>
      </c>
      <c r="N22">
        <v>14.630987363992066</v>
      </c>
      <c r="O22">
        <v>6145.0146928766681</v>
      </c>
    </row>
    <row r="23" spans="3:15">
      <c r="C23">
        <v>45301</v>
      </c>
      <c r="D23">
        <v>1511638</v>
      </c>
      <c r="E23" t="s">
        <v>40</v>
      </c>
      <c r="F23">
        <v>121064</v>
      </c>
      <c r="G23">
        <v>105448</v>
      </c>
      <c r="H23" t="s">
        <v>41</v>
      </c>
      <c r="I23">
        <v>420</v>
      </c>
      <c r="J23" t="s">
        <v>42</v>
      </c>
      <c r="K23">
        <v>135</v>
      </c>
      <c r="L23">
        <v>56700</v>
      </c>
      <c r="M23">
        <v>7875</v>
      </c>
      <c r="N23">
        <v>14.630987363992066</v>
      </c>
      <c r="O23">
        <v>6145.0146928766681</v>
      </c>
    </row>
    <row r="24" spans="3:15">
      <c r="C24">
        <v>45301</v>
      </c>
      <c r="D24">
        <v>1511681</v>
      </c>
      <c r="E24" t="s">
        <v>40</v>
      </c>
      <c r="F24">
        <v>121064</v>
      </c>
      <c r="G24">
        <v>105448</v>
      </c>
      <c r="H24" t="s">
        <v>41</v>
      </c>
      <c r="I24">
        <v>90</v>
      </c>
      <c r="J24" t="s">
        <v>42</v>
      </c>
      <c r="K24">
        <v>140</v>
      </c>
      <c r="L24">
        <v>12600</v>
      </c>
      <c r="M24">
        <v>1750</v>
      </c>
      <c r="N24">
        <v>15.325431808436509</v>
      </c>
      <c r="O24">
        <v>1379.2888627592858</v>
      </c>
    </row>
    <row r="25" spans="3:15">
      <c r="C25">
        <v>45302</v>
      </c>
      <c r="D25">
        <v>1511610</v>
      </c>
      <c r="E25" t="s">
        <v>40</v>
      </c>
      <c r="F25">
        <v>121064</v>
      </c>
      <c r="G25">
        <v>105448</v>
      </c>
      <c r="H25" t="s">
        <v>41</v>
      </c>
      <c r="I25">
        <v>241</v>
      </c>
      <c r="J25" t="s">
        <v>42</v>
      </c>
      <c r="K25">
        <v>65</v>
      </c>
      <c r="L25">
        <v>15665</v>
      </c>
      <c r="M25">
        <v>2175.6944444444443</v>
      </c>
      <c r="N25">
        <v>4.9087651417698437</v>
      </c>
      <c r="O25">
        <v>1183.0123991665323</v>
      </c>
    </row>
    <row r="26" spans="3:15">
      <c r="C26">
        <v>45302</v>
      </c>
      <c r="D26">
        <v>1511682</v>
      </c>
      <c r="E26" t="s">
        <v>40</v>
      </c>
      <c r="F26">
        <v>121064</v>
      </c>
      <c r="G26">
        <v>105448</v>
      </c>
      <c r="H26" t="s">
        <v>41</v>
      </c>
      <c r="I26">
        <v>136</v>
      </c>
      <c r="J26" t="s">
        <v>42</v>
      </c>
      <c r="K26">
        <v>120</v>
      </c>
      <c r="L26">
        <v>16320</v>
      </c>
      <c r="M26">
        <v>2266.6666666666665</v>
      </c>
      <c r="N26">
        <v>12.54765403065873</v>
      </c>
      <c r="O26">
        <v>1706.4809481695872</v>
      </c>
    </row>
    <row r="27" spans="3:15">
      <c r="C27">
        <v>45301</v>
      </c>
      <c r="D27">
        <v>1511609</v>
      </c>
      <c r="E27" t="s">
        <v>40</v>
      </c>
      <c r="F27">
        <v>121064</v>
      </c>
      <c r="G27">
        <v>105448</v>
      </c>
      <c r="H27" t="s">
        <v>43</v>
      </c>
      <c r="I27">
        <v>420</v>
      </c>
      <c r="J27" t="s">
        <v>42</v>
      </c>
      <c r="K27">
        <v>135</v>
      </c>
      <c r="L27">
        <v>56700</v>
      </c>
      <c r="M27">
        <v>7875</v>
      </c>
      <c r="N27">
        <v>14.630987363992066</v>
      </c>
      <c r="O27">
        <v>6145.0146928766681</v>
      </c>
    </row>
    <row r="28" spans="3:15">
      <c r="C28">
        <v>45301</v>
      </c>
      <c r="D28">
        <v>1511681</v>
      </c>
      <c r="E28" t="s">
        <v>40</v>
      </c>
      <c r="F28">
        <v>121064</v>
      </c>
      <c r="G28">
        <v>105448</v>
      </c>
      <c r="H28" t="s">
        <v>43</v>
      </c>
      <c r="I28">
        <v>327</v>
      </c>
      <c r="J28" t="s">
        <v>42</v>
      </c>
      <c r="K28">
        <v>140</v>
      </c>
      <c r="L28">
        <v>45780</v>
      </c>
      <c r="M28">
        <v>6358.333333333333</v>
      </c>
      <c r="N28">
        <v>15.325431808436509</v>
      </c>
      <c r="O28">
        <v>5011.4162013587384</v>
      </c>
    </row>
    <row r="29" spans="3:15">
      <c r="C29">
        <v>45302</v>
      </c>
      <c r="D29">
        <v>1511610</v>
      </c>
      <c r="E29" t="s">
        <v>40</v>
      </c>
      <c r="F29">
        <v>121064</v>
      </c>
      <c r="G29">
        <v>105448</v>
      </c>
      <c r="H29" t="s">
        <v>43</v>
      </c>
      <c r="I29">
        <v>65</v>
      </c>
      <c r="J29" t="s">
        <v>42</v>
      </c>
      <c r="K29">
        <v>65</v>
      </c>
      <c r="L29">
        <v>4225</v>
      </c>
      <c r="M29">
        <v>586.80555555555554</v>
      </c>
      <c r="N29">
        <v>4.9087651417698437</v>
      </c>
      <c r="O29">
        <v>319.06973421503983</v>
      </c>
    </row>
    <row r="30" spans="3:15">
      <c r="C30">
        <v>45302</v>
      </c>
      <c r="D30">
        <v>1511631</v>
      </c>
      <c r="E30" t="s">
        <v>40</v>
      </c>
      <c r="F30">
        <v>121064</v>
      </c>
      <c r="G30">
        <v>105448</v>
      </c>
      <c r="H30" t="s">
        <v>43</v>
      </c>
      <c r="I30">
        <v>420</v>
      </c>
      <c r="J30" t="s">
        <v>42</v>
      </c>
      <c r="K30">
        <v>75</v>
      </c>
      <c r="L30">
        <v>31500</v>
      </c>
      <c r="M30">
        <v>4375</v>
      </c>
      <c r="N30">
        <v>6.297654030658733</v>
      </c>
      <c r="O30">
        <v>2645.0146928766681</v>
      </c>
    </row>
    <row r="31" spans="3:15">
      <c r="C31">
        <v>45302</v>
      </c>
      <c r="D31">
        <v>1511681</v>
      </c>
      <c r="E31" t="s">
        <v>40</v>
      </c>
      <c r="F31">
        <v>121064</v>
      </c>
      <c r="G31">
        <v>105448</v>
      </c>
      <c r="H31" t="s">
        <v>43</v>
      </c>
      <c r="I31">
        <v>3</v>
      </c>
      <c r="J31" t="s">
        <v>42</v>
      </c>
      <c r="K31">
        <v>60</v>
      </c>
      <c r="L31">
        <v>180</v>
      </c>
      <c r="M31">
        <v>25</v>
      </c>
      <c r="N31">
        <v>4.2143206973254008</v>
      </c>
      <c r="O31">
        <v>12.642962091976202</v>
      </c>
    </row>
    <row r="32" spans="3:15">
      <c r="C32">
        <v>45302</v>
      </c>
      <c r="D32">
        <v>1511610</v>
      </c>
      <c r="E32" t="s">
        <v>40</v>
      </c>
      <c r="F32">
        <v>121064</v>
      </c>
      <c r="G32">
        <v>105448</v>
      </c>
      <c r="H32" t="s">
        <v>49</v>
      </c>
      <c r="I32">
        <v>60</v>
      </c>
      <c r="J32" t="s">
        <v>42</v>
      </c>
      <c r="K32">
        <v>65</v>
      </c>
      <c r="L32">
        <v>3900</v>
      </c>
      <c r="M32">
        <v>541.66666666666663</v>
      </c>
      <c r="N32">
        <v>4.9087651417698437</v>
      </c>
      <c r="O32">
        <v>294.5259085061906</v>
      </c>
    </row>
    <row r="33" spans="3:15" hidden="1">
      <c r="C33">
        <v>45302</v>
      </c>
      <c r="D33">
        <v>1511685</v>
      </c>
      <c r="E33" t="s">
        <v>40</v>
      </c>
      <c r="F33">
        <v>121064</v>
      </c>
      <c r="G33">
        <v>91329</v>
      </c>
      <c r="H33" t="s">
        <v>49</v>
      </c>
      <c r="I33">
        <v>184</v>
      </c>
      <c r="J33" t="s">
        <v>50</v>
      </c>
      <c r="K33">
        <v>180</v>
      </c>
      <c r="L33">
        <v>33120</v>
      </c>
      <c r="M33">
        <v>4600</v>
      </c>
      <c r="N33">
        <v>16.761974727984132</v>
      </c>
      <c r="O33">
        <v>3084.2033499490803</v>
      </c>
    </row>
    <row r="34" spans="3:15" hidden="1">
      <c r="C34">
        <v>45302</v>
      </c>
      <c r="D34">
        <v>1511690</v>
      </c>
      <c r="E34" t="s">
        <v>40</v>
      </c>
      <c r="F34">
        <v>121064</v>
      </c>
      <c r="G34">
        <v>91329</v>
      </c>
      <c r="H34" t="s">
        <v>49</v>
      </c>
      <c r="I34">
        <v>184</v>
      </c>
      <c r="J34" t="s">
        <v>50</v>
      </c>
      <c r="K34">
        <v>180</v>
      </c>
      <c r="L34">
        <v>33120</v>
      </c>
      <c r="M34">
        <v>4600</v>
      </c>
      <c r="N34">
        <v>16.761974727984132</v>
      </c>
      <c r="O34">
        <v>3084.2033499490803</v>
      </c>
    </row>
    <row r="35" spans="3:15" hidden="1">
      <c r="C35">
        <v>45302</v>
      </c>
      <c r="D35">
        <v>1511691</v>
      </c>
      <c r="E35" t="s">
        <v>40</v>
      </c>
      <c r="F35">
        <v>121064</v>
      </c>
      <c r="G35">
        <v>91329</v>
      </c>
      <c r="H35" t="s">
        <v>43</v>
      </c>
      <c r="I35">
        <v>1</v>
      </c>
      <c r="J35" t="s">
        <v>42</v>
      </c>
      <c r="K35">
        <v>60</v>
      </c>
      <c r="L35">
        <v>60</v>
      </c>
      <c r="M35">
        <v>8.3333333333333339</v>
      </c>
      <c r="N35">
        <v>4.2143206973254008</v>
      </c>
      <c r="O35">
        <v>4.2143206973254008</v>
      </c>
    </row>
    <row r="36" spans="3:15" hidden="1">
      <c r="C36">
        <v>45302</v>
      </c>
      <c r="D36">
        <v>1511740</v>
      </c>
      <c r="E36" t="s">
        <v>44</v>
      </c>
      <c r="F36">
        <v>121064</v>
      </c>
      <c r="G36">
        <v>91329</v>
      </c>
      <c r="H36" t="s">
        <v>49</v>
      </c>
      <c r="I36">
        <v>14</v>
      </c>
      <c r="J36" t="s">
        <v>42</v>
      </c>
      <c r="K36">
        <v>120</v>
      </c>
      <c r="L36">
        <v>1680</v>
      </c>
      <c r="M36">
        <v>233.33333333333331</v>
      </c>
      <c r="N36">
        <v>12.54765403065873</v>
      </c>
      <c r="O36">
        <v>175.66715642922222</v>
      </c>
    </row>
    <row r="37" spans="3:15" hidden="1">
      <c r="C37">
        <v>45302</v>
      </c>
      <c r="D37">
        <v>1511740</v>
      </c>
      <c r="E37" t="s">
        <v>44</v>
      </c>
      <c r="F37">
        <v>121064</v>
      </c>
      <c r="G37">
        <v>91329</v>
      </c>
      <c r="H37" t="s">
        <v>48</v>
      </c>
      <c r="I37">
        <v>5</v>
      </c>
      <c r="J37" t="s">
        <v>42</v>
      </c>
      <c r="K37">
        <v>120</v>
      </c>
      <c r="L37">
        <v>600</v>
      </c>
      <c r="M37">
        <v>83.333333333333329</v>
      </c>
      <c r="N37">
        <v>12.54765403065873</v>
      </c>
      <c r="O37">
        <v>62.738270153293655</v>
      </c>
    </row>
    <row r="38" spans="3:15" hidden="1">
      <c r="C38">
        <v>45302</v>
      </c>
      <c r="D38">
        <v>1511740</v>
      </c>
      <c r="E38" t="s">
        <v>44</v>
      </c>
      <c r="F38">
        <v>121064</v>
      </c>
      <c r="G38">
        <v>91329</v>
      </c>
      <c r="H38" t="s">
        <v>41</v>
      </c>
      <c r="I38">
        <v>1</v>
      </c>
      <c r="J38" t="s">
        <v>42</v>
      </c>
      <c r="K38">
        <v>120</v>
      </c>
      <c r="L38">
        <v>120</v>
      </c>
      <c r="M38">
        <v>16.666666666666668</v>
      </c>
      <c r="N38">
        <v>12.547654030658734</v>
      </c>
      <c r="O38">
        <v>12.547654030658734</v>
      </c>
    </row>
    <row r="39" spans="3:15" hidden="1">
      <c r="C39">
        <v>45302</v>
      </c>
      <c r="D39">
        <v>1511740</v>
      </c>
      <c r="E39" t="s">
        <v>40</v>
      </c>
      <c r="F39">
        <v>121064</v>
      </c>
      <c r="G39">
        <v>91329</v>
      </c>
      <c r="H39" t="s">
        <v>47</v>
      </c>
      <c r="I39">
        <v>36</v>
      </c>
      <c r="J39" t="s">
        <v>42</v>
      </c>
      <c r="K39">
        <v>120</v>
      </c>
      <c r="L39">
        <v>4320</v>
      </c>
      <c r="M39">
        <v>600</v>
      </c>
      <c r="N39">
        <v>12.547654030658734</v>
      </c>
      <c r="O39">
        <v>451.71554510371442</v>
      </c>
    </row>
    <row r="40" spans="3:15" hidden="1">
      <c r="C40">
        <v>45302</v>
      </c>
      <c r="D40">
        <v>1511740</v>
      </c>
      <c r="E40" t="s">
        <v>40</v>
      </c>
      <c r="F40">
        <v>121064</v>
      </c>
      <c r="G40">
        <v>91329</v>
      </c>
      <c r="H40" t="s">
        <v>41</v>
      </c>
      <c r="I40">
        <v>313</v>
      </c>
      <c r="J40" t="s">
        <v>42</v>
      </c>
      <c r="K40">
        <v>120</v>
      </c>
      <c r="L40">
        <v>37560</v>
      </c>
      <c r="M40">
        <v>5216.666666666667</v>
      </c>
      <c r="N40">
        <v>12.547654030658734</v>
      </c>
      <c r="O40">
        <v>3927.4157115961839</v>
      </c>
    </row>
    <row r="41" spans="3:15" hidden="1">
      <c r="C41">
        <v>45302</v>
      </c>
      <c r="D41">
        <v>1511740</v>
      </c>
      <c r="E41" t="s">
        <v>40</v>
      </c>
      <c r="F41">
        <v>121064</v>
      </c>
      <c r="G41">
        <v>91329</v>
      </c>
      <c r="H41" t="s">
        <v>45</v>
      </c>
      <c r="I41">
        <v>6</v>
      </c>
      <c r="J41" t="s">
        <v>42</v>
      </c>
      <c r="K41">
        <v>120</v>
      </c>
      <c r="L41">
        <v>720</v>
      </c>
      <c r="M41">
        <v>100</v>
      </c>
      <c r="N41">
        <v>12.547654030658734</v>
      </c>
      <c r="O41">
        <v>75.285924183952403</v>
      </c>
    </row>
    <row r="42" spans="3:15" hidden="1">
      <c r="C42">
        <v>45302</v>
      </c>
      <c r="D42">
        <v>1511740</v>
      </c>
      <c r="E42" t="s">
        <v>44</v>
      </c>
      <c r="F42">
        <v>121064</v>
      </c>
      <c r="G42">
        <v>91329</v>
      </c>
      <c r="H42" t="s">
        <v>47</v>
      </c>
      <c r="I42">
        <v>20</v>
      </c>
      <c r="J42" t="s">
        <v>42</v>
      </c>
      <c r="K42">
        <v>120</v>
      </c>
      <c r="L42">
        <v>2400</v>
      </c>
      <c r="M42">
        <v>333.33333333333331</v>
      </c>
      <c r="N42">
        <v>12.54765403065873</v>
      </c>
      <c r="O42">
        <v>250.95308061317462</v>
      </c>
    </row>
    <row r="43" spans="3:15" hidden="1">
      <c r="C43">
        <v>45302</v>
      </c>
      <c r="D43">
        <v>1511740</v>
      </c>
      <c r="E43" t="s">
        <v>44</v>
      </c>
      <c r="F43">
        <v>121064</v>
      </c>
      <c r="G43">
        <v>91329</v>
      </c>
      <c r="H43" t="s">
        <v>45</v>
      </c>
      <c r="I43">
        <v>25</v>
      </c>
      <c r="J43" t="s">
        <v>42</v>
      </c>
      <c r="K43">
        <v>120</v>
      </c>
      <c r="L43">
        <v>3000</v>
      </c>
      <c r="M43">
        <v>416.66666666666663</v>
      </c>
      <c r="N43">
        <v>12.54765403065873</v>
      </c>
      <c r="O43">
        <v>313.69135076646825</v>
      </c>
    </row>
    <row r="44" spans="3:15" hidden="1">
      <c r="C44">
        <v>45302</v>
      </c>
      <c r="D44">
        <v>1511741</v>
      </c>
      <c r="E44" t="s">
        <v>40</v>
      </c>
      <c r="F44">
        <v>121064</v>
      </c>
      <c r="G44">
        <v>91329</v>
      </c>
      <c r="H44" t="s">
        <v>43</v>
      </c>
      <c r="I44">
        <v>368</v>
      </c>
      <c r="J44" t="s">
        <v>42</v>
      </c>
      <c r="K44">
        <v>75</v>
      </c>
      <c r="L44">
        <v>27600</v>
      </c>
      <c r="M44">
        <v>3833.333333333333</v>
      </c>
      <c r="N44">
        <v>6.297654030658733</v>
      </c>
      <c r="O44">
        <v>2317.5366832824138</v>
      </c>
    </row>
    <row r="45" spans="3:15" hidden="1">
      <c r="C45">
        <v>45302</v>
      </c>
      <c r="D45">
        <v>1511741</v>
      </c>
      <c r="E45" t="s">
        <v>44</v>
      </c>
      <c r="F45">
        <v>121064</v>
      </c>
      <c r="G45">
        <v>91329</v>
      </c>
      <c r="H45" t="s">
        <v>41</v>
      </c>
      <c r="I45">
        <v>29</v>
      </c>
      <c r="J45" t="s">
        <v>42</v>
      </c>
      <c r="K45">
        <v>75</v>
      </c>
      <c r="L45">
        <v>2175</v>
      </c>
      <c r="M45">
        <v>302.08333333333331</v>
      </c>
      <c r="N45">
        <v>6.297654030658733</v>
      </c>
      <c r="O45">
        <v>182.63196688910327</v>
      </c>
    </row>
    <row r="46" spans="3:15" hidden="1">
      <c r="C46">
        <v>45302</v>
      </c>
      <c r="D46">
        <v>1511741</v>
      </c>
      <c r="E46" t="s">
        <v>44</v>
      </c>
      <c r="F46">
        <v>121064</v>
      </c>
      <c r="G46">
        <v>91329</v>
      </c>
      <c r="H46" t="s">
        <v>43</v>
      </c>
      <c r="I46">
        <v>6</v>
      </c>
      <c r="J46" t="s">
        <v>42</v>
      </c>
      <c r="K46">
        <v>75</v>
      </c>
      <c r="L46">
        <v>450</v>
      </c>
      <c r="M46">
        <v>62.5</v>
      </c>
      <c r="N46">
        <v>6.297654030658733</v>
      </c>
      <c r="O46">
        <v>37.785924183952396</v>
      </c>
    </row>
    <row r="47" spans="3:15" hidden="1">
      <c r="C47">
        <v>45302</v>
      </c>
      <c r="D47">
        <v>1511741</v>
      </c>
      <c r="E47" t="s">
        <v>40</v>
      </c>
      <c r="F47">
        <v>121064</v>
      </c>
      <c r="G47">
        <v>91329</v>
      </c>
      <c r="H47" t="s">
        <v>47</v>
      </c>
      <c r="I47">
        <v>17</v>
      </c>
      <c r="J47" t="s">
        <v>42</v>
      </c>
      <c r="K47">
        <v>75</v>
      </c>
      <c r="L47">
        <v>1275</v>
      </c>
      <c r="M47">
        <v>177.08333333333334</v>
      </c>
      <c r="N47">
        <v>6.2976540306587347</v>
      </c>
      <c r="O47">
        <v>107.06011852119849</v>
      </c>
    </row>
    <row r="48" spans="3:15" hidden="1">
      <c r="C48" t="s">
        <v>52</v>
      </c>
      <c r="D48">
        <v>1511041</v>
      </c>
      <c r="E48" t="s">
        <v>40</v>
      </c>
      <c r="F48">
        <v>121064</v>
      </c>
      <c r="G48">
        <v>91329</v>
      </c>
      <c r="H48" t="s">
        <v>43</v>
      </c>
      <c r="I48">
        <v>4</v>
      </c>
      <c r="J48" t="s">
        <v>42</v>
      </c>
      <c r="K48" t="s">
        <v>51</v>
      </c>
    </row>
    <row r="49" spans="3:15">
      <c r="C49" t="s">
        <v>37</v>
      </c>
      <c r="I49">
        <f>SUBTOTAL(109,Tabla1[Quantity])</f>
        <v>4200</v>
      </c>
      <c r="O49">
        <f>SUBTOTAL(109,Tabla1[Total Return])</f>
        <v>54447.369150988903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HLBU9223170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Andrea Peralta</cp:lastModifiedBy>
  <cp:lastPrinted>2024-03-26T16:25:32Z</cp:lastPrinted>
  <dcterms:created xsi:type="dcterms:W3CDTF">2023-12-07T03:12:00Z</dcterms:created>
  <dcterms:modified xsi:type="dcterms:W3CDTF">2024-03-26T16:25:34Z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2052-6.5.1.8687</vt:lpwstr>
  </property>
  <property fmtid="{D5CDD505-2E9C-101B-9397-08002B2CF9AE}" pid="3" name="ICV">
    <vt:lpwstr>B8A39BAA775CC685A8765D6541F6674C_42</vt:lpwstr>
  </property>
</Properties>
</file>