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3.Harvest-Time/"/>
    </mc:Choice>
  </mc:AlternateContent>
  <xr:revisionPtr revIDLastSave="0" documentId="13_ncr:1_{788CF8BE-F624-2A4F-9DED-783A767F8087}" xr6:coauthVersionLast="47" xr6:coauthVersionMax="47" xr10:uidLastSave="{00000000-0000-0000-0000-000000000000}"/>
  <bookViews>
    <workbookView xWindow="-20" yWindow="500" windowWidth="28800" windowHeight="16480" xr2:uid="{00000000-000D-0000-FFFF-FFFF00000000}"/>
  </bookViews>
  <sheets>
    <sheet name="HLBU9443982" sheetId="2" r:id="rId1"/>
    <sheet name="Hoja1" sheetId="3" r:id="rId2"/>
  </sheets>
  <definedNames>
    <definedName name="_xlnm._FilterDatabase" localSheetId="0" hidden="1">HLBU9443982!$A$12:$M$46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3" l="1"/>
  <c r="N33" i="3"/>
  <c r="E56" i="2"/>
  <c r="E55" i="2"/>
  <c r="E54" i="2"/>
  <c r="E53" i="2"/>
  <c r="E52" i="2"/>
  <c r="E51" i="2"/>
  <c r="E50" i="2"/>
  <c r="G46" i="2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J46" i="2" s="1"/>
  <c r="D49" i="2" l="1"/>
  <c r="D59" i="2"/>
  <c r="E59" i="2" s="1"/>
  <c r="K13" i="2"/>
  <c r="K46" i="2" l="1"/>
  <c r="E49" i="2"/>
  <c r="D57" i="2"/>
  <c r="E57" i="2" l="1"/>
  <c r="D61" i="2"/>
  <c r="E61" i="2" l="1"/>
  <c r="D62" i="2"/>
  <c r="E62" i="2" s="1"/>
  <c r="L38" i="2" l="1"/>
  <c r="M38" i="2" s="1"/>
  <c r="L19" i="2"/>
  <c r="M19" i="2" s="1"/>
  <c r="L30" i="2"/>
  <c r="M30" i="2" s="1"/>
  <c r="L17" i="2"/>
  <c r="M17" i="2" s="1"/>
  <c r="L27" i="2"/>
  <c r="M27" i="2" s="1"/>
  <c r="L35" i="2"/>
  <c r="M35" i="2" s="1"/>
  <c r="L23" i="2"/>
  <c r="M23" i="2" s="1"/>
  <c r="L25" i="2"/>
  <c r="M25" i="2" s="1"/>
  <c r="L20" i="2"/>
  <c r="M20" i="2" s="1"/>
  <c r="L28" i="2"/>
  <c r="M28" i="2" s="1"/>
  <c r="L31" i="2"/>
  <c r="M31" i="2" s="1"/>
  <c r="L33" i="2"/>
  <c r="M33" i="2" s="1"/>
  <c r="L36" i="2"/>
  <c r="M36" i="2" s="1"/>
  <c r="L39" i="2"/>
  <c r="M39" i="2" s="1"/>
  <c r="L18" i="2"/>
  <c r="M18" i="2" s="1"/>
  <c r="L29" i="2"/>
  <c r="M29" i="2" s="1"/>
  <c r="L16" i="2"/>
  <c r="M16" i="2" s="1"/>
  <c r="L26" i="2"/>
  <c r="M26" i="2" s="1"/>
  <c r="L14" i="2"/>
  <c r="M14" i="2" s="1"/>
  <c r="L21" i="2"/>
  <c r="M21" i="2" s="1"/>
  <c r="L24" i="2"/>
  <c r="M24" i="2" s="1"/>
  <c r="L34" i="2"/>
  <c r="M34" i="2" s="1"/>
  <c r="L15" i="2"/>
  <c r="M15" i="2" s="1"/>
  <c r="L37" i="2"/>
  <c r="M37" i="2" s="1"/>
  <c r="L32" i="2"/>
  <c r="M32" i="2" s="1"/>
  <c r="L42" i="2"/>
  <c r="M42" i="2" s="1"/>
  <c r="L41" i="2"/>
  <c r="M41" i="2" s="1"/>
  <c r="L22" i="2"/>
  <c r="M22" i="2" s="1"/>
  <c r="L40" i="2"/>
  <c r="M40" i="2" s="1"/>
  <c r="L13" i="2"/>
  <c r="M13" i="2" s="1"/>
  <c r="L46" i="2"/>
  <c r="M46" i="2" l="1"/>
</calcChain>
</file>

<file path=xl/sharedStrings.xml><?xml version="1.0" encoding="utf-8"?>
<sst xmlns="http://schemas.openxmlformats.org/spreadsheetml/2006/main" count="287" uniqueCount="70">
  <si>
    <t>Sales Summary</t>
  </si>
  <si>
    <r>
      <rPr>
        <sz val="18"/>
        <rFont val="宋体"/>
        <charset val="134"/>
      </rPr>
      <t>销售报告</t>
    </r>
  </si>
  <si>
    <r>
      <rPr>
        <sz val="12"/>
        <rFont val="宋体"/>
        <charset val="134"/>
      </rPr>
      <t>供应商</t>
    </r>
    <r>
      <rPr>
        <sz val="12"/>
        <rFont val="Times New Roman"/>
        <family val="1"/>
      </rPr>
      <t xml:space="preserve"> Supplier:</t>
    </r>
  </si>
  <si>
    <t>OCHO FUEGOS SPA</t>
  </si>
  <si>
    <r>
      <rPr>
        <sz val="12"/>
        <rFont val="宋体"/>
        <charset val="134"/>
      </rPr>
      <t>到货日期</t>
    </r>
    <r>
      <rPr>
        <sz val="12"/>
        <rFont val="Times New Roman"/>
        <family val="1"/>
      </rPr>
      <t xml:space="preserve"> Arrival Date:</t>
    </r>
  </si>
  <si>
    <r>
      <rPr>
        <sz val="12"/>
        <rFont val="宋体"/>
        <charset val="134"/>
      </rPr>
      <t>销售日期</t>
    </r>
    <r>
      <rPr>
        <sz val="12"/>
        <rFont val="Times New Roman"/>
        <family val="1"/>
      </rPr>
      <t xml:space="preserve"> Date of Sale:</t>
    </r>
  </si>
  <si>
    <t>2023/12/28-2023/12/30</t>
  </si>
  <si>
    <r>
      <rPr>
        <sz val="12"/>
        <rFont val="宋体"/>
        <charset val="134"/>
      </rPr>
      <t>汇率</t>
    </r>
    <r>
      <rPr>
        <sz val="12"/>
        <rFont val="Times New Roman"/>
        <family val="1"/>
      </rPr>
      <t>FX Rate:</t>
    </r>
  </si>
  <si>
    <r>
      <rPr>
        <sz val="12"/>
        <color theme="1"/>
        <rFont val="宋体"/>
        <charset val="134"/>
      </rPr>
      <t>航次号</t>
    </r>
    <r>
      <rPr>
        <sz val="12"/>
        <color theme="1"/>
        <rFont val="Times New Roman"/>
        <family val="1"/>
      </rPr>
      <t>Voyage No:</t>
    </r>
  </si>
  <si>
    <t>SEASPAN BELIEF - 2342W</t>
  </si>
  <si>
    <r>
      <rPr>
        <sz val="12"/>
        <color theme="1"/>
        <rFont val="宋体"/>
        <charset val="134"/>
      </rPr>
      <t>柜号</t>
    </r>
    <r>
      <rPr>
        <sz val="12"/>
        <color theme="1"/>
        <rFont val="Times New Roman"/>
        <family val="1"/>
      </rPr>
      <t xml:space="preserve"> Container No:</t>
    </r>
  </si>
  <si>
    <t>HLBU9443982</t>
  </si>
  <si>
    <r>
      <rPr>
        <sz val="12"/>
        <rFont val="宋体"/>
        <charset val="134"/>
      </rPr>
      <t>销售地点</t>
    </r>
    <r>
      <rPr>
        <sz val="12"/>
        <rFont val="Times New Roman"/>
        <family val="1"/>
      </rPr>
      <t xml:space="preserve"> Sales Location:</t>
    </r>
  </si>
  <si>
    <t>Guangzhou</t>
  </si>
  <si>
    <r>
      <rPr>
        <sz val="12"/>
        <rFont val="宋体"/>
        <charset val="134"/>
      </rPr>
      <t>日期</t>
    </r>
  </si>
  <si>
    <r>
      <rPr>
        <sz val="12"/>
        <rFont val="宋体"/>
        <charset val="134"/>
      </rPr>
      <t>板号</t>
    </r>
  </si>
  <si>
    <r>
      <rPr>
        <sz val="12"/>
        <rFont val="宋体"/>
        <charset val="134"/>
      </rPr>
      <t>品种</t>
    </r>
  </si>
  <si>
    <r>
      <rPr>
        <sz val="12"/>
        <rFont val="宋体"/>
        <charset val="134"/>
      </rPr>
      <t>包装厂</t>
    </r>
  </si>
  <si>
    <r>
      <rPr>
        <sz val="12"/>
        <rFont val="宋体"/>
        <charset val="134"/>
      </rPr>
      <t>果园</t>
    </r>
  </si>
  <si>
    <r>
      <rPr>
        <sz val="12"/>
        <rFont val="宋体"/>
        <charset val="134"/>
      </rPr>
      <t>大小</t>
    </r>
  </si>
  <si>
    <r>
      <rPr>
        <sz val="12"/>
        <rFont val="宋体"/>
        <charset val="134"/>
      </rPr>
      <t>数量</t>
    </r>
  </si>
  <si>
    <r>
      <rPr>
        <sz val="12"/>
        <rFont val="宋体"/>
        <charset val="134"/>
      </rPr>
      <t>规格</t>
    </r>
  </si>
  <si>
    <r>
      <rPr>
        <sz val="12"/>
        <rFont val="宋体"/>
        <charset val="134"/>
      </rPr>
      <t>价格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</si>
  <si>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</si>
  <si>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美金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</si>
  <si>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每箱收益</t>
    </r>
    <r>
      <rPr>
        <sz val="12"/>
        <rFont val="Times New Roman"/>
        <family val="1"/>
      </rPr>
      <t xml:space="preserve"> FOB</t>
    </r>
  </si>
  <si>
    <r>
      <rPr>
        <sz val="12"/>
        <rFont val="宋体"/>
        <charset val="134"/>
      </rPr>
      <t>总收益</t>
    </r>
    <r>
      <rPr>
        <sz val="12"/>
        <rFont val="Times New Roman"/>
        <family val="1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</si>
  <si>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</si>
  <si>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</si>
  <si>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</si>
  <si>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</si>
  <si>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</si>
  <si>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</si>
  <si>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</si>
  <si>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</si>
  <si>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</si>
  <si>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</si>
  <si>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</si>
  <si>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</si>
  <si>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</si>
  <si>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</si>
  <si>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2J</t>
  </si>
  <si>
    <t>2.5kg</t>
  </si>
  <si>
    <t>JD</t>
  </si>
  <si>
    <t>XLD</t>
  </si>
  <si>
    <t>ROYAL DAWN</t>
  </si>
  <si>
    <t>10kg</t>
  </si>
  <si>
    <t>LD</t>
  </si>
  <si>
    <t>XL</t>
  </si>
  <si>
    <t>J</t>
  </si>
  <si>
    <t>L</t>
  </si>
  <si>
    <t/>
  </si>
  <si>
    <t>Damage</t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</si>
  <si>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 xml:space="preserve"> Total:</t>
    </r>
  </si>
  <si>
    <r>
      <rPr>
        <sz val="12"/>
        <rFont val="宋体"/>
        <charset val="134"/>
      </rPr>
      <t>其他费用</t>
    </r>
    <r>
      <rPr>
        <sz val="12"/>
        <rFont val="Times New Roman"/>
        <family val="1"/>
      </rPr>
      <t xml:space="preserve"> Additional Fees</t>
    </r>
  </si>
  <si>
    <r>
      <rPr>
        <sz val="12"/>
        <rFont val="宋体"/>
        <charset val="134"/>
      </rPr>
      <t>人民币</t>
    </r>
    <r>
      <rPr>
        <sz val="12"/>
        <rFont val="Times New Roman"/>
        <family val="1"/>
      </rPr>
      <t xml:space="preserve"> RMB</t>
    </r>
  </si>
  <si>
    <r>
      <rPr>
        <sz val="12"/>
        <rFont val="宋体"/>
        <charset val="134"/>
      </rPr>
      <t>美金</t>
    </r>
    <r>
      <rPr>
        <sz val="12"/>
        <rFont val="Times New Roman"/>
        <family val="1"/>
      </rPr>
      <t xml:space="preserve"> USD</t>
    </r>
  </si>
  <si>
    <r>
      <rPr>
        <sz val="12"/>
        <rFont val="Times New Roman"/>
        <family val="1"/>
      </rPr>
      <t>Note</t>
    </r>
    <r>
      <rPr>
        <sz val="12"/>
        <rFont val="宋体"/>
        <charset val="134"/>
      </rPr>
      <t>：</t>
    </r>
  </si>
  <si>
    <r>
      <rPr>
        <sz val="12"/>
        <rFont val="宋体"/>
        <charset val="134"/>
      </rPr>
      <t>海关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税金</t>
    </r>
    <r>
      <rPr>
        <sz val="12"/>
        <rFont val="Times New Roman"/>
        <family val="1"/>
      </rPr>
      <t xml:space="preserve"> Customs/VAT</t>
    </r>
  </si>
  <si>
    <r>
      <rPr>
        <sz val="12"/>
        <rFont val="宋体"/>
        <charset val="134"/>
      </rPr>
      <t>海运费</t>
    </r>
    <r>
      <rPr>
        <sz val="12"/>
        <rFont val="Times New Roman"/>
        <family val="1"/>
      </rPr>
      <t xml:space="preserve"> Ocean Freight</t>
    </r>
  </si>
  <si>
    <r>
      <rPr>
        <sz val="12"/>
        <rFont val="宋体-简"/>
        <family val="1"/>
        <charset val="134"/>
      </rPr>
      <t>文件费</t>
    </r>
    <r>
      <rPr>
        <sz val="12"/>
        <rFont val="Times New Roman"/>
        <family val="1"/>
      </rPr>
      <t xml:space="preserve"> Documents Fee</t>
    </r>
  </si>
  <si>
    <r>
      <rPr>
        <sz val="12"/>
        <color theme="1"/>
        <rFont val="宋体"/>
        <charset val="134"/>
      </rPr>
      <t>中检费及杂费</t>
    </r>
    <r>
      <rPr>
        <sz val="12"/>
        <color theme="1"/>
        <rFont val="Times New Roman"/>
        <family val="1"/>
      </rPr>
      <t xml:space="preserve"> Customs Inspection Fee &amp; Misc</t>
    </r>
  </si>
  <si>
    <r>
      <rPr>
        <sz val="12"/>
        <rFont val="宋体-简"/>
        <family val="1"/>
        <charset val="134"/>
      </rPr>
      <t>货代费用</t>
    </r>
    <r>
      <rPr>
        <sz val="12"/>
        <rFont val="Times New Roman"/>
        <family val="1"/>
      </rPr>
      <t xml:space="preserve"> Agent Fee</t>
    </r>
  </si>
  <si>
    <r>
      <rPr>
        <sz val="12"/>
        <rFont val="宋体"/>
        <charset val="134"/>
      </rPr>
      <t>运输费</t>
    </r>
    <r>
      <rPr>
        <sz val="12"/>
        <rFont val="Times New Roman"/>
        <family val="1"/>
      </rPr>
      <t xml:space="preserve"> Trucking Fees</t>
    </r>
  </si>
  <si>
    <r>
      <rPr>
        <sz val="12"/>
        <rFont val="宋体"/>
        <charset val="134"/>
      </rPr>
      <t>市场费用</t>
    </r>
    <r>
      <rPr>
        <sz val="12"/>
        <rFont val="Times New Roman"/>
        <family val="1"/>
      </rPr>
      <t xml:space="preserve"> Market Fees</t>
    </r>
  </si>
  <si>
    <r>
      <rPr>
        <sz val="12"/>
        <rFont val="宋体"/>
        <charset val="134"/>
      </rPr>
      <t>入场费</t>
    </r>
    <r>
      <rPr>
        <sz val="12"/>
        <rFont val="Times New Roman"/>
        <family val="1"/>
      </rPr>
      <t xml:space="preserve"> Market Entry Fees</t>
    </r>
  </si>
  <si>
    <r>
      <rPr>
        <sz val="12"/>
        <rFont val="宋体"/>
        <charset val="134"/>
      </rPr>
      <t>小计</t>
    </r>
    <r>
      <rPr>
        <sz val="12"/>
        <rFont val="Times New Roman"/>
        <family val="1"/>
      </rPr>
      <t xml:space="preserve"> Total Fees</t>
    </r>
  </si>
  <si>
    <r>
      <rPr>
        <sz val="12"/>
        <rFont val="宋体"/>
        <charset val="134"/>
      </rPr>
      <t>销售佣金</t>
    </r>
    <r>
      <rPr>
        <sz val="12"/>
        <rFont val="Times New Roman"/>
        <family val="1"/>
      </rPr>
      <t xml:space="preserve"> Commission (8.00%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</si>
  <si>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总费用</t>
    </r>
    <r>
      <rPr>
        <sz val="12"/>
        <rFont val="Times New Roman"/>
        <family val="1"/>
      </rPr>
      <t xml:space="preserve"> Total Charges</t>
    </r>
  </si>
  <si>
    <r>
      <rPr>
        <sz val="12"/>
        <rFont val="宋体"/>
        <charset val="134"/>
      </rPr>
      <t>每箱平均费用</t>
    </r>
    <r>
      <rPr>
        <sz val="12"/>
        <rFont val="Times New Roman"/>
        <family val="1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</si>
</sst>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5" formatCode="&quot;￥&quot;#,##0.00_);[Red]\(&quot;￥&quot;#,##0.00\)"/>
    <numFmt numFmtId="166" formatCode="&quot;US$&quot;#,##0.00;\-&quot;US$&quot;#,##0.00"/>
    <numFmt numFmtId="167" formatCode="#,##0.00_ "/>
    <numFmt numFmtId="168" formatCode="0.00_ "/>
  </numFmts>
  <fonts count="9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sz val="12"/>
      <color theme="1"/>
      <name val="Times New Roman"/>
      <family val="1"/>
    </font>
    <font>
      <sz val="12"/>
      <name val="宋体"/>
      <charset val="134"/>
    </font>
    <font>
      <sz val="12"/>
      <name val="宋体-简"/>
      <family val="1"/>
      <charset val="134"/>
    </font>
    <font>
      <sz val="12"/>
      <color theme="1"/>
      <name val="宋体"/>
      <charset val="134"/>
    </font>
    <font>
      <sz val="18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right" vertical="center"/>
    </xf>
    <xf numFmtId="165" fontId="1" fillId="0" borderId="0" xfId="0" applyNumberFormat="1" applyFont="1"/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6" fontId="1" fillId="0" borderId="3" xfId="0" applyNumberFormat="1" applyFont="1" applyBorder="1" applyAlignment="1">
      <alignment horizontal="right" vertical="center"/>
    </xf>
    <xf numFmtId="166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6" fontId="1" fillId="3" borderId="3" xfId="0" applyNumberFormat="1" applyFont="1" applyFill="1" applyBorder="1" applyAlignment="1">
      <alignment horizontal="right" vertical="center"/>
    </xf>
    <xf numFmtId="167" fontId="2" fillId="0" borderId="0" xfId="0" applyNumberFormat="1" applyFont="1"/>
    <xf numFmtId="168" fontId="1" fillId="0" borderId="0" xfId="0" applyNumberFormat="1" applyFont="1" applyAlignment="1">
      <alignment horizontal="lef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6" fillId="0" borderId="3" xfId="0" applyFont="1" applyBorder="1"/>
    <xf numFmtId="0" fontId="5" fillId="0" borderId="3" xfId="0" applyFont="1" applyBorder="1"/>
    <xf numFmtId="0" fontId="7" fillId="0" borderId="3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73769C-8DA8-0248-9FB4-10EE0CB17669}" name="Tabla1" displayName="Tabla1" ref="B2:N33" totalsRowCount="1">
  <autoFilter ref="B2:N32" xr:uid="{9A73769C-8DA8-0248-9FB4-10EE0CB17669}">
    <filterColumn colId="4">
      <filters>
        <filter val="105448"/>
      </filters>
    </filterColumn>
  </autoFilter>
  <sortState xmlns:xlrd2="http://schemas.microsoft.com/office/spreadsheetml/2017/richdata2" ref="B3:N32">
    <sortCondition ref="G2:G32"/>
  </sortState>
  <tableColumns count="13">
    <tableColumn id="1" xr3:uid="{4BE8B0E5-A9E2-2447-97B8-E3CD7C76BC54}" name="Date" totalsRowLabel="Total"/>
    <tableColumn id="2" xr3:uid="{EE00E03C-A899-3B40-ADB1-C663FEE386AB}" name="Pallet No."/>
    <tableColumn id="3" xr3:uid="{50E44721-B7BF-1A4E-ABB9-1E197C2F5EED}" name="Variety"/>
    <tableColumn id="4" xr3:uid="{6BB16CF0-6AEA-F54A-A80C-EE4DB1FEACF3}" name="CSP"/>
    <tableColumn id="5" xr3:uid="{F5498A20-D48F-6940-BDE1-E6FA35D07DDC}" name="CSG"/>
    <tableColumn id="6" xr3:uid="{26E2FCD4-B8CF-584C-9EFE-4A9649CB051F}" name="Size"/>
    <tableColumn id="7" xr3:uid="{9606A3EC-C519-A441-A278-D61EEE10803E}" name="Quantity" totalsRowFunction="sum"/>
    <tableColumn id="8" xr3:uid="{694300DD-82D7-834C-A08C-0B8B05042E74}" name="Specification"/>
    <tableColumn id="9" xr3:uid="{892C225B-9E6D-6548-9B9B-3143719E432F}" name="Price RMB"/>
    <tableColumn id="10" xr3:uid="{60BA4381-84C3-5F41-8CA4-05E96179AC4A}" name="Total RMB"/>
    <tableColumn id="11" xr3:uid="{F9AE05FD-FBC6-EB47-84B6-DB24454C528B}" name="Total"/>
    <tableColumn id="12" xr3:uid="{0C0775EC-82F6-A64A-9665-FD9A6A535209}" name="FOB Return"/>
    <tableColumn id="13" xr3:uid="{5F7FFD68-467F-154A-B00C-D2FBC5CA5C93}" name="Total Return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0"/>
  <sheetViews>
    <sheetView tabSelected="1" zoomScale="80" zoomScaleNormal="80" workbookViewId="0">
      <selection activeCell="D18" sqref="D18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30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ht="11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" customFormat="1" ht="24" customHeight="1">
      <c r="A8" s="4" t="s">
        <v>2</v>
      </c>
      <c r="B8" s="36" t="s">
        <v>3</v>
      </c>
      <c r="C8" s="36"/>
      <c r="E8" s="4" t="s">
        <v>4</v>
      </c>
      <c r="F8" s="15">
        <v>45287</v>
      </c>
      <c r="G8" s="16"/>
      <c r="H8" s="37" t="s">
        <v>5</v>
      </c>
      <c r="I8" s="37"/>
      <c r="J8" s="15" t="s">
        <v>6</v>
      </c>
      <c r="L8" s="4" t="s">
        <v>7</v>
      </c>
      <c r="M8" s="27">
        <v>7.2</v>
      </c>
    </row>
    <row r="9" spans="1:13" s="1" customFormat="1" ht="24" customHeight="1">
      <c r="A9" s="6" t="s">
        <v>8</v>
      </c>
      <c r="B9" s="36" t="s">
        <v>9</v>
      </c>
      <c r="C9" s="36"/>
      <c r="E9" s="17" t="s">
        <v>10</v>
      </c>
      <c r="F9" s="5" t="s">
        <v>11</v>
      </c>
      <c r="G9" s="18"/>
      <c r="H9" s="37" t="s">
        <v>12</v>
      </c>
      <c r="I9" s="37"/>
      <c r="J9" s="5" t="s">
        <v>13</v>
      </c>
    </row>
    <row r="10" spans="1:13" ht="24" customHeight="1"/>
    <row r="11" spans="1:13" s="2" customFormat="1" ht="24" customHeight="1">
      <c r="A11" s="7" t="s">
        <v>14</v>
      </c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  <c r="G11" s="7" t="s">
        <v>20</v>
      </c>
      <c r="H11" s="7" t="s">
        <v>21</v>
      </c>
      <c r="I11" s="7" t="s">
        <v>22</v>
      </c>
      <c r="J11" s="7" t="s">
        <v>23</v>
      </c>
      <c r="K11" s="7" t="s">
        <v>24</v>
      </c>
      <c r="L11" s="7" t="s">
        <v>25</v>
      </c>
      <c r="M11" s="7" t="s">
        <v>26</v>
      </c>
    </row>
    <row r="12" spans="1:13" s="2" customFormat="1" ht="24" customHeight="1">
      <c r="A12" s="8" t="s">
        <v>27</v>
      </c>
      <c r="B12" s="8" t="s">
        <v>28</v>
      </c>
      <c r="C12" s="8" t="s">
        <v>29</v>
      </c>
      <c r="D12" s="8" t="s">
        <v>30</v>
      </c>
      <c r="E12" s="8" t="s">
        <v>31</v>
      </c>
      <c r="F12" s="8" t="s">
        <v>32</v>
      </c>
      <c r="G12" s="8" t="s">
        <v>33</v>
      </c>
      <c r="H12" s="8" t="s">
        <v>34</v>
      </c>
      <c r="I12" s="8" t="s">
        <v>35</v>
      </c>
      <c r="J12" s="8" t="s">
        <v>36</v>
      </c>
      <c r="K12" s="8" t="s">
        <v>37</v>
      </c>
      <c r="L12" s="8" t="s">
        <v>38</v>
      </c>
      <c r="M12" s="8" t="s">
        <v>39</v>
      </c>
    </row>
    <row r="13" spans="1:13" s="2" customFormat="1" ht="24" customHeight="1">
      <c r="A13" s="9">
        <v>45288</v>
      </c>
      <c r="B13" s="10">
        <v>1511253</v>
      </c>
      <c r="C13" s="10" t="s">
        <v>40</v>
      </c>
      <c r="D13" s="10">
        <v>121064</v>
      </c>
      <c r="E13" s="10">
        <v>105448</v>
      </c>
      <c r="F13" s="10" t="s">
        <v>41</v>
      </c>
      <c r="G13" s="10">
        <v>420</v>
      </c>
      <c r="H13" s="10" t="s">
        <v>42</v>
      </c>
      <c r="I13" s="21">
        <v>250</v>
      </c>
      <c r="J13" s="21">
        <f t="shared" ref="J13:J42" si="0">G13*I13</f>
        <v>105000</v>
      </c>
      <c r="K13" s="19">
        <f t="shared" ref="K13:K42" si="1">J13/$M$8</f>
        <v>14583.333333333332</v>
      </c>
      <c r="L13" s="19">
        <f>K13/G13-$E$62</f>
        <v>30.006719439314661</v>
      </c>
      <c r="M13" s="19">
        <f t="shared" ref="M13:M42" si="2">L13*G13</f>
        <v>12602.822164512158</v>
      </c>
    </row>
    <row r="14" spans="1:13" s="2" customFormat="1" ht="24" customHeight="1">
      <c r="A14" s="9">
        <v>45288</v>
      </c>
      <c r="B14" s="10">
        <v>1511379</v>
      </c>
      <c r="C14" s="10" t="s">
        <v>40</v>
      </c>
      <c r="D14" s="10">
        <v>121064</v>
      </c>
      <c r="E14" s="10">
        <v>91329</v>
      </c>
      <c r="F14" s="10" t="s">
        <v>43</v>
      </c>
      <c r="G14" s="10">
        <v>356</v>
      </c>
      <c r="H14" s="10" t="s">
        <v>42</v>
      </c>
      <c r="I14" s="21">
        <v>190</v>
      </c>
      <c r="J14" s="21">
        <f t="shared" si="0"/>
        <v>67640</v>
      </c>
      <c r="K14" s="19">
        <f t="shared" si="1"/>
        <v>9394.4444444444434</v>
      </c>
      <c r="L14" s="19">
        <f>K14/G14-$E$62</f>
        <v>21.673386105981326</v>
      </c>
      <c r="M14" s="19">
        <f t="shared" si="2"/>
        <v>7715.725453729352</v>
      </c>
    </row>
    <row r="15" spans="1:13" s="2" customFormat="1" ht="24" customHeight="1">
      <c r="A15" s="9">
        <v>45288</v>
      </c>
      <c r="B15" s="10">
        <v>1511379</v>
      </c>
      <c r="C15" s="10" t="s">
        <v>40</v>
      </c>
      <c r="D15" s="10">
        <v>121064</v>
      </c>
      <c r="E15" s="10">
        <v>91329</v>
      </c>
      <c r="F15" s="10" t="s">
        <v>44</v>
      </c>
      <c r="G15" s="10">
        <v>64</v>
      </c>
      <c r="H15" s="10" t="s">
        <v>42</v>
      </c>
      <c r="I15" s="21">
        <v>190</v>
      </c>
      <c r="J15" s="21">
        <f t="shared" si="0"/>
        <v>12160</v>
      </c>
      <c r="K15" s="19">
        <f t="shared" si="1"/>
        <v>1688.8888888888889</v>
      </c>
      <c r="L15" s="19">
        <f>K15/G15-$E$62</f>
        <v>21.673386105981329</v>
      </c>
      <c r="M15" s="19">
        <f t="shared" si="2"/>
        <v>1387.0967107828051</v>
      </c>
    </row>
    <row r="16" spans="1:13" s="2" customFormat="1" ht="24" customHeight="1">
      <c r="A16" s="9">
        <v>45288</v>
      </c>
      <c r="B16" s="10">
        <v>1515850</v>
      </c>
      <c r="C16" s="10" t="s">
        <v>45</v>
      </c>
      <c r="D16" s="10">
        <v>121064</v>
      </c>
      <c r="E16" s="10">
        <v>105448</v>
      </c>
      <c r="F16" s="10" t="s">
        <v>44</v>
      </c>
      <c r="G16" s="10">
        <v>112</v>
      </c>
      <c r="H16" s="10" t="s">
        <v>46</v>
      </c>
      <c r="I16" s="21">
        <v>460</v>
      </c>
      <c r="J16" s="21">
        <f t="shared" si="0"/>
        <v>51520</v>
      </c>
      <c r="K16" s="19">
        <f t="shared" si="1"/>
        <v>7155.5555555555557</v>
      </c>
      <c r="L16" s="19">
        <f>K16/G16-$E$62*4</f>
        <v>45.026877757258646</v>
      </c>
      <c r="M16" s="19">
        <f t="shared" si="2"/>
        <v>5043.0103088129681</v>
      </c>
    </row>
    <row r="17" spans="1:13" s="2" customFormat="1" ht="24" customHeight="1">
      <c r="A17" s="9">
        <v>45288</v>
      </c>
      <c r="B17" s="10">
        <v>1515851</v>
      </c>
      <c r="C17" s="10" t="s">
        <v>45</v>
      </c>
      <c r="D17" s="10">
        <v>121064</v>
      </c>
      <c r="E17" s="10">
        <v>105448</v>
      </c>
      <c r="F17" s="10" t="s">
        <v>47</v>
      </c>
      <c r="G17" s="10">
        <v>112</v>
      </c>
      <c r="H17" s="10" t="s">
        <v>46</v>
      </c>
      <c r="I17" s="21">
        <v>350</v>
      </c>
      <c r="J17" s="21">
        <f t="shared" si="0"/>
        <v>39200</v>
      </c>
      <c r="K17" s="19">
        <f t="shared" si="1"/>
        <v>5444.4444444444443</v>
      </c>
      <c r="L17" s="19">
        <f>K17/G17-$E$62*4</f>
        <v>29.749099979480864</v>
      </c>
      <c r="M17" s="19">
        <f t="shared" si="2"/>
        <v>3331.8991977018568</v>
      </c>
    </row>
    <row r="18" spans="1:13" s="2" customFormat="1" ht="24" customHeight="1">
      <c r="A18" s="9">
        <v>45288</v>
      </c>
      <c r="B18" s="10">
        <v>1515852</v>
      </c>
      <c r="C18" s="10" t="s">
        <v>45</v>
      </c>
      <c r="D18" s="10">
        <v>121064</v>
      </c>
      <c r="E18" s="10">
        <v>105448</v>
      </c>
      <c r="F18" s="10" t="s">
        <v>44</v>
      </c>
      <c r="G18" s="10">
        <v>112</v>
      </c>
      <c r="H18" s="10" t="s">
        <v>46</v>
      </c>
      <c r="I18" s="21">
        <v>460</v>
      </c>
      <c r="J18" s="21">
        <f t="shared" si="0"/>
        <v>51520</v>
      </c>
      <c r="K18" s="19">
        <f t="shared" si="1"/>
        <v>7155.5555555555557</v>
      </c>
      <c r="L18" s="19">
        <f>K18/G18-$E$62*4</f>
        <v>45.026877757258646</v>
      </c>
      <c r="M18" s="19">
        <f t="shared" si="2"/>
        <v>5043.0103088129681</v>
      </c>
    </row>
    <row r="19" spans="1:13" s="2" customFormat="1" ht="24" customHeight="1">
      <c r="A19" s="9">
        <v>45288</v>
      </c>
      <c r="B19" s="10">
        <v>1515853</v>
      </c>
      <c r="C19" s="10" t="s">
        <v>45</v>
      </c>
      <c r="D19" s="10">
        <v>121064</v>
      </c>
      <c r="E19" s="10">
        <v>105448</v>
      </c>
      <c r="F19" s="10" t="s">
        <v>48</v>
      </c>
      <c r="G19" s="10">
        <v>112</v>
      </c>
      <c r="H19" s="10" t="s">
        <v>46</v>
      </c>
      <c r="I19" s="21">
        <v>410</v>
      </c>
      <c r="J19" s="21">
        <f t="shared" si="0"/>
        <v>45920</v>
      </c>
      <c r="K19" s="19">
        <f t="shared" si="1"/>
        <v>6377.7777777777774</v>
      </c>
      <c r="L19" s="19">
        <f>K19/G19-$E$62*4</f>
        <v>38.082433312814203</v>
      </c>
      <c r="M19" s="19">
        <f t="shared" si="2"/>
        <v>4265.2325310351907</v>
      </c>
    </row>
    <row r="20" spans="1:13" s="2" customFormat="1" ht="24" customHeight="1">
      <c r="A20" s="9">
        <v>45288</v>
      </c>
      <c r="B20" s="10">
        <v>1515854</v>
      </c>
      <c r="C20" s="10" t="s">
        <v>45</v>
      </c>
      <c r="D20" s="10">
        <v>121064</v>
      </c>
      <c r="E20" s="10">
        <v>105448</v>
      </c>
      <c r="F20" s="10" t="s">
        <v>43</v>
      </c>
      <c r="G20" s="10">
        <v>420</v>
      </c>
      <c r="H20" s="10" t="s">
        <v>42</v>
      </c>
      <c r="I20" s="21">
        <v>170</v>
      </c>
      <c r="J20" s="21">
        <f t="shared" si="0"/>
        <v>71400</v>
      </c>
      <c r="K20" s="19">
        <f t="shared" si="1"/>
        <v>9916.6666666666661</v>
      </c>
      <c r="L20" s="19">
        <f>K20/G20-$E$62</f>
        <v>18.895608328203551</v>
      </c>
      <c r="M20" s="19">
        <f t="shared" si="2"/>
        <v>7936.1554978454915</v>
      </c>
    </row>
    <row r="21" spans="1:13" s="2" customFormat="1" ht="24" customHeight="1">
      <c r="A21" s="9">
        <v>45288</v>
      </c>
      <c r="B21" s="10">
        <v>1515855</v>
      </c>
      <c r="C21" s="10" t="s">
        <v>45</v>
      </c>
      <c r="D21" s="10">
        <v>121064</v>
      </c>
      <c r="E21" s="10">
        <v>105448</v>
      </c>
      <c r="F21" s="10" t="s">
        <v>44</v>
      </c>
      <c r="G21" s="10">
        <v>112</v>
      </c>
      <c r="H21" s="10" t="s">
        <v>46</v>
      </c>
      <c r="I21" s="21">
        <v>450</v>
      </c>
      <c r="J21" s="21">
        <f t="shared" si="0"/>
        <v>50400</v>
      </c>
      <c r="K21" s="19">
        <f t="shared" si="1"/>
        <v>7000</v>
      </c>
      <c r="L21" s="19">
        <f>K21/G21-$E$62*4</f>
        <v>43.63798886836976</v>
      </c>
      <c r="M21" s="19">
        <f t="shared" si="2"/>
        <v>4887.4547532574134</v>
      </c>
    </row>
    <row r="22" spans="1:13" s="2" customFormat="1" ht="24" customHeight="1">
      <c r="A22" s="9">
        <v>45288</v>
      </c>
      <c r="B22" s="10">
        <v>1515856</v>
      </c>
      <c r="C22" s="10" t="s">
        <v>45</v>
      </c>
      <c r="D22" s="10">
        <v>121064</v>
      </c>
      <c r="E22" s="10">
        <v>105448</v>
      </c>
      <c r="F22" s="10" t="s">
        <v>47</v>
      </c>
      <c r="G22" s="10">
        <v>108</v>
      </c>
      <c r="H22" s="10" t="s">
        <v>46</v>
      </c>
      <c r="I22" s="21">
        <v>360</v>
      </c>
      <c r="J22" s="21">
        <f t="shared" si="0"/>
        <v>38880</v>
      </c>
      <c r="K22" s="19">
        <f t="shared" si="1"/>
        <v>5400</v>
      </c>
      <c r="L22" s="19">
        <f>K22/G22-$E$62*4</f>
        <v>31.137988868369757</v>
      </c>
      <c r="M22" s="19">
        <f t="shared" si="2"/>
        <v>3362.9027977839337</v>
      </c>
    </row>
    <row r="23" spans="1:13" s="2" customFormat="1" ht="24" customHeight="1">
      <c r="A23" s="9">
        <v>45288</v>
      </c>
      <c r="B23" s="10">
        <v>1515857</v>
      </c>
      <c r="C23" s="10" t="s">
        <v>45</v>
      </c>
      <c r="D23" s="10">
        <v>121064</v>
      </c>
      <c r="E23" s="10">
        <v>105448</v>
      </c>
      <c r="F23" s="10" t="s">
        <v>49</v>
      </c>
      <c r="G23" s="10">
        <v>420</v>
      </c>
      <c r="H23" s="10" t="s">
        <v>42</v>
      </c>
      <c r="I23" s="21">
        <v>160</v>
      </c>
      <c r="J23" s="21">
        <f t="shared" si="0"/>
        <v>67200</v>
      </c>
      <c r="K23" s="19">
        <f t="shared" si="1"/>
        <v>9333.3333333333339</v>
      </c>
      <c r="L23" s="19">
        <f>K23/G23-$E$62</f>
        <v>17.506719439314665</v>
      </c>
      <c r="M23" s="19">
        <f t="shared" si="2"/>
        <v>7352.8221645121594</v>
      </c>
    </row>
    <row r="24" spans="1:13" s="2" customFormat="1" ht="24" customHeight="1">
      <c r="A24" s="9">
        <v>45288</v>
      </c>
      <c r="B24" s="10">
        <v>1515952</v>
      </c>
      <c r="C24" s="10" t="s">
        <v>40</v>
      </c>
      <c r="D24" s="10">
        <v>121064</v>
      </c>
      <c r="E24" s="10">
        <v>105448</v>
      </c>
      <c r="F24" s="10" t="s">
        <v>41</v>
      </c>
      <c r="G24" s="10">
        <v>420</v>
      </c>
      <c r="H24" s="10" t="s">
        <v>42</v>
      </c>
      <c r="I24" s="21">
        <v>250</v>
      </c>
      <c r="J24" s="21">
        <f t="shared" si="0"/>
        <v>105000</v>
      </c>
      <c r="K24" s="19">
        <f t="shared" si="1"/>
        <v>14583.333333333332</v>
      </c>
      <c r="L24" s="19">
        <f>K24/G24-$E$62</f>
        <v>30.006719439314661</v>
      </c>
      <c r="M24" s="19">
        <f t="shared" si="2"/>
        <v>12602.822164512158</v>
      </c>
    </row>
    <row r="25" spans="1:13" s="2" customFormat="1" ht="24" customHeight="1">
      <c r="A25" s="9">
        <v>45288</v>
      </c>
      <c r="B25" s="10">
        <v>1515955</v>
      </c>
      <c r="C25" s="10" t="s">
        <v>40</v>
      </c>
      <c r="D25" s="10">
        <v>121064</v>
      </c>
      <c r="E25" s="10">
        <v>105448</v>
      </c>
      <c r="F25" s="10" t="s">
        <v>49</v>
      </c>
      <c r="G25" s="10">
        <v>420</v>
      </c>
      <c r="H25" s="10" t="s">
        <v>42</v>
      </c>
      <c r="I25" s="21">
        <v>190</v>
      </c>
      <c r="J25" s="21">
        <f t="shared" si="0"/>
        <v>79800</v>
      </c>
      <c r="K25" s="19">
        <f t="shared" si="1"/>
        <v>11083.333333333334</v>
      </c>
      <c r="L25" s="19">
        <f>K25/G25-$E$62</f>
        <v>21.673386105981329</v>
      </c>
      <c r="M25" s="19">
        <f t="shared" si="2"/>
        <v>9102.8221645121575</v>
      </c>
    </row>
    <row r="26" spans="1:13" s="2" customFormat="1" ht="24" customHeight="1">
      <c r="A26" s="9">
        <v>45288</v>
      </c>
      <c r="B26" s="10">
        <v>1515956</v>
      </c>
      <c r="C26" s="10" t="s">
        <v>40</v>
      </c>
      <c r="D26" s="10">
        <v>121064</v>
      </c>
      <c r="E26" s="10">
        <v>105448</v>
      </c>
      <c r="F26" s="10" t="s">
        <v>43</v>
      </c>
      <c r="G26" s="10">
        <v>420</v>
      </c>
      <c r="H26" s="10" t="s">
        <v>42</v>
      </c>
      <c r="I26" s="21">
        <v>210</v>
      </c>
      <c r="J26" s="21">
        <f t="shared" si="0"/>
        <v>88200</v>
      </c>
      <c r="K26" s="19">
        <f t="shared" si="1"/>
        <v>12250</v>
      </c>
      <c r="L26" s="19">
        <f>K26/G26-$E$62</f>
        <v>24.451163883759108</v>
      </c>
      <c r="M26" s="19">
        <f t="shared" si="2"/>
        <v>10269.488831178825</v>
      </c>
    </row>
    <row r="27" spans="1:13" s="2" customFormat="1" ht="24" customHeight="1">
      <c r="A27" s="9">
        <v>45288</v>
      </c>
      <c r="B27" s="10">
        <v>1515961</v>
      </c>
      <c r="C27" s="10" t="s">
        <v>45</v>
      </c>
      <c r="D27" s="10">
        <v>121064</v>
      </c>
      <c r="E27" s="10">
        <v>91329</v>
      </c>
      <c r="F27" s="10" t="s">
        <v>50</v>
      </c>
      <c r="G27" s="10">
        <v>10</v>
      </c>
      <c r="H27" s="10" t="s">
        <v>46</v>
      </c>
      <c r="I27" s="21">
        <v>300</v>
      </c>
      <c r="J27" s="21">
        <f t="shared" si="0"/>
        <v>3000</v>
      </c>
      <c r="K27" s="19">
        <f t="shared" si="1"/>
        <v>416.66666666666663</v>
      </c>
      <c r="L27" s="19">
        <f t="shared" ref="L27:L32" si="3">K27/G27-$E$62*4</f>
        <v>22.804655535036421</v>
      </c>
      <c r="M27" s="19">
        <f t="shared" si="2"/>
        <v>228.0465553503642</v>
      </c>
    </row>
    <row r="28" spans="1:13" s="2" customFormat="1" ht="24" customHeight="1">
      <c r="A28" s="9">
        <v>45288</v>
      </c>
      <c r="B28" s="10">
        <v>1515961</v>
      </c>
      <c r="C28" s="10" t="s">
        <v>45</v>
      </c>
      <c r="D28" s="10">
        <v>121064</v>
      </c>
      <c r="E28" s="10">
        <v>91329</v>
      </c>
      <c r="F28" s="10" t="s">
        <v>44</v>
      </c>
      <c r="G28" s="10">
        <v>34</v>
      </c>
      <c r="H28" s="10" t="s">
        <v>46</v>
      </c>
      <c r="I28" s="21">
        <v>450</v>
      </c>
      <c r="J28" s="21">
        <f t="shared" si="0"/>
        <v>15300</v>
      </c>
      <c r="K28" s="19">
        <f t="shared" si="1"/>
        <v>2125</v>
      </c>
      <c r="L28" s="19">
        <f t="shared" si="3"/>
        <v>43.63798886836976</v>
      </c>
      <c r="M28" s="19">
        <f t="shared" si="2"/>
        <v>1483.6916215245719</v>
      </c>
    </row>
    <row r="29" spans="1:13" s="2" customFormat="1" ht="24" customHeight="1">
      <c r="A29" s="9">
        <v>45288</v>
      </c>
      <c r="B29" s="10">
        <v>1515961</v>
      </c>
      <c r="C29" s="10" t="s">
        <v>45</v>
      </c>
      <c r="D29" s="10">
        <v>121064</v>
      </c>
      <c r="E29" s="10">
        <v>105448</v>
      </c>
      <c r="F29" s="10" t="s">
        <v>47</v>
      </c>
      <c r="G29" s="10">
        <v>58</v>
      </c>
      <c r="H29" s="10" t="s">
        <v>46</v>
      </c>
      <c r="I29" s="21">
        <v>350</v>
      </c>
      <c r="J29" s="21">
        <f t="shared" si="0"/>
        <v>20300</v>
      </c>
      <c r="K29" s="19">
        <f t="shared" si="1"/>
        <v>2819.4444444444443</v>
      </c>
      <c r="L29" s="19">
        <f t="shared" si="3"/>
        <v>29.749099979480864</v>
      </c>
      <c r="M29" s="19">
        <f t="shared" si="2"/>
        <v>1725.4477988098902</v>
      </c>
    </row>
    <row r="30" spans="1:13" s="2" customFormat="1" ht="24" customHeight="1">
      <c r="A30" s="9">
        <v>45288</v>
      </c>
      <c r="B30" s="10">
        <v>1515961</v>
      </c>
      <c r="C30" s="10" t="s">
        <v>45</v>
      </c>
      <c r="D30" s="10">
        <v>121064</v>
      </c>
      <c r="E30" s="10">
        <v>91329</v>
      </c>
      <c r="F30" s="10" t="s">
        <v>47</v>
      </c>
      <c r="G30" s="10">
        <v>8</v>
      </c>
      <c r="H30" s="10" t="s">
        <v>46</v>
      </c>
      <c r="I30" s="21">
        <v>350</v>
      </c>
      <c r="J30" s="21">
        <f t="shared" si="0"/>
        <v>2800</v>
      </c>
      <c r="K30" s="19">
        <f t="shared" si="1"/>
        <v>388.88888888888886</v>
      </c>
      <c r="L30" s="19">
        <f t="shared" si="3"/>
        <v>29.749099979480864</v>
      </c>
      <c r="M30" s="19">
        <f t="shared" si="2"/>
        <v>237.99279983584691</v>
      </c>
    </row>
    <row r="31" spans="1:13" s="2" customFormat="1" ht="24" customHeight="1">
      <c r="A31" s="9">
        <v>45288</v>
      </c>
      <c r="B31" s="10">
        <v>1515961</v>
      </c>
      <c r="C31" s="10" t="s">
        <v>45</v>
      </c>
      <c r="D31" s="10">
        <v>121064</v>
      </c>
      <c r="E31" s="10">
        <v>91329</v>
      </c>
      <c r="F31" s="10" t="s">
        <v>48</v>
      </c>
      <c r="G31" s="10">
        <v>2</v>
      </c>
      <c r="H31" s="10" t="s">
        <v>46</v>
      </c>
      <c r="I31" s="21">
        <v>400</v>
      </c>
      <c r="J31" s="21">
        <f t="shared" si="0"/>
        <v>800</v>
      </c>
      <c r="K31" s="19">
        <f t="shared" si="1"/>
        <v>111.11111111111111</v>
      </c>
      <c r="L31" s="19">
        <f t="shared" si="3"/>
        <v>36.693544423925317</v>
      </c>
      <c r="M31" s="19">
        <f t="shared" si="2"/>
        <v>73.387088847850634</v>
      </c>
    </row>
    <row r="32" spans="1:13" s="2" customFormat="1" ht="24" customHeight="1">
      <c r="A32" s="9">
        <v>45288</v>
      </c>
      <c r="B32" s="10">
        <v>1515962</v>
      </c>
      <c r="C32" s="10" t="s">
        <v>45</v>
      </c>
      <c r="D32" s="10">
        <v>121064</v>
      </c>
      <c r="E32" s="10">
        <v>105448</v>
      </c>
      <c r="F32" s="10" t="s">
        <v>50</v>
      </c>
      <c r="G32" s="10">
        <v>112</v>
      </c>
      <c r="H32" s="10" t="s">
        <v>46</v>
      </c>
      <c r="I32" s="21">
        <v>310</v>
      </c>
      <c r="J32" s="21">
        <f t="shared" si="0"/>
        <v>34720</v>
      </c>
      <c r="K32" s="19">
        <f t="shared" si="1"/>
        <v>4822.2222222222217</v>
      </c>
      <c r="L32" s="19">
        <f t="shared" si="3"/>
        <v>24.193544423925307</v>
      </c>
      <c r="M32" s="19">
        <f t="shared" si="2"/>
        <v>2709.6769754796342</v>
      </c>
    </row>
    <row r="33" spans="1:15" s="2" customFormat="1" ht="24" customHeight="1">
      <c r="A33" s="9">
        <v>45288</v>
      </c>
      <c r="B33" s="10">
        <v>1515993</v>
      </c>
      <c r="C33" s="10" t="s">
        <v>45</v>
      </c>
      <c r="D33" s="10">
        <v>121064</v>
      </c>
      <c r="E33" s="10">
        <v>105448</v>
      </c>
      <c r="F33" s="10" t="s">
        <v>41</v>
      </c>
      <c r="G33" s="10">
        <v>238</v>
      </c>
      <c r="H33" s="10" t="s">
        <v>42</v>
      </c>
      <c r="I33" s="21">
        <v>190</v>
      </c>
      <c r="J33" s="21">
        <f t="shared" si="0"/>
        <v>45220</v>
      </c>
      <c r="K33" s="19">
        <f t="shared" si="1"/>
        <v>6280.5555555555557</v>
      </c>
      <c r="L33" s="19">
        <f>K33/G33-$E$62</f>
        <v>21.673386105981329</v>
      </c>
      <c r="M33" s="19">
        <f t="shared" si="2"/>
        <v>5158.2658932235563</v>
      </c>
    </row>
    <row r="34" spans="1:15" s="2" customFormat="1" ht="24" customHeight="1">
      <c r="A34" s="9">
        <v>45288</v>
      </c>
      <c r="B34" s="10">
        <v>1515993</v>
      </c>
      <c r="C34" s="10" t="s">
        <v>45</v>
      </c>
      <c r="D34" s="10">
        <v>121064</v>
      </c>
      <c r="E34" s="10">
        <v>105448</v>
      </c>
      <c r="F34" s="10" t="s">
        <v>49</v>
      </c>
      <c r="G34" s="10">
        <v>182</v>
      </c>
      <c r="H34" s="10" t="s">
        <v>42</v>
      </c>
      <c r="I34" s="21">
        <v>150</v>
      </c>
      <c r="J34" s="21">
        <f t="shared" si="0"/>
        <v>27300</v>
      </c>
      <c r="K34" s="19">
        <f t="shared" si="1"/>
        <v>3791.6666666666665</v>
      </c>
      <c r="L34" s="19">
        <f>K34/G34-$E$62</f>
        <v>16.117830550425772</v>
      </c>
      <c r="M34" s="19">
        <f t="shared" si="2"/>
        <v>2933.4451601774904</v>
      </c>
    </row>
    <row r="35" spans="1:15" s="2" customFormat="1" ht="24" customHeight="1">
      <c r="A35" s="9">
        <v>45288</v>
      </c>
      <c r="B35" s="10">
        <v>1515995</v>
      </c>
      <c r="C35" s="10" t="s">
        <v>45</v>
      </c>
      <c r="D35" s="10">
        <v>121064</v>
      </c>
      <c r="E35" s="10">
        <v>105448</v>
      </c>
      <c r="F35" s="10" t="s">
        <v>43</v>
      </c>
      <c r="G35" s="10">
        <v>1</v>
      </c>
      <c r="H35" s="10" t="s">
        <v>42</v>
      </c>
      <c r="I35" s="21">
        <v>170</v>
      </c>
      <c r="J35" s="21">
        <f t="shared" si="0"/>
        <v>170</v>
      </c>
      <c r="K35" s="19">
        <f t="shared" si="1"/>
        <v>23.611111111111111</v>
      </c>
      <c r="L35" s="19">
        <f>K35/G35-$E$62</f>
        <v>18.895608328203551</v>
      </c>
      <c r="M35" s="19">
        <f t="shared" si="2"/>
        <v>18.895608328203551</v>
      </c>
    </row>
    <row r="36" spans="1:15" s="2" customFormat="1" ht="24" customHeight="1">
      <c r="A36" s="9">
        <v>45288</v>
      </c>
      <c r="B36" s="10">
        <v>1515998</v>
      </c>
      <c r="C36" s="10" t="s">
        <v>45</v>
      </c>
      <c r="D36" s="10">
        <v>121064</v>
      </c>
      <c r="E36" s="10">
        <v>105448</v>
      </c>
      <c r="F36" s="10" t="s">
        <v>48</v>
      </c>
      <c r="G36" s="10">
        <v>89</v>
      </c>
      <c r="H36" s="10" t="s">
        <v>46</v>
      </c>
      <c r="I36" s="21">
        <v>410</v>
      </c>
      <c r="J36" s="21">
        <f t="shared" si="0"/>
        <v>36490</v>
      </c>
      <c r="K36" s="19">
        <f t="shared" si="1"/>
        <v>5068.0555555555557</v>
      </c>
      <c r="L36" s="19">
        <f>K36/G36-$E$62*4</f>
        <v>38.082433312814203</v>
      </c>
      <c r="M36" s="19">
        <f t="shared" si="2"/>
        <v>3389.3365648404642</v>
      </c>
    </row>
    <row r="37" spans="1:15" s="2" customFormat="1" ht="24" customHeight="1">
      <c r="A37" s="9">
        <v>45288</v>
      </c>
      <c r="B37" s="10">
        <v>1515998</v>
      </c>
      <c r="C37" s="10" t="s">
        <v>45</v>
      </c>
      <c r="D37" s="10">
        <v>121064</v>
      </c>
      <c r="E37" s="10">
        <v>91329</v>
      </c>
      <c r="F37" s="10" t="s">
        <v>48</v>
      </c>
      <c r="G37" s="10">
        <v>23</v>
      </c>
      <c r="H37" s="10" t="s">
        <v>46</v>
      </c>
      <c r="I37" s="21">
        <v>410</v>
      </c>
      <c r="J37" s="21">
        <f t="shared" si="0"/>
        <v>9430</v>
      </c>
      <c r="K37" s="19">
        <f t="shared" si="1"/>
        <v>1309.7222222222222</v>
      </c>
      <c r="L37" s="19">
        <f>K37/G37-$E$62*4</f>
        <v>38.082433312814203</v>
      </c>
      <c r="M37" s="19">
        <f t="shared" si="2"/>
        <v>875.89596619472673</v>
      </c>
    </row>
    <row r="38" spans="1:15" s="2" customFormat="1" ht="24" customHeight="1">
      <c r="A38" s="9">
        <v>45288</v>
      </c>
      <c r="B38" s="10">
        <v>1515999</v>
      </c>
      <c r="C38" s="10" t="s">
        <v>45</v>
      </c>
      <c r="D38" s="10">
        <v>121064</v>
      </c>
      <c r="E38" s="10">
        <v>91329</v>
      </c>
      <c r="F38" s="10" t="s">
        <v>44</v>
      </c>
      <c r="G38" s="10">
        <v>12</v>
      </c>
      <c r="H38" s="10" t="s">
        <v>46</v>
      </c>
      <c r="I38" s="21">
        <v>460</v>
      </c>
      <c r="J38" s="21">
        <f t="shared" si="0"/>
        <v>5520</v>
      </c>
      <c r="K38" s="19">
        <f t="shared" si="1"/>
        <v>766.66666666666663</v>
      </c>
      <c r="L38" s="19">
        <f>K38/G38-$E$62*4</f>
        <v>45.026877757258646</v>
      </c>
      <c r="M38" s="19">
        <f t="shared" si="2"/>
        <v>540.32253308710369</v>
      </c>
    </row>
    <row r="39" spans="1:15" s="2" customFormat="1" ht="24" customHeight="1">
      <c r="A39" s="9">
        <v>45288</v>
      </c>
      <c r="B39" s="10">
        <v>1515999</v>
      </c>
      <c r="C39" s="10" t="s">
        <v>45</v>
      </c>
      <c r="D39" s="10">
        <v>121064</v>
      </c>
      <c r="E39" s="10">
        <v>105448</v>
      </c>
      <c r="F39" s="10" t="s">
        <v>44</v>
      </c>
      <c r="G39" s="10">
        <v>100</v>
      </c>
      <c r="H39" s="10" t="s">
        <v>46</v>
      </c>
      <c r="I39" s="21">
        <v>460</v>
      </c>
      <c r="J39" s="21">
        <f t="shared" si="0"/>
        <v>46000</v>
      </c>
      <c r="K39" s="19">
        <f t="shared" si="1"/>
        <v>6388.8888888888887</v>
      </c>
      <c r="L39" s="19">
        <f>K39/G39-$E$62*4</f>
        <v>45.026877757258646</v>
      </c>
      <c r="M39" s="19">
        <f t="shared" si="2"/>
        <v>4502.6877757258644</v>
      </c>
    </row>
    <row r="40" spans="1:15" s="2" customFormat="1" ht="24" customHeight="1">
      <c r="A40" s="9">
        <v>45290</v>
      </c>
      <c r="B40" s="10">
        <v>1515992</v>
      </c>
      <c r="C40" s="10" t="s">
        <v>45</v>
      </c>
      <c r="D40" s="10">
        <v>121064</v>
      </c>
      <c r="E40" s="10">
        <v>105448</v>
      </c>
      <c r="F40" s="10" t="s">
        <v>44</v>
      </c>
      <c r="G40" s="10">
        <v>226</v>
      </c>
      <c r="H40" s="10" t="s">
        <v>42</v>
      </c>
      <c r="I40" s="21">
        <v>150</v>
      </c>
      <c r="J40" s="21">
        <f t="shared" si="0"/>
        <v>33900</v>
      </c>
      <c r="K40" s="19">
        <f t="shared" si="1"/>
        <v>4708.333333333333</v>
      </c>
      <c r="L40" s="19">
        <f>K40/G40-$E$62</f>
        <v>16.117830550425772</v>
      </c>
      <c r="M40" s="19">
        <f t="shared" si="2"/>
        <v>3642.6297043962245</v>
      </c>
    </row>
    <row r="41" spans="1:15" s="2" customFormat="1" ht="24" customHeight="1">
      <c r="A41" s="9">
        <v>45290</v>
      </c>
      <c r="B41" s="10">
        <v>1515992</v>
      </c>
      <c r="C41" s="10" t="s">
        <v>45</v>
      </c>
      <c r="D41" s="10">
        <v>121064</v>
      </c>
      <c r="E41" s="10">
        <v>105448</v>
      </c>
      <c r="F41" s="10" t="s">
        <v>43</v>
      </c>
      <c r="G41" s="10">
        <v>194</v>
      </c>
      <c r="H41" s="10" t="s">
        <v>42</v>
      </c>
      <c r="I41" s="21">
        <v>150</v>
      </c>
      <c r="J41" s="21">
        <f t="shared" si="0"/>
        <v>29100</v>
      </c>
      <c r="K41" s="19">
        <f t="shared" si="1"/>
        <v>4041.6666666666665</v>
      </c>
      <c r="L41" s="19">
        <f>K41/G41-$E$62</f>
        <v>16.117830550425772</v>
      </c>
      <c r="M41" s="19">
        <f t="shared" si="2"/>
        <v>3126.8591267826</v>
      </c>
    </row>
    <row r="42" spans="1:15" s="2" customFormat="1" ht="24" customHeight="1">
      <c r="A42" s="9">
        <v>45290</v>
      </c>
      <c r="B42" s="10">
        <v>1515995</v>
      </c>
      <c r="C42" s="10" t="s">
        <v>45</v>
      </c>
      <c r="D42" s="10">
        <v>121064</v>
      </c>
      <c r="E42" s="10">
        <v>105448</v>
      </c>
      <c r="F42" s="10" t="s">
        <v>43</v>
      </c>
      <c r="G42" s="10">
        <v>419</v>
      </c>
      <c r="H42" s="10" t="s">
        <v>42</v>
      </c>
      <c r="I42" s="21">
        <v>150</v>
      </c>
      <c r="J42" s="21">
        <f t="shared" si="0"/>
        <v>62850</v>
      </c>
      <c r="K42" s="19">
        <f t="shared" si="1"/>
        <v>8729.1666666666661</v>
      </c>
      <c r="L42" s="19">
        <f>K42/G42-$E$62</f>
        <v>16.117830550425772</v>
      </c>
      <c r="M42" s="19">
        <f t="shared" si="2"/>
        <v>6753.3710006283982</v>
      </c>
    </row>
    <row r="43" spans="1:15" s="2" customFormat="1" ht="24" customHeight="1">
      <c r="A43" s="10" t="s">
        <v>51</v>
      </c>
      <c r="B43" s="10" t="s">
        <v>51</v>
      </c>
      <c r="C43" s="10" t="s">
        <v>51</v>
      </c>
      <c r="D43" s="10" t="s">
        <v>51</v>
      </c>
      <c r="E43" s="10" t="s">
        <v>51</v>
      </c>
      <c r="F43" s="10" t="s">
        <v>51</v>
      </c>
      <c r="G43" s="10" t="s">
        <v>51</v>
      </c>
      <c r="H43" s="10" t="s">
        <v>51</v>
      </c>
      <c r="I43" s="22" t="s">
        <v>51</v>
      </c>
      <c r="J43" s="21"/>
      <c r="K43" s="19"/>
      <c r="L43" s="19"/>
      <c r="M43" s="19"/>
    </row>
    <row r="44" spans="1:15" s="2" customFormat="1" ht="24" customHeight="1">
      <c r="A44" s="10" t="s">
        <v>52</v>
      </c>
      <c r="B44" s="10">
        <v>1515856</v>
      </c>
      <c r="C44" s="10" t="s">
        <v>45</v>
      </c>
      <c r="D44" s="10">
        <v>121064</v>
      </c>
      <c r="E44" s="10">
        <v>105448</v>
      </c>
      <c r="F44" s="10" t="s">
        <v>47</v>
      </c>
      <c r="G44" s="10">
        <v>4</v>
      </c>
      <c r="H44" s="10" t="s">
        <v>46</v>
      </c>
      <c r="I44" s="22" t="s">
        <v>51</v>
      </c>
      <c r="J44" s="21"/>
      <c r="K44" s="19"/>
      <c r="L44" s="19"/>
      <c r="M44" s="19"/>
    </row>
    <row r="45" spans="1:15" s="2" customFormat="1" ht="24" customHeight="1">
      <c r="A45" s="10" t="s">
        <v>51</v>
      </c>
      <c r="B45" s="10" t="s">
        <v>51</v>
      </c>
      <c r="C45" s="10" t="s">
        <v>51</v>
      </c>
      <c r="D45" s="10" t="s">
        <v>51</v>
      </c>
      <c r="E45" s="10" t="s">
        <v>51</v>
      </c>
      <c r="F45" s="10" t="s">
        <v>51</v>
      </c>
      <c r="G45" s="10" t="s">
        <v>51</v>
      </c>
      <c r="H45" s="10" t="s">
        <v>51</v>
      </c>
      <c r="I45" s="22" t="s">
        <v>51</v>
      </c>
      <c r="J45" s="21"/>
      <c r="K45" s="19"/>
      <c r="L45" s="19"/>
      <c r="M45" s="19"/>
    </row>
    <row r="46" spans="1:15" s="2" customFormat="1" ht="24" customHeight="1">
      <c r="A46" s="11" t="s">
        <v>51</v>
      </c>
      <c r="B46" s="11" t="s">
        <v>51</v>
      </c>
      <c r="C46" s="11" t="s">
        <v>53</v>
      </c>
      <c r="D46" s="11" t="s">
        <v>51</v>
      </c>
      <c r="E46" s="11" t="s">
        <v>51</v>
      </c>
      <c r="F46" s="11" t="s">
        <v>51</v>
      </c>
      <c r="G46" s="11">
        <f>SUM(G13:G45)</f>
        <v>5320</v>
      </c>
      <c r="H46" s="11"/>
      <c r="I46" s="23"/>
      <c r="J46" s="24">
        <f>SUM(J13:J45)</f>
        <v>1246740</v>
      </c>
      <c r="K46" s="25">
        <f>SUM(K13:K45)</f>
        <v>173158.33333333328</v>
      </c>
      <c r="L46" s="25">
        <f>K46/G46-E62</f>
        <v>27.833056114335538</v>
      </c>
      <c r="M46" s="25">
        <f>SUM(M13:M45)</f>
        <v>132303.21722222224</v>
      </c>
    </row>
    <row r="47" spans="1:15" ht="16">
      <c r="J47" s="26"/>
      <c r="K47" s="26"/>
      <c r="L47" s="26"/>
      <c r="M47" s="26"/>
      <c r="O47" s="2"/>
    </row>
    <row r="48" spans="1:15" s="1" customFormat="1" ht="22" customHeight="1">
      <c r="A48" s="28" t="s">
        <v>54</v>
      </c>
      <c r="B48" s="28"/>
      <c r="C48" s="28"/>
      <c r="D48" s="12" t="s">
        <v>55</v>
      </c>
      <c r="E48" s="12" t="s">
        <v>56</v>
      </c>
      <c r="G48" s="31" t="s">
        <v>57</v>
      </c>
      <c r="H48" s="31"/>
      <c r="I48" s="31"/>
      <c r="J48" s="31"/>
      <c r="K48" s="31"/>
      <c r="L48" s="31"/>
      <c r="M48" s="31"/>
      <c r="O48" s="2"/>
    </row>
    <row r="49" spans="1:15" s="1" customFormat="1" ht="22" customHeight="1">
      <c r="A49" s="33" t="s">
        <v>58</v>
      </c>
      <c r="B49" s="28"/>
      <c r="C49" s="28"/>
      <c r="D49" s="13">
        <f>J46*0.09</f>
        <v>112206.59999999999</v>
      </c>
      <c r="E49" s="19">
        <f>D49/$M$8</f>
        <v>15584.249999999998</v>
      </c>
      <c r="G49" s="31"/>
      <c r="H49" s="31"/>
      <c r="I49" s="31"/>
      <c r="J49" s="31"/>
      <c r="K49" s="31"/>
      <c r="L49" s="31"/>
      <c r="M49" s="31"/>
      <c r="O49" s="2"/>
    </row>
    <row r="50" spans="1:15" s="1" customFormat="1" ht="22" customHeight="1">
      <c r="A50" s="33" t="s">
        <v>59</v>
      </c>
      <c r="B50" s="28"/>
      <c r="C50" s="28"/>
      <c r="D50" s="13">
        <v>59831.495999999999</v>
      </c>
      <c r="E50" s="19">
        <f>D50/$M$8</f>
        <v>8309.93</v>
      </c>
      <c r="G50" s="31"/>
      <c r="H50" s="31"/>
      <c r="I50" s="31"/>
      <c r="J50" s="31"/>
      <c r="K50" s="31"/>
      <c r="L50" s="31"/>
      <c r="M50" s="31"/>
      <c r="O50" s="2"/>
    </row>
    <row r="51" spans="1:15" s="1" customFormat="1" ht="22" customHeight="1">
      <c r="A51" s="32" t="s">
        <v>60</v>
      </c>
      <c r="B51" s="28"/>
      <c r="C51" s="28"/>
      <c r="D51" s="13">
        <v>4030.52</v>
      </c>
      <c r="E51" s="19">
        <f t="shared" ref="E51:E57" si="4">D51/$M$8</f>
        <v>559.79444444444448</v>
      </c>
      <c r="G51" s="31"/>
      <c r="H51" s="31"/>
      <c r="I51" s="31"/>
      <c r="J51" s="31"/>
      <c r="K51" s="31"/>
      <c r="L51" s="31"/>
      <c r="M51" s="31"/>
      <c r="O51" s="2"/>
    </row>
    <row r="52" spans="1:15" s="1" customFormat="1" ht="22" customHeight="1">
      <c r="A52" s="34" t="s">
        <v>61</v>
      </c>
      <c r="B52" s="28"/>
      <c r="C52" s="28"/>
      <c r="D52" s="13">
        <v>2668</v>
      </c>
      <c r="E52" s="19">
        <f t="shared" si="4"/>
        <v>370.55555555555554</v>
      </c>
      <c r="G52" s="31"/>
      <c r="H52" s="31"/>
      <c r="I52" s="31"/>
      <c r="J52" s="31"/>
      <c r="K52" s="31"/>
      <c r="L52" s="31"/>
      <c r="M52" s="31"/>
      <c r="O52" s="2"/>
    </row>
    <row r="53" spans="1:15" s="1" customFormat="1" ht="22" customHeight="1">
      <c r="A53" s="32" t="s">
        <v>62</v>
      </c>
      <c r="B53" s="28"/>
      <c r="C53" s="28"/>
      <c r="D53" s="13">
        <v>1293</v>
      </c>
      <c r="E53" s="19">
        <f t="shared" si="4"/>
        <v>179.58333333333334</v>
      </c>
      <c r="G53" s="31"/>
      <c r="H53" s="31"/>
      <c r="I53" s="31"/>
      <c r="J53" s="31"/>
      <c r="K53" s="31"/>
      <c r="L53" s="31"/>
      <c r="M53" s="31"/>
      <c r="O53" s="2"/>
    </row>
    <row r="54" spans="1:15" s="1" customFormat="1" ht="22" customHeight="1">
      <c r="A54" s="28" t="s">
        <v>63</v>
      </c>
      <c r="B54" s="28"/>
      <c r="C54" s="28"/>
      <c r="D54" s="13">
        <v>6888.02</v>
      </c>
      <c r="E54" s="19">
        <f t="shared" si="4"/>
        <v>956.66944444444448</v>
      </c>
      <c r="G54" s="31"/>
      <c r="H54" s="31"/>
      <c r="I54" s="31"/>
      <c r="J54" s="31"/>
      <c r="K54" s="31"/>
      <c r="L54" s="31"/>
      <c r="M54" s="31"/>
      <c r="O54" s="2"/>
    </row>
    <row r="55" spans="1:15" s="1" customFormat="1" ht="22" customHeight="1">
      <c r="A55" s="28" t="s">
        <v>64</v>
      </c>
      <c r="B55" s="28"/>
      <c r="C55" s="28"/>
      <c r="D55" s="13">
        <v>1700</v>
      </c>
      <c r="E55" s="19">
        <f t="shared" si="4"/>
        <v>236.11111111111111</v>
      </c>
      <c r="G55" s="31"/>
      <c r="H55" s="31"/>
      <c r="I55" s="31"/>
      <c r="J55" s="31"/>
      <c r="K55" s="31"/>
      <c r="L55" s="31"/>
      <c r="M55" s="31"/>
      <c r="O55" s="2"/>
    </row>
    <row r="56" spans="1:15" s="1" customFormat="1" ht="22" customHeight="1">
      <c r="A56" s="28" t="s">
        <v>65</v>
      </c>
      <c r="B56" s="28"/>
      <c r="C56" s="28"/>
      <c r="D56" s="13">
        <v>5800</v>
      </c>
      <c r="E56" s="19">
        <f t="shared" si="4"/>
        <v>805.55555555555554</v>
      </c>
      <c r="G56" s="31"/>
      <c r="H56" s="31"/>
      <c r="I56" s="31"/>
      <c r="J56" s="31"/>
      <c r="K56" s="31"/>
      <c r="L56" s="31"/>
      <c r="M56" s="31"/>
      <c r="O56" s="2"/>
    </row>
    <row r="57" spans="1:15" s="1" customFormat="1" ht="22" customHeight="1">
      <c r="A57" s="28" t="s">
        <v>66</v>
      </c>
      <c r="B57" s="28"/>
      <c r="C57" s="28"/>
      <c r="D57" s="13">
        <f>SUM(D49:D56)</f>
        <v>194417.63599999997</v>
      </c>
      <c r="E57" s="19">
        <f t="shared" si="4"/>
        <v>27002.449444444439</v>
      </c>
      <c r="G57" s="31"/>
      <c r="H57" s="31"/>
      <c r="I57" s="31"/>
      <c r="J57" s="31"/>
      <c r="K57" s="31"/>
      <c r="L57" s="31"/>
      <c r="M57" s="31"/>
      <c r="O57" s="2"/>
    </row>
    <row r="58" spans="1:15" s="1" customFormat="1" ht="22" customHeight="1">
      <c r="A58" s="1" t="s">
        <v>51</v>
      </c>
      <c r="B58" s="1" t="s">
        <v>51</v>
      </c>
      <c r="C58" s="1" t="s">
        <v>51</v>
      </c>
      <c r="D58" s="14"/>
      <c r="E58" s="20" t="s">
        <v>51</v>
      </c>
      <c r="G58" s="31"/>
      <c r="H58" s="31"/>
      <c r="I58" s="31"/>
      <c r="J58" s="31"/>
      <c r="K58" s="31"/>
      <c r="L58" s="31"/>
      <c r="M58" s="31"/>
      <c r="O58" s="2"/>
    </row>
    <row r="59" spans="1:15" s="1" customFormat="1" ht="22" customHeight="1">
      <c r="A59" s="28" t="s">
        <v>67</v>
      </c>
      <c r="B59" s="28"/>
      <c r="C59" s="28"/>
      <c r="D59" s="13">
        <f>J46*0.08</f>
        <v>99739.199999999997</v>
      </c>
      <c r="E59" s="19">
        <f>D59/$M$8</f>
        <v>13852.666666666666</v>
      </c>
      <c r="G59" s="31"/>
      <c r="H59" s="31"/>
      <c r="I59" s="31"/>
      <c r="J59" s="31"/>
      <c r="K59" s="31"/>
      <c r="L59" s="31"/>
      <c r="M59" s="31"/>
      <c r="O59" s="2"/>
    </row>
    <row r="60" spans="1:15" s="1" customFormat="1" ht="22" customHeight="1">
      <c r="A60" s="1" t="s">
        <v>51</v>
      </c>
      <c r="B60" s="1" t="s">
        <v>51</v>
      </c>
      <c r="C60" s="1" t="s">
        <v>51</v>
      </c>
      <c r="D60" s="14"/>
      <c r="E60" s="20" t="s">
        <v>51</v>
      </c>
      <c r="G60" s="31"/>
      <c r="H60" s="31"/>
      <c r="I60" s="31"/>
      <c r="J60" s="31"/>
      <c r="K60" s="31"/>
      <c r="L60" s="31"/>
      <c r="M60" s="31"/>
      <c r="O60" s="2"/>
    </row>
    <row r="61" spans="1:15" s="1" customFormat="1" ht="22" customHeight="1">
      <c r="A61" s="29" t="s">
        <v>68</v>
      </c>
      <c r="B61" s="29"/>
      <c r="C61" s="29"/>
      <c r="D61" s="13">
        <f>D57+D59</f>
        <v>294156.83599999995</v>
      </c>
      <c r="E61" s="19">
        <f>D61/$M$8</f>
        <v>40855.116111111107</v>
      </c>
      <c r="G61" s="31"/>
      <c r="H61" s="31"/>
      <c r="I61" s="31"/>
      <c r="J61" s="31"/>
      <c r="K61" s="31"/>
      <c r="L61" s="31"/>
      <c r="M61" s="31"/>
      <c r="O61" s="2"/>
    </row>
    <row r="62" spans="1:15" s="1" customFormat="1" ht="22" customHeight="1">
      <c r="A62" s="29" t="s">
        <v>69</v>
      </c>
      <c r="B62" s="29"/>
      <c r="C62" s="29"/>
      <c r="D62" s="13">
        <f>D61/(8680-16)</f>
        <v>33.951620036934436</v>
      </c>
      <c r="E62" s="19">
        <f>D62/$M$8</f>
        <v>4.7155027829075609</v>
      </c>
      <c r="G62" s="31"/>
      <c r="H62" s="31"/>
      <c r="I62" s="31"/>
      <c r="J62" s="31"/>
      <c r="K62" s="31"/>
      <c r="L62" s="31"/>
      <c r="M62" s="31"/>
      <c r="O62" s="2"/>
    </row>
    <row r="63" spans="1:15" ht="16">
      <c r="O63" s="2"/>
    </row>
    <row r="64" spans="1:15" ht="16">
      <c r="O64" s="2"/>
    </row>
    <row r="65" spans="15:15" ht="16">
      <c r="O65" s="2"/>
    </row>
    <row r="66" spans="15:15" ht="16">
      <c r="O66" s="2"/>
    </row>
    <row r="67" spans="15:15" ht="16">
      <c r="O67" s="2"/>
    </row>
    <row r="68" spans="15:15" ht="16">
      <c r="O68" s="2"/>
    </row>
    <row r="69" spans="15:15" ht="16">
      <c r="O69" s="2"/>
    </row>
    <row r="70" spans="15:15" ht="16">
      <c r="O70" s="2"/>
    </row>
    <row r="71" spans="15:15" ht="16">
      <c r="O71" s="2"/>
    </row>
    <row r="72" spans="15:15" ht="16">
      <c r="O72" s="2"/>
    </row>
    <row r="73" spans="15:15" ht="16">
      <c r="O73" s="2"/>
    </row>
    <row r="74" spans="15:15" ht="16">
      <c r="O74" s="2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  <row r="81" spans="15:15" ht="16">
      <c r="O81" s="1"/>
    </row>
    <row r="82" spans="15:15" ht="16">
      <c r="O82" s="1"/>
    </row>
    <row r="83" spans="15:15" ht="16">
      <c r="O83" s="1"/>
    </row>
    <row r="84" spans="15:15" ht="16">
      <c r="O84" s="1"/>
    </row>
    <row r="85" spans="15:15" ht="16">
      <c r="O85" s="1"/>
    </row>
    <row r="86" spans="15:15" ht="16">
      <c r="O86" s="1"/>
    </row>
    <row r="87" spans="15:15" ht="16">
      <c r="O87" s="1"/>
    </row>
    <row r="88" spans="15:15" ht="16">
      <c r="O88" s="1"/>
    </row>
    <row r="89" spans="15:15" ht="16">
      <c r="O89" s="1"/>
    </row>
    <row r="90" spans="15:15" ht="16">
      <c r="O90" s="1"/>
    </row>
  </sheetData>
  <autoFilter ref="A12:M46" xr:uid="{00000000-0009-0000-0000-000000000000}"/>
  <sortState xmlns:xlrd2="http://schemas.microsoft.com/office/spreadsheetml/2017/richdata2" ref="A13:M42">
    <sortCondition ref="A13:A42"/>
    <sortCondition ref="B13:B42"/>
  </sortState>
  <mergeCells count="21">
    <mergeCell ref="A7:M7"/>
    <mergeCell ref="B8:C8"/>
    <mergeCell ref="H8:I8"/>
    <mergeCell ref="B9:C9"/>
    <mergeCell ref="H9:I9"/>
    <mergeCell ref="A59:C59"/>
    <mergeCell ref="A61:C61"/>
    <mergeCell ref="A62:C62"/>
    <mergeCell ref="A1:M3"/>
    <mergeCell ref="A4:M6"/>
    <mergeCell ref="G48:M62"/>
    <mergeCell ref="A53:C53"/>
    <mergeCell ref="A54:C54"/>
    <mergeCell ref="A55:C55"/>
    <mergeCell ref="A56:C56"/>
    <mergeCell ref="A57:C57"/>
    <mergeCell ref="A48:C48"/>
    <mergeCell ref="A49:C49"/>
    <mergeCell ref="A50:C50"/>
    <mergeCell ref="A51:C51"/>
    <mergeCell ref="A52:C52"/>
  </mergeCells>
  <pageMargins left="0.7" right="0.7" top="0.75" bottom="0.75" header="0.3" footer="0.3"/>
  <pageSetup scale="39" orientation="landscape"/>
  <ignoredErrors>
    <ignoredError sqref="L4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B080-21F6-E449-9336-10731BFD8651}">
  <dimension ref="B2:N33"/>
  <sheetViews>
    <sheetView workbookViewId="0">
      <selection activeCell="M31" sqref="M23:M31"/>
    </sheetView>
  </sheetViews>
  <sheetFormatPr baseColWidth="10" defaultRowHeight="15"/>
  <cols>
    <col min="3" max="3" width="11" customWidth="1"/>
    <col min="9" max="9" width="13.5" customWidth="1"/>
    <col min="10" max="10" width="11.5" customWidth="1"/>
    <col min="11" max="11" width="11.33203125" customWidth="1"/>
    <col min="13" max="13" width="12.1640625" customWidth="1"/>
    <col min="14" max="14" width="13" customWidth="1"/>
  </cols>
  <sheetData>
    <row r="2" spans="2:14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</row>
    <row r="3" spans="2:14">
      <c r="B3">
        <v>45288</v>
      </c>
      <c r="C3">
        <v>1511253</v>
      </c>
      <c r="D3" t="s">
        <v>40</v>
      </c>
      <c r="E3">
        <v>121064</v>
      </c>
      <c r="F3">
        <v>105448</v>
      </c>
      <c r="G3" t="s">
        <v>41</v>
      </c>
      <c r="H3">
        <v>420</v>
      </c>
      <c r="I3" t="s">
        <v>42</v>
      </c>
      <c r="J3">
        <v>250</v>
      </c>
      <c r="K3">
        <v>105000</v>
      </c>
      <c r="L3">
        <v>14583.333333333332</v>
      </c>
      <c r="M3">
        <v>30.006719439314661</v>
      </c>
      <c r="N3">
        <v>12602.822164512158</v>
      </c>
    </row>
    <row r="4" spans="2:14" hidden="1">
      <c r="B4">
        <v>45288</v>
      </c>
      <c r="C4">
        <v>1511379</v>
      </c>
      <c r="D4" t="s">
        <v>40</v>
      </c>
      <c r="E4">
        <v>121064</v>
      </c>
      <c r="F4">
        <v>91329</v>
      </c>
      <c r="G4" t="s">
        <v>43</v>
      </c>
      <c r="H4">
        <v>356</v>
      </c>
      <c r="I4" t="s">
        <v>42</v>
      </c>
      <c r="J4">
        <v>190</v>
      </c>
      <c r="K4">
        <v>67640</v>
      </c>
      <c r="L4">
        <v>9394.4444444444434</v>
      </c>
      <c r="M4">
        <v>21.673386105981326</v>
      </c>
      <c r="N4">
        <v>7715.725453729352</v>
      </c>
    </row>
    <row r="5" spans="2:14" hidden="1">
      <c r="B5">
        <v>45288</v>
      </c>
      <c r="C5">
        <v>1511379</v>
      </c>
      <c r="D5" t="s">
        <v>40</v>
      </c>
      <c r="E5">
        <v>121064</v>
      </c>
      <c r="F5">
        <v>91329</v>
      </c>
      <c r="G5" t="s">
        <v>44</v>
      </c>
      <c r="H5">
        <v>64</v>
      </c>
      <c r="I5" t="s">
        <v>42</v>
      </c>
      <c r="J5">
        <v>190</v>
      </c>
      <c r="K5">
        <v>12160</v>
      </c>
      <c r="L5">
        <v>1688.8888888888889</v>
      </c>
      <c r="M5">
        <v>21.673386105981329</v>
      </c>
      <c r="N5">
        <v>1387.0967107828051</v>
      </c>
    </row>
    <row r="6" spans="2:14">
      <c r="B6">
        <v>45288</v>
      </c>
      <c r="C6">
        <v>1515962</v>
      </c>
      <c r="D6" t="s">
        <v>45</v>
      </c>
      <c r="E6">
        <v>121064</v>
      </c>
      <c r="F6">
        <v>105448</v>
      </c>
      <c r="G6" t="s">
        <v>50</v>
      </c>
      <c r="H6">
        <v>112</v>
      </c>
      <c r="I6" t="s">
        <v>46</v>
      </c>
      <c r="J6">
        <v>310</v>
      </c>
      <c r="K6">
        <v>34720</v>
      </c>
      <c r="L6">
        <v>4822.2222222222217</v>
      </c>
      <c r="M6">
        <v>24.193544423925307</v>
      </c>
      <c r="N6">
        <v>2709.6769754796342</v>
      </c>
    </row>
    <row r="7" spans="2:14">
      <c r="B7">
        <v>45288</v>
      </c>
      <c r="C7">
        <v>1515851</v>
      </c>
      <c r="D7" t="s">
        <v>45</v>
      </c>
      <c r="E7">
        <v>121064</v>
      </c>
      <c r="F7">
        <v>105448</v>
      </c>
      <c r="G7" t="s">
        <v>47</v>
      </c>
      <c r="H7">
        <v>112</v>
      </c>
      <c r="I7" t="s">
        <v>46</v>
      </c>
      <c r="J7">
        <v>350</v>
      </c>
      <c r="K7">
        <v>39200</v>
      </c>
      <c r="L7">
        <v>5444.4444444444443</v>
      </c>
      <c r="M7">
        <v>29.749099979480864</v>
      </c>
      <c r="N7">
        <v>3331.8991977018568</v>
      </c>
    </row>
    <row r="8" spans="2:14">
      <c r="B8">
        <v>45288</v>
      </c>
      <c r="C8">
        <v>1515856</v>
      </c>
      <c r="D8" t="s">
        <v>45</v>
      </c>
      <c r="E8">
        <v>121064</v>
      </c>
      <c r="F8">
        <v>105448</v>
      </c>
      <c r="G8" t="s">
        <v>47</v>
      </c>
      <c r="H8">
        <v>108</v>
      </c>
      <c r="I8" t="s">
        <v>46</v>
      </c>
      <c r="J8">
        <v>360</v>
      </c>
      <c r="K8">
        <v>38880</v>
      </c>
      <c r="L8">
        <v>5400</v>
      </c>
      <c r="M8">
        <v>31.137988868369757</v>
      </c>
      <c r="N8">
        <v>3362.9027977839337</v>
      </c>
    </row>
    <row r="9" spans="2:14">
      <c r="B9">
        <v>45288</v>
      </c>
      <c r="C9">
        <v>1515961</v>
      </c>
      <c r="D9" t="s">
        <v>45</v>
      </c>
      <c r="E9">
        <v>121064</v>
      </c>
      <c r="F9">
        <v>105448</v>
      </c>
      <c r="G9" t="s">
        <v>47</v>
      </c>
      <c r="H9">
        <v>58</v>
      </c>
      <c r="I9" t="s">
        <v>46</v>
      </c>
      <c r="J9">
        <v>350</v>
      </c>
      <c r="K9">
        <v>20300</v>
      </c>
      <c r="L9">
        <v>2819.4444444444443</v>
      </c>
      <c r="M9">
        <v>29.749099979480864</v>
      </c>
      <c r="N9">
        <v>1725.4477988098902</v>
      </c>
    </row>
    <row r="10" spans="2:14">
      <c r="B10">
        <v>45288</v>
      </c>
      <c r="C10">
        <v>1515952</v>
      </c>
      <c r="D10" t="s">
        <v>40</v>
      </c>
      <c r="E10">
        <v>121064</v>
      </c>
      <c r="F10">
        <v>105448</v>
      </c>
      <c r="G10" t="s">
        <v>41</v>
      </c>
      <c r="H10">
        <v>420</v>
      </c>
      <c r="I10" t="s">
        <v>42</v>
      </c>
      <c r="J10">
        <v>250</v>
      </c>
      <c r="K10">
        <v>105000</v>
      </c>
      <c r="L10">
        <v>14583.333333333332</v>
      </c>
      <c r="M10">
        <v>30.006719439314661</v>
      </c>
      <c r="N10">
        <v>12602.822164512158</v>
      </c>
    </row>
    <row r="11" spans="2:14">
      <c r="B11">
        <v>45288</v>
      </c>
      <c r="C11">
        <v>1515853</v>
      </c>
      <c r="D11" t="s">
        <v>45</v>
      </c>
      <c r="E11">
        <v>121064</v>
      </c>
      <c r="F11">
        <v>105448</v>
      </c>
      <c r="G11" t="s">
        <v>48</v>
      </c>
      <c r="H11">
        <v>112</v>
      </c>
      <c r="I11" t="s">
        <v>46</v>
      </c>
      <c r="J11">
        <v>410</v>
      </c>
      <c r="K11">
        <v>45920</v>
      </c>
      <c r="L11">
        <v>6377.7777777777774</v>
      </c>
      <c r="M11">
        <v>38.082433312814203</v>
      </c>
      <c r="N11">
        <v>4265.2325310351907</v>
      </c>
    </row>
    <row r="12" spans="2:14">
      <c r="B12">
        <v>45288</v>
      </c>
      <c r="C12">
        <v>1515998</v>
      </c>
      <c r="D12" t="s">
        <v>45</v>
      </c>
      <c r="E12">
        <v>121064</v>
      </c>
      <c r="F12">
        <v>105448</v>
      </c>
      <c r="G12" t="s">
        <v>48</v>
      </c>
      <c r="H12">
        <v>89</v>
      </c>
      <c r="I12" t="s">
        <v>46</v>
      </c>
      <c r="J12">
        <v>410</v>
      </c>
      <c r="K12">
        <v>36490</v>
      </c>
      <c r="L12">
        <v>5068.0555555555557</v>
      </c>
      <c r="M12">
        <v>38.082433312814203</v>
      </c>
      <c r="N12">
        <v>3389.3365648404642</v>
      </c>
    </row>
    <row r="13" spans="2:14">
      <c r="B13">
        <v>45288</v>
      </c>
      <c r="C13">
        <v>1515993</v>
      </c>
      <c r="D13" t="s">
        <v>45</v>
      </c>
      <c r="E13">
        <v>121064</v>
      </c>
      <c r="F13">
        <v>105448</v>
      </c>
      <c r="G13" t="s">
        <v>41</v>
      </c>
      <c r="H13">
        <v>238</v>
      </c>
      <c r="I13" t="s">
        <v>42</v>
      </c>
      <c r="J13">
        <v>190</v>
      </c>
      <c r="K13">
        <v>45220</v>
      </c>
      <c r="L13">
        <v>6280.5555555555557</v>
      </c>
      <c r="M13">
        <v>21.673386105981329</v>
      </c>
      <c r="N13">
        <v>5158.2658932235563</v>
      </c>
    </row>
    <row r="14" spans="2:14">
      <c r="B14">
        <v>45288</v>
      </c>
      <c r="C14">
        <v>1515857</v>
      </c>
      <c r="D14" t="s">
        <v>45</v>
      </c>
      <c r="E14">
        <v>121064</v>
      </c>
      <c r="F14">
        <v>105448</v>
      </c>
      <c r="G14" t="s">
        <v>49</v>
      </c>
      <c r="H14">
        <v>420</v>
      </c>
      <c r="I14" t="s">
        <v>42</v>
      </c>
      <c r="J14">
        <v>160</v>
      </c>
      <c r="K14">
        <v>67200</v>
      </c>
      <c r="L14">
        <v>9333.3333333333339</v>
      </c>
      <c r="M14">
        <v>17.506719439314665</v>
      </c>
      <c r="N14">
        <v>7352.8221645121594</v>
      </c>
    </row>
    <row r="15" spans="2:14">
      <c r="B15">
        <v>45288</v>
      </c>
      <c r="C15">
        <v>1515955</v>
      </c>
      <c r="D15" t="s">
        <v>40</v>
      </c>
      <c r="E15">
        <v>121064</v>
      </c>
      <c r="F15">
        <v>105448</v>
      </c>
      <c r="G15" t="s">
        <v>49</v>
      </c>
      <c r="H15">
        <v>420</v>
      </c>
      <c r="I15" t="s">
        <v>42</v>
      </c>
      <c r="J15">
        <v>190</v>
      </c>
      <c r="K15">
        <v>79800</v>
      </c>
      <c r="L15">
        <v>11083.333333333334</v>
      </c>
      <c r="M15">
        <v>21.673386105981329</v>
      </c>
      <c r="N15">
        <v>9102.8221645121575</v>
      </c>
    </row>
    <row r="16" spans="2:14">
      <c r="B16">
        <v>45288</v>
      </c>
      <c r="C16">
        <v>1515993</v>
      </c>
      <c r="D16" t="s">
        <v>45</v>
      </c>
      <c r="E16">
        <v>121064</v>
      </c>
      <c r="F16">
        <v>105448</v>
      </c>
      <c r="G16" t="s">
        <v>49</v>
      </c>
      <c r="H16">
        <v>182</v>
      </c>
      <c r="I16" t="s">
        <v>42</v>
      </c>
      <c r="J16">
        <v>150</v>
      </c>
      <c r="K16">
        <v>27300</v>
      </c>
      <c r="L16">
        <v>3791.6666666666665</v>
      </c>
      <c r="M16">
        <v>16.117830550425772</v>
      </c>
      <c r="N16">
        <v>2933.4451601774904</v>
      </c>
    </row>
    <row r="17" spans="2:14" hidden="1">
      <c r="B17">
        <v>45288</v>
      </c>
      <c r="C17">
        <v>1515961</v>
      </c>
      <c r="D17" t="s">
        <v>45</v>
      </c>
      <c r="E17">
        <v>121064</v>
      </c>
      <c r="F17">
        <v>91329</v>
      </c>
      <c r="G17" t="s">
        <v>50</v>
      </c>
      <c r="H17">
        <v>10</v>
      </c>
      <c r="I17" t="s">
        <v>46</v>
      </c>
      <c r="J17">
        <v>300</v>
      </c>
      <c r="K17">
        <v>3000</v>
      </c>
      <c r="L17">
        <v>416.66666666666663</v>
      </c>
      <c r="M17">
        <v>22.804655535036421</v>
      </c>
      <c r="N17">
        <v>228.0465553503642</v>
      </c>
    </row>
    <row r="18" spans="2:14" hidden="1">
      <c r="B18">
        <v>45288</v>
      </c>
      <c r="C18">
        <v>1515961</v>
      </c>
      <c r="D18" t="s">
        <v>45</v>
      </c>
      <c r="E18">
        <v>121064</v>
      </c>
      <c r="F18">
        <v>91329</v>
      </c>
      <c r="G18" t="s">
        <v>44</v>
      </c>
      <c r="H18">
        <v>34</v>
      </c>
      <c r="I18" t="s">
        <v>46</v>
      </c>
      <c r="J18">
        <v>450</v>
      </c>
      <c r="K18">
        <v>15300</v>
      </c>
      <c r="L18">
        <v>2125</v>
      </c>
      <c r="M18">
        <v>43.63798886836976</v>
      </c>
      <c r="N18">
        <v>1483.6916215245719</v>
      </c>
    </row>
    <row r="19" spans="2:14">
      <c r="B19">
        <v>45288</v>
      </c>
      <c r="C19">
        <v>1515850</v>
      </c>
      <c r="D19" t="s">
        <v>45</v>
      </c>
      <c r="E19">
        <v>121064</v>
      </c>
      <c r="F19">
        <v>105448</v>
      </c>
      <c r="G19" t="s">
        <v>44</v>
      </c>
      <c r="H19">
        <v>112</v>
      </c>
      <c r="I19" t="s">
        <v>46</v>
      </c>
      <c r="J19">
        <v>460</v>
      </c>
      <c r="K19">
        <v>51520</v>
      </c>
      <c r="L19">
        <v>7155.5555555555557</v>
      </c>
      <c r="M19">
        <v>45.026877757258646</v>
      </c>
      <c r="N19">
        <v>5043.0103088129681</v>
      </c>
    </row>
    <row r="20" spans="2:14" hidden="1">
      <c r="B20">
        <v>45288</v>
      </c>
      <c r="C20">
        <v>1515961</v>
      </c>
      <c r="D20" t="s">
        <v>45</v>
      </c>
      <c r="E20">
        <v>121064</v>
      </c>
      <c r="F20">
        <v>91329</v>
      </c>
      <c r="G20" t="s">
        <v>47</v>
      </c>
      <c r="H20">
        <v>8</v>
      </c>
      <c r="I20" t="s">
        <v>46</v>
      </c>
      <c r="J20">
        <v>350</v>
      </c>
      <c r="K20">
        <v>2800</v>
      </c>
      <c r="L20">
        <v>388.88888888888886</v>
      </c>
      <c r="M20">
        <v>29.749099979480864</v>
      </c>
      <c r="N20">
        <v>237.99279983584691</v>
      </c>
    </row>
    <row r="21" spans="2:14" hidden="1">
      <c r="B21">
        <v>45288</v>
      </c>
      <c r="C21">
        <v>1515961</v>
      </c>
      <c r="D21" t="s">
        <v>45</v>
      </c>
      <c r="E21">
        <v>121064</v>
      </c>
      <c r="F21">
        <v>91329</v>
      </c>
      <c r="G21" t="s">
        <v>48</v>
      </c>
      <c r="H21">
        <v>2</v>
      </c>
      <c r="I21" t="s">
        <v>46</v>
      </c>
      <c r="J21">
        <v>400</v>
      </c>
      <c r="K21">
        <v>800</v>
      </c>
      <c r="L21">
        <v>111.11111111111111</v>
      </c>
      <c r="M21">
        <v>36.693544423925317</v>
      </c>
      <c r="N21">
        <v>73.387088847850634</v>
      </c>
    </row>
    <row r="22" spans="2:14">
      <c r="B22">
        <v>45288</v>
      </c>
      <c r="C22">
        <v>1515852</v>
      </c>
      <c r="D22" t="s">
        <v>45</v>
      </c>
      <c r="E22">
        <v>121064</v>
      </c>
      <c r="F22">
        <v>105448</v>
      </c>
      <c r="G22" t="s">
        <v>44</v>
      </c>
      <c r="H22">
        <v>112</v>
      </c>
      <c r="I22" t="s">
        <v>46</v>
      </c>
      <c r="J22">
        <v>460</v>
      </c>
      <c r="K22">
        <v>51520</v>
      </c>
      <c r="L22">
        <v>7155.5555555555557</v>
      </c>
      <c r="M22">
        <v>45.026877757258646</v>
      </c>
      <c r="N22">
        <v>5043.0103088129681</v>
      </c>
    </row>
    <row r="23" spans="2:14">
      <c r="B23">
        <v>45288</v>
      </c>
      <c r="C23">
        <v>1515854</v>
      </c>
      <c r="D23" t="s">
        <v>45</v>
      </c>
      <c r="E23">
        <v>121064</v>
      </c>
      <c r="F23">
        <v>105448</v>
      </c>
      <c r="G23" t="s">
        <v>43</v>
      </c>
      <c r="H23">
        <v>420</v>
      </c>
      <c r="I23" t="s">
        <v>42</v>
      </c>
      <c r="J23">
        <v>170</v>
      </c>
      <c r="K23">
        <v>71400</v>
      </c>
      <c r="L23">
        <v>9916.6666666666661</v>
      </c>
      <c r="M23">
        <v>18.895608328203551</v>
      </c>
      <c r="N23">
        <v>7936.1554978454915</v>
      </c>
    </row>
    <row r="24" spans="2:14">
      <c r="B24">
        <v>45288</v>
      </c>
      <c r="C24">
        <v>1515956</v>
      </c>
      <c r="D24" t="s">
        <v>40</v>
      </c>
      <c r="E24">
        <v>121064</v>
      </c>
      <c r="F24">
        <v>105448</v>
      </c>
      <c r="G24" t="s">
        <v>43</v>
      </c>
      <c r="H24">
        <v>420</v>
      </c>
      <c r="I24" t="s">
        <v>42</v>
      </c>
      <c r="J24">
        <v>210</v>
      </c>
      <c r="K24">
        <v>88200</v>
      </c>
      <c r="L24">
        <v>12250</v>
      </c>
      <c r="M24">
        <v>24.451163883759108</v>
      </c>
      <c r="N24">
        <v>10269.488831178825</v>
      </c>
    </row>
    <row r="25" spans="2:14">
      <c r="B25">
        <v>45288</v>
      </c>
      <c r="C25">
        <v>1515995</v>
      </c>
      <c r="D25" t="s">
        <v>45</v>
      </c>
      <c r="E25">
        <v>121064</v>
      </c>
      <c r="F25">
        <v>105448</v>
      </c>
      <c r="G25" t="s">
        <v>43</v>
      </c>
      <c r="H25">
        <v>1</v>
      </c>
      <c r="I25" t="s">
        <v>42</v>
      </c>
      <c r="J25">
        <v>170</v>
      </c>
      <c r="K25">
        <v>170</v>
      </c>
      <c r="L25">
        <v>23.611111111111111</v>
      </c>
      <c r="M25">
        <v>18.895608328203551</v>
      </c>
      <c r="N25">
        <v>18.895608328203551</v>
      </c>
    </row>
    <row r="26" spans="2:14">
      <c r="B26">
        <v>45288</v>
      </c>
      <c r="C26">
        <v>1515855</v>
      </c>
      <c r="D26" t="s">
        <v>45</v>
      </c>
      <c r="E26">
        <v>121064</v>
      </c>
      <c r="F26">
        <v>105448</v>
      </c>
      <c r="G26" t="s">
        <v>44</v>
      </c>
      <c r="H26">
        <v>112</v>
      </c>
      <c r="I26" t="s">
        <v>46</v>
      </c>
      <c r="J26">
        <v>450</v>
      </c>
      <c r="K26">
        <v>50400</v>
      </c>
      <c r="L26">
        <v>7000</v>
      </c>
      <c r="M26">
        <v>43.63798886836976</v>
      </c>
      <c r="N26">
        <v>4887.4547532574134</v>
      </c>
    </row>
    <row r="27" spans="2:14" hidden="1">
      <c r="B27">
        <v>45288</v>
      </c>
      <c r="C27">
        <v>1515998</v>
      </c>
      <c r="D27" t="s">
        <v>45</v>
      </c>
      <c r="E27">
        <v>121064</v>
      </c>
      <c r="F27">
        <v>91329</v>
      </c>
      <c r="G27" t="s">
        <v>48</v>
      </c>
      <c r="H27">
        <v>23</v>
      </c>
      <c r="I27" t="s">
        <v>46</v>
      </c>
      <c r="J27">
        <v>410</v>
      </c>
      <c r="K27">
        <v>9430</v>
      </c>
      <c r="L27">
        <v>1309.7222222222222</v>
      </c>
      <c r="M27">
        <v>38.082433312814203</v>
      </c>
      <c r="N27">
        <v>875.89596619472673</v>
      </c>
    </row>
    <row r="28" spans="2:14" hidden="1">
      <c r="B28">
        <v>45288</v>
      </c>
      <c r="C28">
        <v>1515999</v>
      </c>
      <c r="D28" t="s">
        <v>45</v>
      </c>
      <c r="E28">
        <v>121064</v>
      </c>
      <c r="F28">
        <v>91329</v>
      </c>
      <c r="G28" t="s">
        <v>44</v>
      </c>
      <c r="H28">
        <v>12</v>
      </c>
      <c r="I28" t="s">
        <v>46</v>
      </c>
      <c r="J28">
        <v>460</v>
      </c>
      <c r="K28">
        <v>5520</v>
      </c>
      <c r="L28">
        <v>766.66666666666663</v>
      </c>
      <c r="M28">
        <v>45.026877757258646</v>
      </c>
      <c r="N28">
        <v>540.32253308710369</v>
      </c>
    </row>
    <row r="29" spans="2:14">
      <c r="B29">
        <v>45288</v>
      </c>
      <c r="C29">
        <v>1515999</v>
      </c>
      <c r="D29" t="s">
        <v>45</v>
      </c>
      <c r="E29">
        <v>121064</v>
      </c>
      <c r="F29">
        <v>105448</v>
      </c>
      <c r="G29" t="s">
        <v>44</v>
      </c>
      <c r="H29">
        <v>100</v>
      </c>
      <c r="I29" t="s">
        <v>46</v>
      </c>
      <c r="J29">
        <v>460</v>
      </c>
      <c r="K29">
        <v>46000</v>
      </c>
      <c r="L29">
        <v>6388.8888888888887</v>
      </c>
      <c r="M29">
        <v>45.026877757258646</v>
      </c>
      <c r="N29">
        <v>4502.6877757258644</v>
      </c>
    </row>
    <row r="30" spans="2:14">
      <c r="B30">
        <v>45290</v>
      </c>
      <c r="C30">
        <v>1515992</v>
      </c>
      <c r="D30" t="s">
        <v>45</v>
      </c>
      <c r="E30">
        <v>121064</v>
      </c>
      <c r="F30">
        <v>105448</v>
      </c>
      <c r="G30" t="s">
        <v>43</v>
      </c>
      <c r="H30">
        <v>194</v>
      </c>
      <c r="I30" t="s">
        <v>42</v>
      </c>
      <c r="J30">
        <v>150</v>
      </c>
      <c r="K30">
        <v>29100</v>
      </c>
      <c r="L30">
        <v>4041.6666666666665</v>
      </c>
      <c r="M30">
        <v>16.117830550425772</v>
      </c>
      <c r="N30">
        <v>3126.8591267826</v>
      </c>
    </row>
    <row r="31" spans="2:14">
      <c r="B31">
        <v>45290</v>
      </c>
      <c r="C31">
        <v>1515995</v>
      </c>
      <c r="D31" t="s">
        <v>45</v>
      </c>
      <c r="E31">
        <v>121064</v>
      </c>
      <c r="F31">
        <v>105448</v>
      </c>
      <c r="G31" t="s">
        <v>43</v>
      </c>
      <c r="H31">
        <v>419</v>
      </c>
      <c r="I31" t="s">
        <v>42</v>
      </c>
      <c r="J31">
        <v>150</v>
      </c>
      <c r="K31">
        <v>62850</v>
      </c>
      <c r="L31">
        <v>8729.1666666666661</v>
      </c>
      <c r="M31">
        <v>16.117830550425772</v>
      </c>
      <c r="N31">
        <v>6753.3710006283982</v>
      </c>
    </row>
    <row r="32" spans="2:14">
      <c r="B32">
        <v>45290</v>
      </c>
      <c r="C32">
        <v>1515992</v>
      </c>
      <c r="D32" t="s">
        <v>45</v>
      </c>
      <c r="E32">
        <v>121064</v>
      </c>
      <c r="F32">
        <v>105448</v>
      </c>
      <c r="G32" t="s">
        <v>44</v>
      </c>
      <c r="H32">
        <v>226</v>
      </c>
      <c r="I32" t="s">
        <v>42</v>
      </c>
      <c r="J32">
        <v>150</v>
      </c>
      <c r="K32">
        <v>33900</v>
      </c>
      <c r="L32">
        <v>4708.333333333333</v>
      </c>
      <c r="M32">
        <v>16.117830550425772</v>
      </c>
      <c r="N32">
        <v>3642.6297043962245</v>
      </c>
    </row>
    <row r="33" spans="2:14">
      <c r="B33" t="s">
        <v>37</v>
      </c>
      <c r="H33">
        <f>SUBTOTAL(109,Tabla1[Quantity])</f>
        <v>4807</v>
      </c>
      <c r="N33">
        <f>SUBTOTAL(109,Tabla1[Total Return])</f>
        <v>119761.0584928696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HLBU9443982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Andrea Peralta</cp:lastModifiedBy>
  <cp:lastPrinted>2024-03-26T16:29:49Z</cp:lastPrinted>
  <dcterms:created xsi:type="dcterms:W3CDTF">2023-12-05T19:12:00Z</dcterms:created>
  <dcterms:modified xsi:type="dcterms:W3CDTF">2024-03-26T16:29:52Z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B8A39BAA775CC685A8765D6541F6674C_42</vt:lpwstr>
  </property>
</Properties>
</file>