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7CE41D9A-4AA7-FD40-BE73-9FB93600B95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LBU9623367" sheetId="2" r:id="rId1"/>
    <sheet name="Hoja1" sheetId="3" r:id="rId2"/>
  </sheets>
  <definedNames>
    <definedName name="_xlnm._FilterDatabase" localSheetId="0" hidden="1">HLBU9623367!$A$12:$M$50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3" l="1"/>
  <c r="L38" i="3"/>
  <c r="E60" i="2"/>
  <c r="E59" i="2"/>
  <c r="E58" i="2"/>
  <c r="E57" i="2"/>
  <c r="E56" i="2"/>
  <c r="E55" i="2"/>
  <c r="D54" i="2"/>
  <c r="E54" i="2" s="1"/>
  <c r="G50" i="2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 s="1"/>
  <c r="J39" i="2"/>
  <c r="K39" i="2" s="1"/>
  <c r="J38" i="2"/>
  <c r="K38" i="2" s="1"/>
  <c r="J37" i="2"/>
  <c r="K37" i="2" s="1"/>
  <c r="J36" i="2"/>
  <c r="K36" i="2" s="1"/>
  <c r="J35" i="2"/>
  <c r="K35" i="2" s="1"/>
  <c r="J34" i="2"/>
  <c r="K34" i="2" s="1"/>
  <c r="J33" i="2"/>
  <c r="K33" i="2" s="1"/>
  <c r="K32" i="2"/>
  <c r="J32" i="2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K50" i="2" l="1"/>
  <c r="J50" i="2"/>
  <c r="D53" i="2" l="1"/>
  <c r="D63" i="2"/>
  <c r="E63" i="2" s="1"/>
  <c r="E53" i="2" l="1"/>
  <c r="D61" i="2"/>
  <c r="D65" i="2" l="1"/>
  <c r="E61" i="2"/>
  <c r="D66" i="2" l="1"/>
  <c r="E66" i="2" s="1"/>
  <c r="E65" i="2"/>
  <c r="L38" i="2" l="1"/>
  <c r="M38" i="2" s="1"/>
  <c r="L40" i="2"/>
  <c r="M40" i="2" s="1"/>
  <c r="L31" i="2"/>
  <c r="M31" i="2" s="1"/>
  <c r="L35" i="2"/>
  <c r="M35" i="2" s="1"/>
  <c r="L37" i="2"/>
  <c r="M37" i="2" s="1"/>
  <c r="L43" i="2"/>
  <c r="M43" i="2" s="1"/>
  <c r="L18" i="2"/>
  <c r="M18" i="2" s="1"/>
  <c r="L25" i="2"/>
  <c r="M25" i="2" s="1"/>
  <c r="L13" i="2"/>
  <c r="M13" i="2" s="1"/>
  <c r="L45" i="2"/>
  <c r="M45" i="2" s="1"/>
  <c r="L15" i="2"/>
  <c r="M15" i="2" s="1"/>
  <c r="L33" i="2"/>
  <c r="M33" i="2" s="1"/>
  <c r="L32" i="2"/>
  <c r="M32" i="2" s="1"/>
  <c r="L23" i="2"/>
  <c r="M23" i="2" s="1"/>
  <c r="L19" i="2"/>
  <c r="M19" i="2" s="1"/>
  <c r="L26" i="2"/>
  <c r="M26" i="2" s="1"/>
  <c r="L29" i="2"/>
  <c r="M29" i="2" s="1"/>
  <c r="L16" i="2"/>
  <c r="M16" i="2" s="1"/>
  <c r="L42" i="2"/>
  <c r="M42" i="2" s="1"/>
  <c r="L41" i="2"/>
  <c r="M41" i="2" s="1"/>
  <c r="L36" i="2"/>
  <c r="M36" i="2" s="1"/>
  <c r="L24" i="2"/>
  <c r="M24" i="2" s="1"/>
  <c r="L28" i="2"/>
  <c r="M28" i="2" s="1"/>
  <c r="L27" i="2"/>
  <c r="M27" i="2" s="1"/>
  <c r="L14" i="2"/>
  <c r="M14" i="2" s="1"/>
  <c r="L39" i="2"/>
  <c r="M39" i="2" s="1"/>
  <c r="L21" i="2"/>
  <c r="M21" i="2" s="1"/>
  <c r="L34" i="2"/>
  <c r="M34" i="2" s="1"/>
  <c r="L22" i="2"/>
  <c r="M22" i="2" s="1"/>
  <c r="L17" i="2"/>
  <c r="M17" i="2" s="1"/>
  <c r="L44" i="2"/>
  <c r="M44" i="2" s="1"/>
  <c r="L20" i="2"/>
  <c r="M20" i="2" s="1"/>
  <c r="L30" i="2"/>
  <c r="M30" i="2" s="1"/>
  <c r="L50" i="2"/>
  <c r="M50" i="2" l="1"/>
</calcChain>
</file>

<file path=xl/sharedStrings.xml><?xml version="1.0" encoding="utf-8"?>
<sst xmlns="http://schemas.openxmlformats.org/spreadsheetml/2006/main" count="316" uniqueCount="70">
  <si>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</si>
  <si>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</si>
  <si>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</si>
  <si>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</si>
  <si>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</si>
  <si>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</si>
  <si>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t>2023/12/18-2023/12/21</t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</si>
  <si>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</si>
  <si>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</si>
  <si>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BUENOS AIRES EXPRESS - 2314W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</si>
  <si>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</si>
  <si>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HLBU9623367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</si>
  <si>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</si>
  <si>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</si>
  <si>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</si>
  <si>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</si>
  <si>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</si>
  <si>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</si>
  <si>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</si>
  <si>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</si>
  <si>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</si>
  <si>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</si>
  <si>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</si>
  <si>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</si>
  <si>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</si>
  <si>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</si>
  <si>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</si>
  <si>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</si>
  <si>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</si>
  <si>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</si>
  <si>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</si>
  <si>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</si>
  <si>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</si>
  <si>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</si>
  <si>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</si>
  <si>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</si>
  <si>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</si>
  <si>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</si>
  <si>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</si>
  <si>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</si>
  <si>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ROYAL DAWN</t>
  </si>
  <si>
    <t>XLD</t>
  </si>
  <si>
    <t>2.5kg</t>
  </si>
  <si>
    <t>XL</t>
  </si>
  <si>
    <t>J</t>
  </si>
  <si>
    <t>JD</t>
  </si>
  <si>
    <t>L</t>
  </si>
  <si>
    <t>10kg</t>
  </si>
  <si>
    <t>LD</t>
  </si>
  <si>
    <t>2J</t>
  </si>
  <si>
    <t>2JD</t>
  </si>
  <si>
    <t/>
  </si>
  <si>
    <t>Damage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</si>
  <si>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</si>
  <si>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</si>
  <si>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</si>
  <si>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</si>
  <si>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</si>
  <si>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rPr>
        <sz val="12"/>
        <rFont val="宋体"/>
        <charset val="134"/>
      </rP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</si>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</sst>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￥&quot;#,##0.00_);[Red]\(&quot;￥&quot;#,##0.00\)"/>
    <numFmt numFmtId="166" formatCode="&quot;US$&quot;#,##0.00;\-&quot;US$&quot;#,##0.00"/>
    <numFmt numFmtId="167" formatCode="#,##0.00_ "/>
    <numFmt numFmtId="168" formatCode="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right" vertical="center"/>
    </xf>
    <xf numFmtId="165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6" fontId="1" fillId="0" borderId="3" xfId="0" applyNumberFormat="1" applyFont="1" applyBorder="1" applyAlignment="1">
      <alignment horizontal="right" vertical="center"/>
    </xf>
    <xf numFmtId="166" fontId="1" fillId="0" borderId="0" xfId="0" applyNumberFormat="1" applyFont="1"/>
    <xf numFmtId="16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6" fontId="1" fillId="3" borderId="3" xfId="0" applyNumberFormat="1" applyFont="1" applyFill="1" applyBorder="1" applyAlignment="1">
      <alignment horizontal="right" vertical="center"/>
    </xf>
    <xf numFmtId="167" fontId="2" fillId="0" borderId="0" xfId="0" applyNumberFormat="1" applyFont="1"/>
    <xf numFmtId="168" fontId="1" fillId="0" borderId="0" xfId="0" applyNumberFormat="1" applyFont="1" applyAlignment="1">
      <alignment horizontal="lef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3CB58-8096-4149-9B74-C269D8EF82DF}" name="Tabla1" displayName="Tabla1" ref="B2:L38" totalsRowCount="1">
  <autoFilter ref="B2:L37" xr:uid="{BBD3CB58-8096-4149-9B74-C269D8EF82DF}"/>
  <sortState xmlns:xlrd2="http://schemas.microsoft.com/office/spreadsheetml/2017/richdata2" ref="B3:L36">
    <sortCondition ref="E2:E37"/>
  </sortState>
  <tableColumns count="11">
    <tableColumn id="1" xr3:uid="{65D816F1-7FE1-1741-8782-C06EE3F45F44}" name="Variety" totalsRowLabel="Total"/>
    <tableColumn id="2" xr3:uid="{0D75D2E5-D853-7E47-A026-5E0C4D860B4C}" name="CSP"/>
    <tableColumn id="3" xr3:uid="{9F5DC441-8F49-A043-ADB0-10E70079A283}" name="CSG"/>
    <tableColumn id="4" xr3:uid="{A41ED809-DE1B-D04A-96D0-990FAD34874B}" name="Size"/>
    <tableColumn id="5" xr3:uid="{4B48E0E9-36A4-C749-9F4B-C4378CE8B704}" name="Quantity" totalsRowFunction="sum"/>
    <tableColumn id="6" xr3:uid="{D9D55832-5F9A-D04A-8B7D-ADEB48EA8845}" name="Specification"/>
    <tableColumn id="7" xr3:uid="{CF152528-2D06-414C-B92D-E4A489835A2F}" name="Price RMB"/>
    <tableColumn id="8" xr3:uid="{E8B0120B-B5AB-7642-8732-AB639FD20E25}" name="Total RMB"/>
    <tableColumn id="9" xr3:uid="{8BECC114-A11B-3343-9953-DA6F1F03C3DF}" name="Total"/>
    <tableColumn id="10" xr3:uid="{F6EFB6DA-DBEF-3D46-9158-C82D62922282}" name="FOB Return"/>
    <tableColumn id="11" xr3:uid="{3EEC3517-F9BB-394F-AB19-2FC9339F8528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4"/>
  <sheetViews>
    <sheetView tabSelected="1" workbookViewId="0">
      <selection activeCell="D47" sqref="D47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5">
        <v>45277</v>
      </c>
      <c r="G8" s="16"/>
      <c r="H8" s="37" t="s">
        <v>5</v>
      </c>
      <c r="I8" s="37"/>
      <c r="J8" s="15" t="s">
        <v>6</v>
      </c>
      <c r="L8" s="4" t="s">
        <v>7</v>
      </c>
      <c r="M8" s="27">
        <v>7.2</v>
      </c>
    </row>
    <row r="9" spans="1:13" s="1" customFormat="1" ht="24" customHeight="1">
      <c r="A9" s="6" t="s">
        <v>8</v>
      </c>
      <c r="B9" s="36" t="s">
        <v>9</v>
      </c>
      <c r="C9" s="36"/>
      <c r="E9" s="17" t="s">
        <v>10</v>
      </c>
      <c r="F9" s="5" t="s">
        <v>11</v>
      </c>
      <c r="G9" s="18"/>
      <c r="H9" s="37" t="s">
        <v>12</v>
      </c>
      <c r="I9" s="37"/>
      <c r="J9" s="5" t="s">
        <v>13</v>
      </c>
    </row>
    <row r="10" spans="1:13" ht="24" customHeight="1"/>
    <row r="11" spans="1:13" s="2" customFormat="1" ht="24" customHeight="1">
      <c r="A11" s="7" t="s">
        <v>14</v>
      </c>
      <c r="B11" s="7" t="s">
        <v>15</v>
      </c>
      <c r="C11" s="7" t="s">
        <v>16</v>
      </c>
      <c r="D11" s="7" t="s">
        <v>17</v>
      </c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</row>
    <row r="12" spans="1:13" s="2" customFormat="1" ht="24" customHeight="1">
      <c r="A12" s="8" t="s">
        <v>27</v>
      </c>
      <c r="B12" s="8" t="s">
        <v>28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  <c r="K12" s="8" t="s">
        <v>37</v>
      </c>
      <c r="L12" s="8" t="s">
        <v>38</v>
      </c>
      <c r="M12" s="8" t="s">
        <v>39</v>
      </c>
    </row>
    <row r="13" spans="1:13" s="2" customFormat="1" ht="24" customHeight="1">
      <c r="A13" s="9">
        <v>45278</v>
      </c>
      <c r="B13" s="10">
        <v>1515803</v>
      </c>
      <c r="C13" s="10" t="s">
        <v>40</v>
      </c>
      <c r="D13" s="10">
        <v>121064</v>
      </c>
      <c r="E13" s="10">
        <v>105448</v>
      </c>
      <c r="F13" s="10" t="s">
        <v>41</v>
      </c>
      <c r="G13" s="10">
        <v>200</v>
      </c>
      <c r="H13" s="10" t="s">
        <v>42</v>
      </c>
      <c r="I13" s="21">
        <v>160</v>
      </c>
      <c r="J13" s="21">
        <f t="shared" ref="J13:J28" si="0">G13*I13</f>
        <v>32000</v>
      </c>
      <c r="K13" s="19">
        <f t="shared" ref="K13:K28" si="1">J13/$M$8</f>
        <v>4444.4444444444443</v>
      </c>
      <c r="L13" s="19">
        <f t="shared" ref="L13:L18" si="2">K13/G13-$E$66</f>
        <v>16.135640946263187</v>
      </c>
      <c r="M13" s="19">
        <f t="shared" ref="M13:M28" si="3">L13*G13</f>
        <v>3227.1281892526376</v>
      </c>
    </row>
    <row r="14" spans="1:13" s="2" customFormat="1" ht="24" customHeight="1">
      <c r="A14" s="9">
        <v>45278</v>
      </c>
      <c r="B14" s="10">
        <v>1515804</v>
      </c>
      <c r="C14" s="10" t="s">
        <v>40</v>
      </c>
      <c r="D14" s="10">
        <v>121064</v>
      </c>
      <c r="E14" s="10">
        <v>105448</v>
      </c>
      <c r="F14" s="10" t="s">
        <v>43</v>
      </c>
      <c r="G14" s="10">
        <v>200</v>
      </c>
      <c r="H14" s="10" t="s">
        <v>42</v>
      </c>
      <c r="I14" s="21">
        <v>115</v>
      </c>
      <c r="J14" s="21">
        <f t="shared" si="0"/>
        <v>23000</v>
      </c>
      <c r="K14" s="19">
        <f t="shared" si="1"/>
        <v>3194.4444444444443</v>
      </c>
      <c r="L14" s="19">
        <f t="shared" si="2"/>
        <v>9.8856409462631891</v>
      </c>
      <c r="M14" s="19">
        <f t="shared" si="3"/>
        <v>1977.1281892526379</v>
      </c>
    </row>
    <row r="15" spans="1:13" s="2" customFormat="1" ht="24" customHeight="1">
      <c r="A15" s="9">
        <v>45278</v>
      </c>
      <c r="B15" s="10">
        <v>1515805</v>
      </c>
      <c r="C15" s="10" t="s">
        <v>40</v>
      </c>
      <c r="D15" s="10">
        <v>121064</v>
      </c>
      <c r="E15" s="10">
        <v>105448</v>
      </c>
      <c r="F15" s="10" t="s">
        <v>44</v>
      </c>
      <c r="G15" s="10">
        <v>200</v>
      </c>
      <c r="H15" s="10" t="s">
        <v>42</v>
      </c>
      <c r="I15" s="21">
        <v>180</v>
      </c>
      <c r="J15" s="21">
        <f t="shared" si="0"/>
        <v>36000</v>
      </c>
      <c r="K15" s="19">
        <f t="shared" si="1"/>
        <v>5000</v>
      </c>
      <c r="L15" s="19">
        <f t="shared" si="2"/>
        <v>18.913418724040966</v>
      </c>
      <c r="M15" s="19">
        <f t="shared" si="3"/>
        <v>3782.6837448081933</v>
      </c>
    </row>
    <row r="16" spans="1:13" s="2" customFormat="1" ht="24" customHeight="1">
      <c r="A16" s="9">
        <v>45278</v>
      </c>
      <c r="B16" s="10">
        <v>1515806</v>
      </c>
      <c r="C16" s="10" t="s">
        <v>40</v>
      </c>
      <c r="D16" s="10">
        <v>121064</v>
      </c>
      <c r="E16" s="10">
        <v>105448</v>
      </c>
      <c r="F16" s="10" t="s">
        <v>45</v>
      </c>
      <c r="G16" s="10">
        <v>200</v>
      </c>
      <c r="H16" s="10" t="s">
        <v>42</v>
      </c>
      <c r="I16" s="21">
        <v>210</v>
      </c>
      <c r="J16" s="21">
        <f t="shared" si="0"/>
        <v>42000</v>
      </c>
      <c r="K16" s="19">
        <f t="shared" si="1"/>
        <v>5833.333333333333</v>
      </c>
      <c r="L16" s="19">
        <f t="shared" si="2"/>
        <v>23.08008539070763</v>
      </c>
      <c r="M16" s="19">
        <f t="shared" si="3"/>
        <v>4616.0170781415263</v>
      </c>
    </row>
    <row r="17" spans="1:13" s="2" customFormat="1" ht="24" customHeight="1">
      <c r="A17" s="9">
        <v>45278</v>
      </c>
      <c r="B17" s="10">
        <v>1515807</v>
      </c>
      <c r="C17" s="10" t="s">
        <v>40</v>
      </c>
      <c r="D17" s="10">
        <v>121064</v>
      </c>
      <c r="E17" s="10">
        <v>105448</v>
      </c>
      <c r="F17" s="10" t="s">
        <v>43</v>
      </c>
      <c r="G17" s="10">
        <v>200</v>
      </c>
      <c r="H17" s="10" t="s">
        <v>42</v>
      </c>
      <c r="I17" s="21">
        <v>125</v>
      </c>
      <c r="J17" s="21">
        <f t="shared" si="0"/>
        <v>25000</v>
      </c>
      <c r="K17" s="19">
        <f t="shared" si="1"/>
        <v>3472.2222222222222</v>
      </c>
      <c r="L17" s="19">
        <f t="shared" si="2"/>
        <v>11.274529835152078</v>
      </c>
      <c r="M17" s="19">
        <f t="shared" si="3"/>
        <v>2254.9059670304155</v>
      </c>
    </row>
    <row r="18" spans="1:13" s="2" customFormat="1" ht="24" customHeight="1">
      <c r="A18" s="9">
        <v>45278</v>
      </c>
      <c r="B18" s="10">
        <v>1515808</v>
      </c>
      <c r="C18" s="10" t="s">
        <v>40</v>
      </c>
      <c r="D18" s="10">
        <v>121064</v>
      </c>
      <c r="E18" s="10">
        <v>105448</v>
      </c>
      <c r="F18" s="10" t="s">
        <v>41</v>
      </c>
      <c r="G18" s="10">
        <v>200</v>
      </c>
      <c r="H18" s="10" t="s">
        <v>42</v>
      </c>
      <c r="I18" s="21">
        <v>160</v>
      </c>
      <c r="J18" s="21">
        <f t="shared" si="0"/>
        <v>32000</v>
      </c>
      <c r="K18" s="19">
        <f t="shared" si="1"/>
        <v>4444.4444444444443</v>
      </c>
      <c r="L18" s="19">
        <f t="shared" si="2"/>
        <v>16.135640946263187</v>
      </c>
      <c r="M18" s="19">
        <f t="shared" si="3"/>
        <v>3227.1281892526376</v>
      </c>
    </row>
    <row r="19" spans="1:13" s="2" customFormat="1" ht="24" customHeight="1">
      <c r="A19" s="9">
        <v>45278</v>
      </c>
      <c r="B19" s="10">
        <v>1515809</v>
      </c>
      <c r="C19" s="10" t="s">
        <v>40</v>
      </c>
      <c r="D19" s="10">
        <v>121064</v>
      </c>
      <c r="E19" s="10">
        <v>105448</v>
      </c>
      <c r="F19" s="10" t="s">
        <v>46</v>
      </c>
      <c r="G19" s="10">
        <v>72</v>
      </c>
      <c r="H19" s="10" t="s">
        <v>47</v>
      </c>
      <c r="I19" s="21">
        <v>420</v>
      </c>
      <c r="J19" s="21">
        <f t="shared" si="0"/>
        <v>30240</v>
      </c>
      <c r="K19" s="19">
        <f t="shared" si="1"/>
        <v>4200</v>
      </c>
      <c r="L19" s="19">
        <f>K19/G19-$E$66*4</f>
        <v>33.987008229497206</v>
      </c>
      <c r="M19" s="19">
        <f t="shared" si="3"/>
        <v>2447.0645925237986</v>
      </c>
    </row>
    <row r="20" spans="1:13" s="2" customFormat="1" ht="24" customHeight="1">
      <c r="A20" s="9">
        <v>45278</v>
      </c>
      <c r="B20" s="10">
        <v>1515810</v>
      </c>
      <c r="C20" s="10" t="s">
        <v>40</v>
      </c>
      <c r="D20" s="10">
        <v>121064</v>
      </c>
      <c r="E20" s="10">
        <v>105448</v>
      </c>
      <c r="F20" s="10" t="s">
        <v>48</v>
      </c>
      <c r="G20" s="10">
        <v>72</v>
      </c>
      <c r="H20" s="10" t="s">
        <v>47</v>
      </c>
      <c r="I20" s="21">
        <v>420</v>
      </c>
      <c r="J20" s="21">
        <f t="shared" si="0"/>
        <v>30240</v>
      </c>
      <c r="K20" s="19">
        <f t="shared" si="1"/>
        <v>4200</v>
      </c>
      <c r="L20" s="19">
        <f>K20/G20-$E$66*4</f>
        <v>33.987008229497206</v>
      </c>
      <c r="M20" s="19">
        <f t="shared" si="3"/>
        <v>2447.0645925237986</v>
      </c>
    </row>
    <row r="21" spans="1:13" s="2" customFormat="1" ht="24" customHeight="1">
      <c r="A21" s="9">
        <v>45278</v>
      </c>
      <c r="B21" s="10">
        <v>1515811</v>
      </c>
      <c r="C21" s="10" t="s">
        <v>40</v>
      </c>
      <c r="D21" s="10">
        <v>121064</v>
      </c>
      <c r="E21" s="10">
        <v>105448</v>
      </c>
      <c r="F21" s="10" t="s">
        <v>43</v>
      </c>
      <c r="G21" s="10">
        <v>141</v>
      </c>
      <c r="H21" s="10" t="s">
        <v>42</v>
      </c>
      <c r="I21" s="21">
        <v>145</v>
      </c>
      <c r="J21" s="21">
        <f t="shared" si="0"/>
        <v>20445</v>
      </c>
      <c r="K21" s="19">
        <f t="shared" si="1"/>
        <v>2839.5833333333335</v>
      </c>
      <c r="L21" s="19">
        <f>K21/G21-$E$66</f>
        <v>14.052307612929857</v>
      </c>
      <c r="M21" s="19">
        <f t="shared" si="3"/>
        <v>1981.3753734231097</v>
      </c>
    </row>
    <row r="22" spans="1:13" s="2" customFormat="1" ht="24" customHeight="1">
      <c r="A22" s="9">
        <v>45278</v>
      </c>
      <c r="B22" s="10">
        <v>1515811</v>
      </c>
      <c r="C22" s="10" t="s">
        <v>40</v>
      </c>
      <c r="D22" s="10">
        <v>121064</v>
      </c>
      <c r="E22" s="10">
        <v>105448</v>
      </c>
      <c r="F22" s="10" t="s">
        <v>43</v>
      </c>
      <c r="G22" s="10">
        <v>59</v>
      </c>
      <c r="H22" s="10" t="s">
        <v>42</v>
      </c>
      <c r="I22" s="21">
        <v>115</v>
      </c>
      <c r="J22" s="21">
        <f t="shared" si="0"/>
        <v>6785</v>
      </c>
      <c r="K22" s="19">
        <f t="shared" si="1"/>
        <v>942.36111111111109</v>
      </c>
      <c r="L22" s="19">
        <f>K22/G22-$E$66</f>
        <v>9.8856409462631891</v>
      </c>
      <c r="M22" s="19">
        <f t="shared" si="3"/>
        <v>583.25281582952812</v>
      </c>
    </row>
    <row r="23" spans="1:13" s="2" customFormat="1" ht="24" customHeight="1">
      <c r="A23" s="9">
        <v>45278</v>
      </c>
      <c r="B23" s="10">
        <v>1515812</v>
      </c>
      <c r="C23" s="10" t="s">
        <v>40</v>
      </c>
      <c r="D23" s="10">
        <v>121064</v>
      </c>
      <c r="E23" s="10">
        <v>105448</v>
      </c>
      <c r="F23" s="10" t="s">
        <v>41</v>
      </c>
      <c r="G23" s="10">
        <v>200</v>
      </c>
      <c r="H23" s="10" t="s">
        <v>42</v>
      </c>
      <c r="I23" s="21">
        <v>125</v>
      </c>
      <c r="J23" s="21">
        <f t="shared" si="0"/>
        <v>25000</v>
      </c>
      <c r="K23" s="19">
        <f t="shared" si="1"/>
        <v>3472.2222222222222</v>
      </c>
      <c r="L23" s="19">
        <f>K23/G23-$E$66</f>
        <v>11.274529835152078</v>
      </c>
      <c r="M23" s="19">
        <f t="shared" si="3"/>
        <v>2254.9059670304155</v>
      </c>
    </row>
    <row r="24" spans="1:13" s="2" customFormat="1" ht="24" customHeight="1">
      <c r="A24" s="9">
        <v>45280</v>
      </c>
      <c r="B24" s="10">
        <v>1515813</v>
      </c>
      <c r="C24" s="10" t="s">
        <v>40</v>
      </c>
      <c r="D24" s="10">
        <v>121064</v>
      </c>
      <c r="E24" s="10">
        <v>105448</v>
      </c>
      <c r="F24" s="10" t="s">
        <v>44</v>
      </c>
      <c r="G24" s="10">
        <v>200</v>
      </c>
      <c r="H24" s="10" t="s">
        <v>42</v>
      </c>
      <c r="I24" s="21">
        <v>190</v>
      </c>
      <c r="J24" s="21">
        <f t="shared" si="0"/>
        <v>38000</v>
      </c>
      <c r="K24" s="19">
        <f t="shared" si="1"/>
        <v>5277.7777777777774</v>
      </c>
      <c r="L24" s="19">
        <f>K24/G24-$E$66</f>
        <v>20.302307612929852</v>
      </c>
      <c r="M24" s="19">
        <f t="shared" si="3"/>
        <v>4060.4615225859702</v>
      </c>
    </row>
    <row r="25" spans="1:13" s="2" customFormat="1" ht="24" customHeight="1">
      <c r="A25" s="9">
        <v>45280</v>
      </c>
      <c r="B25" s="10">
        <v>1515814</v>
      </c>
      <c r="C25" s="10" t="s">
        <v>40</v>
      </c>
      <c r="D25" s="10">
        <v>121064</v>
      </c>
      <c r="E25" s="10">
        <v>105448</v>
      </c>
      <c r="F25" s="10" t="s">
        <v>45</v>
      </c>
      <c r="G25" s="10">
        <v>200</v>
      </c>
      <c r="H25" s="10" t="s">
        <v>42</v>
      </c>
      <c r="I25" s="21">
        <v>210</v>
      </c>
      <c r="J25" s="21">
        <f t="shared" si="0"/>
        <v>42000</v>
      </c>
      <c r="K25" s="19">
        <f t="shared" si="1"/>
        <v>5833.333333333333</v>
      </c>
      <c r="L25" s="19">
        <f>K25/G25-$E$66</f>
        <v>23.08008539070763</v>
      </c>
      <c r="M25" s="19">
        <f t="shared" si="3"/>
        <v>4616.0170781415263</v>
      </c>
    </row>
    <row r="26" spans="1:13" s="2" customFormat="1" ht="24" customHeight="1">
      <c r="A26" s="9">
        <v>45280</v>
      </c>
      <c r="B26" s="10">
        <v>1515815</v>
      </c>
      <c r="C26" s="10" t="s">
        <v>40</v>
      </c>
      <c r="D26" s="10">
        <v>121064</v>
      </c>
      <c r="E26" s="10">
        <v>105448</v>
      </c>
      <c r="F26" s="10" t="s">
        <v>43</v>
      </c>
      <c r="G26" s="10">
        <v>72</v>
      </c>
      <c r="H26" s="10" t="s">
        <v>47</v>
      </c>
      <c r="I26" s="21">
        <v>400</v>
      </c>
      <c r="J26" s="21">
        <f t="shared" si="0"/>
        <v>28800</v>
      </c>
      <c r="K26" s="19">
        <f t="shared" si="1"/>
        <v>4000</v>
      </c>
      <c r="L26" s="19">
        <f>K26/G26-$E$66*4</f>
        <v>31.209230451719428</v>
      </c>
      <c r="M26" s="19">
        <f t="shared" si="3"/>
        <v>2247.0645925237986</v>
      </c>
    </row>
    <row r="27" spans="1:13" s="2" customFormat="1" ht="24" customHeight="1">
      <c r="A27" s="9">
        <v>45280</v>
      </c>
      <c r="B27" s="10">
        <v>1515816</v>
      </c>
      <c r="C27" s="10" t="s">
        <v>40</v>
      </c>
      <c r="D27" s="10">
        <v>121064</v>
      </c>
      <c r="E27" s="10">
        <v>105448</v>
      </c>
      <c r="F27" s="10" t="s">
        <v>43</v>
      </c>
      <c r="G27" s="10">
        <v>200</v>
      </c>
      <c r="H27" s="10" t="s">
        <v>42</v>
      </c>
      <c r="I27" s="21">
        <v>160</v>
      </c>
      <c r="J27" s="21">
        <f t="shared" si="0"/>
        <v>32000</v>
      </c>
      <c r="K27" s="19">
        <f t="shared" si="1"/>
        <v>4444.4444444444443</v>
      </c>
      <c r="L27" s="19">
        <f t="shared" ref="L27:L41" si="4">K27/G27-$E$66</f>
        <v>16.135640946263187</v>
      </c>
      <c r="M27" s="19">
        <f t="shared" si="3"/>
        <v>3227.1281892526376</v>
      </c>
    </row>
    <row r="28" spans="1:13" s="2" customFormat="1" ht="24" customHeight="1">
      <c r="A28" s="9">
        <v>45280</v>
      </c>
      <c r="B28" s="10">
        <v>1515817</v>
      </c>
      <c r="C28" s="10" t="s">
        <v>40</v>
      </c>
      <c r="D28" s="10">
        <v>121064</v>
      </c>
      <c r="E28" s="10">
        <v>105448</v>
      </c>
      <c r="F28" s="10" t="s">
        <v>41</v>
      </c>
      <c r="G28" s="10">
        <v>200</v>
      </c>
      <c r="H28" s="10" t="s">
        <v>42</v>
      </c>
      <c r="I28" s="21">
        <v>160</v>
      </c>
      <c r="J28" s="21">
        <f t="shared" si="0"/>
        <v>32000</v>
      </c>
      <c r="K28" s="19">
        <f t="shared" si="1"/>
        <v>4444.4444444444443</v>
      </c>
      <c r="L28" s="19">
        <f t="shared" si="4"/>
        <v>16.135640946263187</v>
      </c>
      <c r="M28" s="19">
        <f t="shared" si="3"/>
        <v>3227.1281892526376</v>
      </c>
    </row>
    <row r="29" spans="1:13" s="2" customFormat="1" ht="24" customHeight="1">
      <c r="A29" s="9">
        <v>45280</v>
      </c>
      <c r="B29" s="10">
        <v>1515818</v>
      </c>
      <c r="C29" s="10" t="s">
        <v>40</v>
      </c>
      <c r="D29" s="10">
        <v>121064</v>
      </c>
      <c r="E29" s="10">
        <v>105448</v>
      </c>
      <c r="F29" s="10" t="s">
        <v>44</v>
      </c>
      <c r="G29" s="10">
        <v>20</v>
      </c>
      <c r="H29" s="10" t="s">
        <v>42</v>
      </c>
      <c r="I29" s="21">
        <v>145</v>
      </c>
      <c r="J29" s="21">
        <f t="shared" ref="J29:J45" si="5">G29*I29</f>
        <v>2900</v>
      </c>
      <c r="K29" s="19">
        <f t="shared" ref="K29:K45" si="6">J29/$M$8</f>
        <v>402.77777777777777</v>
      </c>
      <c r="L29" s="19">
        <f t="shared" si="4"/>
        <v>14.052307612929857</v>
      </c>
      <c r="M29" s="19">
        <f t="shared" ref="M29:M45" si="7">L29*G29</f>
        <v>281.04615225859715</v>
      </c>
    </row>
    <row r="30" spans="1:13" s="2" customFormat="1" ht="24" customHeight="1">
      <c r="A30" s="9">
        <v>45280</v>
      </c>
      <c r="B30" s="10">
        <v>1515818</v>
      </c>
      <c r="C30" s="10" t="s">
        <v>40</v>
      </c>
      <c r="D30" s="10">
        <v>121064</v>
      </c>
      <c r="E30" s="10">
        <v>105448</v>
      </c>
      <c r="F30" s="10" t="s">
        <v>44</v>
      </c>
      <c r="G30" s="10">
        <v>40</v>
      </c>
      <c r="H30" s="10" t="s">
        <v>42</v>
      </c>
      <c r="I30" s="21">
        <v>180</v>
      </c>
      <c r="J30" s="21">
        <f t="shared" si="5"/>
        <v>7200</v>
      </c>
      <c r="K30" s="19">
        <f t="shared" si="6"/>
        <v>1000</v>
      </c>
      <c r="L30" s="19">
        <f t="shared" si="4"/>
        <v>18.913418724040966</v>
      </c>
      <c r="M30" s="19">
        <f t="shared" si="7"/>
        <v>756.53674896163864</v>
      </c>
    </row>
    <row r="31" spans="1:13" s="2" customFormat="1" ht="24" customHeight="1">
      <c r="A31" s="9">
        <v>45280</v>
      </c>
      <c r="B31" s="10">
        <v>1515818</v>
      </c>
      <c r="C31" s="10" t="s">
        <v>40</v>
      </c>
      <c r="D31" s="10">
        <v>121064</v>
      </c>
      <c r="E31" s="10">
        <v>105448</v>
      </c>
      <c r="F31" s="10" t="s">
        <v>43</v>
      </c>
      <c r="G31" s="10">
        <v>35</v>
      </c>
      <c r="H31" s="10" t="s">
        <v>42</v>
      </c>
      <c r="I31" s="21">
        <v>130</v>
      </c>
      <c r="J31" s="21">
        <f t="shared" si="5"/>
        <v>4550</v>
      </c>
      <c r="K31" s="19">
        <f t="shared" si="6"/>
        <v>631.94444444444446</v>
      </c>
      <c r="L31" s="19">
        <f t="shared" si="4"/>
        <v>11.968974279596525</v>
      </c>
      <c r="M31" s="19">
        <f t="shared" si="7"/>
        <v>418.91409978587836</v>
      </c>
    </row>
    <row r="32" spans="1:13" s="2" customFormat="1" ht="24" customHeight="1">
      <c r="A32" s="9">
        <v>45280</v>
      </c>
      <c r="B32" s="10">
        <v>1515818</v>
      </c>
      <c r="C32" s="10" t="s">
        <v>40</v>
      </c>
      <c r="D32" s="10">
        <v>121064</v>
      </c>
      <c r="E32" s="10">
        <v>105448</v>
      </c>
      <c r="F32" s="10" t="s">
        <v>43</v>
      </c>
      <c r="G32" s="10">
        <v>14</v>
      </c>
      <c r="H32" s="10" t="s">
        <v>42</v>
      </c>
      <c r="I32" s="21">
        <v>115</v>
      </c>
      <c r="J32" s="21">
        <f t="shared" si="5"/>
        <v>1610</v>
      </c>
      <c r="K32" s="19">
        <f t="shared" si="6"/>
        <v>223.61111111111111</v>
      </c>
      <c r="L32" s="19">
        <f t="shared" si="4"/>
        <v>9.8856409462631909</v>
      </c>
      <c r="M32" s="19">
        <f t="shared" si="7"/>
        <v>138.39897324768467</v>
      </c>
    </row>
    <row r="33" spans="1:13" s="2" customFormat="1" ht="24" customHeight="1">
      <c r="A33" s="9">
        <v>45280</v>
      </c>
      <c r="B33" s="10">
        <v>1515818</v>
      </c>
      <c r="C33" s="10" t="s">
        <v>40</v>
      </c>
      <c r="D33" s="10">
        <v>121064</v>
      </c>
      <c r="E33" s="10">
        <v>105448</v>
      </c>
      <c r="F33" s="10" t="s">
        <v>41</v>
      </c>
      <c r="G33" s="10">
        <v>1</v>
      </c>
      <c r="H33" s="10" t="s">
        <v>42</v>
      </c>
      <c r="I33" s="21">
        <v>120</v>
      </c>
      <c r="J33" s="21">
        <f t="shared" si="5"/>
        <v>120</v>
      </c>
      <c r="K33" s="19">
        <f t="shared" si="6"/>
        <v>16.666666666666668</v>
      </c>
      <c r="L33" s="19">
        <f t="shared" si="4"/>
        <v>10.580085390707636</v>
      </c>
      <c r="M33" s="19">
        <f t="shared" si="7"/>
        <v>10.580085390707636</v>
      </c>
    </row>
    <row r="34" spans="1:13" s="2" customFormat="1" ht="24" customHeight="1">
      <c r="A34" s="9">
        <v>45280</v>
      </c>
      <c r="B34" s="10">
        <v>1515818</v>
      </c>
      <c r="C34" s="10" t="s">
        <v>40</v>
      </c>
      <c r="D34" s="10">
        <v>121064</v>
      </c>
      <c r="E34" s="10">
        <v>105448</v>
      </c>
      <c r="F34" s="10" t="s">
        <v>41</v>
      </c>
      <c r="G34" s="10">
        <v>90</v>
      </c>
      <c r="H34" s="10" t="s">
        <v>42</v>
      </c>
      <c r="I34" s="21">
        <v>115</v>
      </c>
      <c r="J34" s="21">
        <f t="shared" si="5"/>
        <v>10350</v>
      </c>
      <c r="K34" s="19">
        <f t="shared" si="6"/>
        <v>1437.5</v>
      </c>
      <c r="L34" s="19">
        <f t="shared" si="4"/>
        <v>9.8856409462631891</v>
      </c>
      <c r="M34" s="19">
        <f t="shared" si="7"/>
        <v>889.70768516368707</v>
      </c>
    </row>
    <row r="35" spans="1:13" s="2" customFormat="1" ht="24" customHeight="1">
      <c r="A35" s="9">
        <v>45280</v>
      </c>
      <c r="B35" s="10">
        <v>1515819</v>
      </c>
      <c r="C35" s="10" t="s">
        <v>40</v>
      </c>
      <c r="D35" s="10">
        <v>121064</v>
      </c>
      <c r="E35" s="10">
        <v>105448</v>
      </c>
      <c r="F35" s="10" t="s">
        <v>45</v>
      </c>
      <c r="G35" s="10">
        <v>110</v>
      </c>
      <c r="H35" s="10" t="s">
        <v>42</v>
      </c>
      <c r="I35" s="21">
        <v>180</v>
      </c>
      <c r="J35" s="21">
        <f t="shared" si="5"/>
        <v>19800</v>
      </c>
      <c r="K35" s="19">
        <f t="shared" si="6"/>
        <v>2750</v>
      </c>
      <c r="L35" s="19">
        <f t="shared" si="4"/>
        <v>18.913418724040966</v>
      </c>
      <c r="M35" s="19">
        <f t="shared" si="7"/>
        <v>2080.4760596445062</v>
      </c>
    </row>
    <row r="36" spans="1:13" s="2" customFormat="1" ht="24" customHeight="1">
      <c r="A36" s="9">
        <v>45281</v>
      </c>
      <c r="B36" s="10">
        <v>1515819</v>
      </c>
      <c r="C36" s="10" t="s">
        <v>40</v>
      </c>
      <c r="D36" s="10">
        <v>121064</v>
      </c>
      <c r="E36" s="10">
        <v>105448</v>
      </c>
      <c r="F36" s="10" t="s">
        <v>44</v>
      </c>
      <c r="G36" s="10">
        <v>49</v>
      </c>
      <c r="H36" s="10" t="s">
        <v>42</v>
      </c>
      <c r="I36" s="21">
        <v>180</v>
      </c>
      <c r="J36" s="21">
        <f t="shared" si="5"/>
        <v>8820</v>
      </c>
      <c r="K36" s="19">
        <f t="shared" si="6"/>
        <v>1225</v>
      </c>
      <c r="L36" s="19">
        <f t="shared" si="4"/>
        <v>18.913418724040966</v>
      </c>
      <c r="M36" s="19">
        <f t="shared" si="7"/>
        <v>926.75751747800734</v>
      </c>
    </row>
    <row r="37" spans="1:13" s="2" customFormat="1" ht="24" customHeight="1">
      <c r="A37" s="9">
        <v>45281</v>
      </c>
      <c r="B37" s="10">
        <v>1515819</v>
      </c>
      <c r="C37" s="10" t="s">
        <v>40</v>
      </c>
      <c r="D37" s="10">
        <v>121064</v>
      </c>
      <c r="E37" s="10">
        <v>105448</v>
      </c>
      <c r="F37" s="10" t="s">
        <v>44</v>
      </c>
      <c r="G37" s="10">
        <v>1</v>
      </c>
      <c r="H37" s="10" t="s">
        <v>42</v>
      </c>
      <c r="I37" s="21">
        <v>190</v>
      </c>
      <c r="J37" s="21">
        <f t="shared" si="5"/>
        <v>190</v>
      </c>
      <c r="K37" s="19">
        <f t="shared" si="6"/>
        <v>26.388888888888889</v>
      </c>
      <c r="L37" s="19">
        <f t="shared" si="4"/>
        <v>20.302307612929859</v>
      </c>
      <c r="M37" s="19">
        <f t="shared" si="7"/>
        <v>20.302307612929859</v>
      </c>
    </row>
    <row r="38" spans="1:13" s="2" customFormat="1" ht="24" customHeight="1">
      <c r="A38" s="9">
        <v>45281</v>
      </c>
      <c r="B38" s="10">
        <v>1515819</v>
      </c>
      <c r="C38" s="10" t="s">
        <v>40</v>
      </c>
      <c r="D38" s="10">
        <v>121064</v>
      </c>
      <c r="E38" s="10">
        <v>105448</v>
      </c>
      <c r="F38" s="10" t="s">
        <v>49</v>
      </c>
      <c r="G38" s="10">
        <v>40</v>
      </c>
      <c r="H38" s="10" t="s">
        <v>42</v>
      </c>
      <c r="I38" s="21">
        <v>215</v>
      </c>
      <c r="J38" s="21">
        <f t="shared" si="5"/>
        <v>8600</v>
      </c>
      <c r="K38" s="19">
        <f t="shared" si="6"/>
        <v>1194.4444444444443</v>
      </c>
      <c r="L38" s="19">
        <f t="shared" si="4"/>
        <v>23.774529835152073</v>
      </c>
      <c r="M38" s="19">
        <f t="shared" si="7"/>
        <v>950.98119340608287</v>
      </c>
    </row>
    <row r="39" spans="1:13" s="2" customFormat="1" ht="24" customHeight="1">
      <c r="A39" s="9">
        <v>45281</v>
      </c>
      <c r="B39" s="10">
        <v>1515820</v>
      </c>
      <c r="C39" s="10" t="s">
        <v>40</v>
      </c>
      <c r="D39" s="10">
        <v>121064</v>
      </c>
      <c r="E39" s="10">
        <v>105448</v>
      </c>
      <c r="F39" s="10" t="s">
        <v>49</v>
      </c>
      <c r="G39" s="10">
        <v>19</v>
      </c>
      <c r="H39" s="10" t="s">
        <v>42</v>
      </c>
      <c r="I39" s="21">
        <v>215</v>
      </c>
      <c r="J39" s="21">
        <f t="shared" si="5"/>
        <v>4085</v>
      </c>
      <c r="K39" s="19">
        <f t="shared" si="6"/>
        <v>567.36111111111109</v>
      </c>
      <c r="L39" s="19">
        <f t="shared" si="4"/>
        <v>23.77452983515208</v>
      </c>
      <c r="M39" s="19">
        <f t="shared" si="7"/>
        <v>451.71606686788954</v>
      </c>
    </row>
    <row r="40" spans="1:13" s="2" customFormat="1" ht="24" customHeight="1">
      <c r="A40" s="9">
        <v>45281</v>
      </c>
      <c r="B40" s="10">
        <v>1515820</v>
      </c>
      <c r="C40" s="10" t="s">
        <v>40</v>
      </c>
      <c r="D40" s="10">
        <v>121064</v>
      </c>
      <c r="E40" s="10">
        <v>105448</v>
      </c>
      <c r="F40" s="10" t="s">
        <v>49</v>
      </c>
      <c r="G40" s="10">
        <v>39</v>
      </c>
      <c r="H40" s="10" t="s">
        <v>42</v>
      </c>
      <c r="I40" s="21">
        <v>145</v>
      </c>
      <c r="J40" s="21">
        <f t="shared" si="5"/>
        <v>5655</v>
      </c>
      <c r="K40" s="19">
        <f t="shared" si="6"/>
        <v>785.41666666666663</v>
      </c>
      <c r="L40" s="19">
        <f t="shared" si="4"/>
        <v>14.052307612929857</v>
      </c>
      <c r="M40" s="19">
        <f t="shared" si="7"/>
        <v>548.0399969042644</v>
      </c>
    </row>
    <row r="41" spans="1:13" s="2" customFormat="1" ht="24" customHeight="1">
      <c r="A41" s="9">
        <v>45281</v>
      </c>
      <c r="B41" s="10">
        <v>1515820</v>
      </c>
      <c r="C41" s="10" t="s">
        <v>40</v>
      </c>
      <c r="D41" s="10">
        <v>121064</v>
      </c>
      <c r="E41" s="10">
        <v>105448</v>
      </c>
      <c r="F41" s="10" t="s">
        <v>50</v>
      </c>
      <c r="G41" s="10">
        <v>121</v>
      </c>
      <c r="H41" s="10" t="s">
        <v>42</v>
      </c>
      <c r="I41" s="21">
        <v>215</v>
      </c>
      <c r="J41" s="21">
        <f t="shared" si="5"/>
        <v>26015</v>
      </c>
      <c r="K41" s="19">
        <f t="shared" si="6"/>
        <v>3613.1944444444443</v>
      </c>
      <c r="L41" s="19">
        <f t="shared" si="4"/>
        <v>23.77452983515208</v>
      </c>
      <c r="M41" s="19">
        <f t="shared" si="7"/>
        <v>2876.7181100534017</v>
      </c>
    </row>
    <row r="42" spans="1:13" s="2" customFormat="1" ht="24" customHeight="1">
      <c r="A42" s="9">
        <v>45281</v>
      </c>
      <c r="B42" s="10">
        <v>1515821</v>
      </c>
      <c r="C42" s="10" t="s">
        <v>40</v>
      </c>
      <c r="D42" s="10">
        <v>121064</v>
      </c>
      <c r="E42" s="10">
        <v>105448</v>
      </c>
      <c r="F42" s="10" t="s">
        <v>46</v>
      </c>
      <c r="G42" s="10">
        <v>11</v>
      </c>
      <c r="H42" s="10" t="s">
        <v>47</v>
      </c>
      <c r="I42" s="21">
        <v>350</v>
      </c>
      <c r="J42" s="21">
        <f t="shared" si="5"/>
        <v>3850</v>
      </c>
      <c r="K42" s="19">
        <f t="shared" si="6"/>
        <v>534.72222222222217</v>
      </c>
      <c r="L42" s="19">
        <f>K42/G42-$E$66*4</f>
        <v>24.264786007274978</v>
      </c>
      <c r="M42" s="19">
        <f t="shared" si="7"/>
        <v>266.91264608002473</v>
      </c>
    </row>
    <row r="43" spans="1:13" s="2" customFormat="1" ht="24" customHeight="1">
      <c r="A43" s="9">
        <v>45281</v>
      </c>
      <c r="B43" s="10">
        <v>1515821</v>
      </c>
      <c r="C43" s="10" t="s">
        <v>40</v>
      </c>
      <c r="D43" s="10">
        <v>121064</v>
      </c>
      <c r="E43" s="10">
        <v>105448</v>
      </c>
      <c r="F43" s="10" t="s">
        <v>46</v>
      </c>
      <c r="G43" s="10">
        <v>39</v>
      </c>
      <c r="H43" s="10" t="s">
        <v>47</v>
      </c>
      <c r="I43" s="21">
        <v>350</v>
      </c>
      <c r="J43" s="21">
        <f t="shared" si="5"/>
        <v>13650</v>
      </c>
      <c r="K43" s="19">
        <f t="shared" si="6"/>
        <v>1895.8333333333333</v>
      </c>
      <c r="L43" s="19">
        <f>K43/G43-$E$66*4</f>
        <v>24.264786007274978</v>
      </c>
      <c r="M43" s="19">
        <f t="shared" si="7"/>
        <v>946.32665428372411</v>
      </c>
    </row>
    <row r="44" spans="1:13" s="2" customFormat="1" ht="24" customHeight="1">
      <c r="A44" s="9">
        <v>45281</v>
      </c>
      <c r="B44" s="10">
        <v>1515821</v>
      </c>
      <c r="C44" s="10" t="s">
        <v>40</v>
      </c>
      <c r="D44" s="10">
        <v>121064</v>
      </c>
      <c r="E44" s="10">
        <v>105448</v>
      </c>
      <c r="F44" s="10" t="s">
        <v>43</v>
      </c>
      <c r="G44" s="10">
        <v>26</v>
      </c>
      <c r="H44" s="10" t="s">
        <v>47</v>
      </c>
      <c r="I44" s="21">
        <v>350</v>
      </c>
      <c r="J44" s="21">
        <f t="shared" si="5"/>
        <v>9100</v>
      </c>
      <c r="K44" s="19">
        <f t="shared" si="6"/>
        <v>1263.8888888888889</v>
      </c>
      <c r="L44" s="19">
        <f>K44/G44-$E$66*4</f>
        <v>24.264786007274985</v>
      </c>
      <c r="M44" s="19">
        <f t="shared" si="7"/>
        <v>630.8844361891496</v>
      </c>
    </row>
    <row r="45" spans="1:13" s="2" customFormat="1" ht="24" customHeight="1">
      <c r="A45" s="9">
        <v>45281</v>
      </c>
      <c r="B45" s="10">
        <v>1515822</v>
      </c>
      <c r="C45" s="10" t="s">
        <v>40</v>
      </c>
      <c r="D45" s="10">
        <v>121064</v>
      </c>
      <c r="E45" s="10">
        <v>105448</v>
      </c>
      <c r="F45" s="10" t="s">
        <v>48</v>
      </c>
      <c r="G45" s="10">
        <v>40</v>
      </c>
      <c r="H45" s="10" t="s">
        <v>47</v>
      </c>
      <c r="I45" s="21">
        <v>450</v>
      </c>
      <c r="J45" s="21">
        <f t="shared" si="5"/>
        <v>18000</v>
      </c>
      <c r="K45" s="19">
        <f t="shared" si="6"/>
        <v>2500</v>
      </c>
      <c r="L45" s="19">
        <f>K45/G45-$E$66*4</f>
        <v>38.153674896163871</v>
      </c>
      <c r="M45" s="19">
        <f t="shared" si="7"/>
        <v>1526.1469958465548</v>
      </c>
    </row>
    <row r="46" spans="1:13" s="2" customFormat="1" ht="24" customHeight="1">
      <c r="A46" s="10" t="s">
        <v>51</v>
      </c>
      <c r="B46" s="10" t="s">
        <v>51</v>
      </c>
      <c r="C46" s="10" t="s">
        <v>51</v>
      </c>
      <c r="D46" s="10" t="s">
        <v>51</v>
      </c>
      <c r="E46" s="10" t="s">
        <v>51</v>
      </c>
      <c r="F46" s="10" t="s">
        <v>51</v>
      </c>
      <c r="G46" s="10" t="s">
        <v>51</v>
      </c>
      <c r="H46" s="10" t="s">
        <v>51</v>
      </c>
      <c r="I46" s="22" t="s">
        <v>51</v>
      </c>
      <c r="J46" s="21"/>
      <c r="K46" s="19"/>
      <c r="L46" s="19"/>
      <c r="M46" s="19"/>
    </row>
    <row r="47" spans="1:13" s="2" customFormat="1" ht="24" customHeight="1">
      <c r="A47" s="10" t="s">
        <v>52</v>
      </c>
      <c r="B47" s="10">
        <v>1515820</v>
      </c>
      <c r="C47" s="10" t="s">
        <v>40</v>
      </c>
      <c r="D47" s="10">
        <v>121064</v>
      </c>
      <c r="E47" s="10">
        <v>105448</v>
      </c>
      <c r="F47" s="10" t="s">
        <v>49</v>
      </c>
      <c r="G47" s="10">
        <v>1</v>
      </c>
      <c r="H47" s="10" t="s">
        <v>42</v>
      </c>
      <c r="I47" s="22" t="s">
        <v>51</v>
      </c>
      <c r="J47" s="21"/>
      <c r="K47" s="19"/>
      <c r="L47" s="19"/>
      <c r="M47" s="19"/>
    </row>
    <row r="48" spans="1:13" s="2" customFormat="1" ht="24" customHeight="1">
      <c r="A48" s="10" t="s">
        <v>52</v>
      </c>
      <c r="B48" s="10">
        <v>1515821</v>
      </c>
      <c r="C48" s="10" t="s">
        <v>40</v>
      </c>
      <c r="D48" s="10">
        <v>121064</v>
      </c>
      <c r="E48" s="10">
        <v>105448</v>
      </c>
      <c r="F48" s="10" t="s">
        <v>46</v>
      </c>
      <c r="G48" s="10">
        <v>2</v>
      </c>
      <c r="H48" s="10" t="s">
        <v>47</v>
      </c>
      <c r="I48" s="22" t="s">
        <v>51</v>
      </c>
      <c r="J48" s="21"/>
      <c r="K48" s="19"/>
      <c r="L48" s="19"/>
      <c r="M48" s="19"/>
    </row>
    <row r="49" spans="1:15" s="2" customFormat="1" ht="24" customHeight="1">
      <c r="A49" s="10" t="s">
        <v>51</v>
      </c>
      <c r="B49" s="10" t="s">
        <v>51</v>
      </c>
      <c r="C49" s="10" t="s">
        <v>51</v>
      </c>
      <c r="D49" s="10" t="s">
        <v>51</v>
      </c>
      <c r="E49" s="10" t="s">
        <v>51</v>
      </c>
      <c r="F49" s="10" t="s">
        <v>51</v>
      </c>
      <c r="G49" s="10" t="s">
        <v>51</v>
      </c>
      <c r="H49" s="10" t="s">
        <v>51</v>
      </c>
      <c r="I49" s="22" t="s">
        <v>51</v>
      </c>
      <c r="J49" s="21"/>
      <c r="K49" s="19"/>
      <c r="L49" s="19"/>
      <c r="M49" s="19"/>
    </row>
    <row r="50" spans="1:15" s="2" customFormat="1" ht="24" customHeight="1">
      <c r="A50" s="11" t="s">
        <v>51</v>
      </c>
      <c r="B50" s="11" t="s">
        <v>51</v>
      </c>
      <c r="C50" s="11" t="s">
        <v>53</v>
      </c>
      <c r="D50" s="11" t="s">
        <v>51</v>
      </c>
      <c r="E50" s="11" t="s">
        <v>51</v>
      </c>
      <c r="F50" s="11" t="s">
        <v>51</v>
      </c>
      <c r="G50" s="11">
        <f>SUM(G13:G49)</f>
        <v>3314</v>
      </c>
      <c r="H50" s="11"/>
      <c r="I50" s="23"/>
      <c r="J50" s="24">
        <f>SUM(J13:J49)</f>
        <v>620005</v>
      </c>
      <c r="K50" s="25">
        <f>SUM(K13:K49)</f>
        <v>86111.805555555533</v>
      </c>
      <c r="L50" s="25">
        <f>K50/G50-E66</f>
        <v>19.897669042555009</v>
      </c>
      <c r="M50" s="25">
        <f>SUM(M13:M49)</f>
        <v>59896.9</v>
      </c>
    </row>
    <row r="51" spans="1:15" ht="16">
      <c r="J51" s="26"/>
      <c r="K51" s="26"/>
      <c r="L51" s="26"/>
      <c r="M51" s="26"/>
      <c r="O51" s="2"/>
    </row>
    <row r="52" spans="1:15" s="1" customFormat="1" ht="22" customHeight="1">
      <c r="A52" s="28" t="s">
        <v>54</v>
      </c>
      <c r="B52" s="28"/>
      <c r="C52" s="28"/>
      <c r="D52" s="12" t="s">
        <v>55</v>
      </c>
      <c r="E52" s="12" t="s">
        <v>56</v>
      </c>
      <c r="G52" s="31" t="s">
        <v>57</v>
      </c>
      <c r="H52" s="31"/>
      <c r="I52" s="31"/>
      <c r="J52" s="31"/>
      <c r="K52" s="31"/>
      <c r="L52" s="31"/>
      <c r="M52" s="31"/>
      <c r="O52" s="2"/>
    </row>
    <row r="53" spans="1:15" s="1" customFormat="1" ht="22" customHeight="1">
      <c r="A53" s="33" t="s">
        <v>58</v>
      </c>
      <c r="B53" s="28"/>
      <c r="C53" s="28"/>
      <c r="D53" s="13">
        <f>J50*0.09</f>
        <v>55800.45</v>
      </c>
      <c r="E53" s="19">
        <f>D53/$M$8</f>
        <v>7750.0624999999991</v>
      </c>
      <c r="G53" s="31"/>
      <c r="H53" s="31"/>
      <c r="I53" s="31"/>
      <c r="J53" s="31"/>
      <c r="K53" s="31"/>
      <c r="L53" s="31"/>
      <c r="M53" s="31"/>
      <c r="O53" s="2"/>
    </row>
    <row r="54" spans="1:15" s="1" customFormat="1" ht="22" customHeight="1">
      <c r="A54" s="33" t="s">
        <v>59</v>
      </c>
      <c r="B54" s="28"/>
      <c r="C54" s="28"/>
      <c r="D54" s="13">
        <f>8340*7.2</f>
        <v>60048</v>
      </c>
      <c r="E54" s="19">
        <f>D54/$M$8</f>
        <v>8340</v>
      </c>
      <c r="G54" s="31"/>
      <c r="H54" s="31"/>
      <c r="I54" s="31"/>
      <c r="J54" s="31"/>
      <c r="K54" s="31"/>
      <c r="L54" s="31"/>
      <c r="M54" s="31"/>
      <c r="O54" s="2"/>
    </row>
    <row r="55" spans="1:15" s="1" customFormat="1" ht="22" customHeight="1">
      <c r="A55" s="32" t="s">
        <v>60</v>
      </c>
      <c r="B55" s="28"/>
      <c r="C55" s="28"/>
      <c r="D55" s="13">
        <v>4030.52</v>
      </c>
      <c r="E55" s="19">
        <f t="shared" ref="E55:E61" si="8">D55/$M$8</f>
        <v>559.79444444444448</v>
      </c>
      <c r="G55" s="31"/>
      <c r="H55" s="31"/>
      <c r="I55" s="31"/>
      <c r="J55" s="31"/>
      <c r="K55" s="31"/>
      <c r="L55" s="31"/>
      <c r="M55" s="31"/>
      <c r="O55" s="2"/>
    </row>
    <row r="56" spans="1:15" s="1" customFormat="1" ht="22" customHeight="1">
      <c r="A56" s="34" t="s">
        <v>61</v>
      </c>
      <c r="B56" s="28"/>
      <c r="C56" s="28"/>
      <c r="D56" s="13">
        <v>1748</v>
      </c>
      <c r="E56" s="19">
        <f t="shared" si="8"/>
        <v>242.77777777777777</v>
      </c>
      <c r="G56" s="31"/>
      <c r="H56" s="31"/>
      <c r="I56" s="31"/>
      <c r="J56" s="31"/>
      <c r="K56" s="31"/>
      <c r="L56" s="31"/>
      <c r="M56" s="31"/>
      <c r="O56" s="2"/>
    </row>
    <row r="57" spans="1:15" s="1" customFormat="1" ht="22" customHeight="1">
      <c r="A57" s="32" t="s">
        <v>62</v>
      </c>
      <c r="B57" s="28"/>
      <c r="C57" s="28"/>
      <c r="D57" s="13">
        <v>1588</v>
      </c>
      <c r="E57" s="19">
        <f t="shared" si="8"/>
        <v>220.55555555555554</v>
      </c>
      <c r="G57" s="31"/>
      <c r="H57" s="31"/>
      <c r="I57" s="31"/>
      <c r="J57" s="31"/>
      <c r="K57" s="31"/>
      <c r="L57" s="31"/>
      <c r="M57" s="31"/>
      <c r="O57" s="2"/>
    </row>
    <row r="58" spans="1:15" s="1" customFormat="1" ht="22" customHeight="1">
      <c r="A58" s="28" t="s">
        <v>63</v>
      </c>
      <c r="B58" s="28"/>
      <c r="C58" s="28"/>
      <c r="D58" s="13">
        <v>7201.95</v>
      </c>
      <c r="E58" s="19">
        <f t="shared" si="8"/>
        <v>1000.2708333333333</v>
      </c>
      <c r="G58" s="31"/>
      <c r="H58" s="31"/>
      <c r="I58" s="31"/>
      <c r="J58" s="31"/>
      <c r="K58" s="31"/>
      <c r="L58" s="31"/>
      <c r="M58" s="31"/>
      <c r="O58" s="2"/>
    </row>
    <row r="59" spans="1:15" s="1" customFormat="1" ht="22" customHeight="1">
      <c r="A59" s="28" t="s">
        <v>64</v>
      </c>
      <c r="B59" s="28"/>
      <c r="C59" s="28"/>
      <c r="D59" s="13">
        <v>2850</v>
      </c>
      <c r="E59" s="19">
        <f t="shared" si="8"/>
        <v>395.83333333333331</v>
      </c>
      <c r="G59" s="31"/>
      <c r="H59" s="31"/>
      <c r="I59" s="31"/>
      <c r="J59" s="31"/>
      <c r="K59" s="31"/>
      <c r="L59" s="31"/>
      <c r="M59" s="31"/>
      <c r="O59" s="2"/>
    </row>
    <row r="60" spans="1:15" s="1" customFormat="1" ht="22" customHeight="1">
      <c r="A60" s="28" t="s">
        <v>65</v>
      </c>
      <c r="B60" s="28"/>
      <c r="C60" s="28"/>
      <c r="D60" s="13">
        <v>5880</v>
      </c>
      <c r="E60" s="19">
        <f t="shared" si="8"/>
        <v>816.66666666666663</v>
      </c>
      <c r="G60" s="31"/>
      <c r="H60" s="31"/>
      <c r="I60" s="31"/>
      <c r="J60" s="31"/>
      <c r="K60" s="31"/>
      <c r="L60" s="31"/>
      <c r="M60" s="31"/>
      <c r="O60" s="2"/>
    </row>
    <row r="61" spans="1:15" s="1" customFormat="1" ht="22" customHeight="1">
      <c r="A61" s="28" t="s">
        <v>66</v>
      </c>
      <c r="B61" s="28"/>
      <c r="C61" s="28"/>
      <c r="D61" s="13">
        <f>SUM(D53:D60)</f>
        <v>139146.91999999998</v>
      </c>
      <c r="E61" s="19">
        <f t="shared" si="8"/>
        <v>19325.961111111108</v>
      </c>
      <c r="G61" s="31"/>
      <c r="H61" s="31"/>
      <c r="I61" s="31"/>
      <c r="J61" s="31"/>
      <c r="K61" s="31"/>
      <c r="L61" s="31"/>
      <c r="M61" s="31"/>
      <c r="O61" s="2"/>
    </row>
    <row r="62" spans="1:15" s="1" customFormat="1" ht="22" customHeight="1">
      <c r="A62" s="1" t="s">
        <v>51</v>
      </c>
      <c r="B62" s="1" t="s">
        <v>51</v>
      </c>
      <c r="C62" s="1" t="s">
        <v>51</v>
      </c>
      <c r="D62" s="14"/>
      <c r="E62" s="20" t="s">
        <v>51</v>
      </c>
      <c r="G62" s="31"/>
      <c r="H62" s="31"/>
      <c r="I62" s="31"/>
      <c r="J62" s="31"/>
      <c r="K62" s="31"/>
      <c r="L62" s="31"/>
      <c r="M62" s="31"/>
      <c r="O62" s="2"/>
    </row>
    <row r="63" spans="1:15" s="1" customFormat="1" ht="22" customHeight="1">
      <c r="A63" s="28" t="s">
        <v>67</v>
      </c>
      <c r="B63" s="28"/>
      <c r="C63" s="28"/>
      <c r="D63" s="13">
        <f>J50*0.08</f>
        <v>49600.4</v>
      </c>
      <c r="E63" s="19">
        <f>D63/$M$8</f>
        <v>6888.9444444444443</v>
      </c>
      <c r="G63" s="31"/>
      <c r="H63" s="31"/>
      <c r="I63" s="31"/>
      <c r="J63" s="31"/>
      <c r="K63" s="31"/>
      <c r="L63" s="31"/>
      <c r="M63" s="31"/>
      <c r="O63" s="2"/>
    </row>
    <row r="64" spans="1:15" s="1" customFormat="1" ht="22" customHeight="1">
      <c r="A64" s="1" t="s">
        <v>51</v>
      </c>
      <c r="B64" s="1" t="s">
        <v>51</v>
      </c>
      <c r="C64" s="1" t="s">
        <v>51</v>
      </c>
      <c r="D64" s="14"/>
      <c r="E64" s="20" t="s">
        <v>51</v>
      </c>
      <c r="G64" s="31"/>
      <c r="H64" s="31"/>
      <c r="I64" s="31"/>
      <c r="J64" s="31"/>
      <c r="K64" s="31"/>
      <c r="L64" s="31"/>
      <c r="M64" s="31"/>
      <c r="O64" s="2"/>
    </row>
    <row r="65" spans="1:15" s="1" customFormat="1" ht="22" customHeight="1">
      <c r="A65" s="29" t="s">
        <v>68</v>
      </c>
      <c r="B65" s="29"/>
      <c r="C65" s="29"/>
      <c r="D65" s="13">
        <f>D61+D63</f>
        <v>188747.31999999998</v>
      </c>
      <c r="E65" s="19">
        <f>D65/$M$8</f>
        <v>26214.905555555553</v>
      </c>
      <c r="G65" s="31"/>
      <c r="H65" s="31"/>
      <c r="I65" s="31"/>
      <c r="J65" s="31"/>
      <c r="K65" s="31"/>
      <c r="L65" s="31"/>
      <c r="M65" s="31"/>
      <c r="O65" s="2"/>
    </row>
    <row r="66" spans="1:15" s="1" customFormat="1" ht="22" customHeight="1">
      <c r="A66" s="29" t="s">
        <v>69</v>
      </c>
      <c r="B66" s="29"/>
      <c r="C66" s="29"/>
      <c r="D66" s="13">
        <f>D65/(4316-9)</f>
        <v>43.823385186905035</v>
      </c>
      <c r="E66" s="19">
        <f>D66/$M$8</f>
        <v>6.0865812759590323</v>
      </c>
      <c r="G66" s="31"/>
      <c r="H66" s="31"/>
      <c r="I66" s="31"/>
      <c r="J66" s="31"/>
      <c r="K66" s="31"/>
      <c r="L66" s="31"/>
      <c r="M66" s="31"/>
      <c r="O66" s="2"/>
    </row>
    <row r="67" spans="1:15" ht="16">
      <c r="O67" s="2"/>
    </row>
    <row r="68" spans="1:15" ht="16">
      <c r="O68" s="2"/>
    </row>
    <row r="69" spans="1:15" ht="16">
      <c r="O69" s="2"/>
    </row>
    <row r="70" spans="1:15" ht="16">
      <c r="O70" s="2"/>
    </row>
    <row r="71" spans="1:15" ht="16">
      <c r="O71" s="2"/>
    </row>
    <row r="72" spans="1:15" ht="16">
      <c r="O72" s="2"/>
    </row>
    <row r="73" spans="1:15" ht="16">
      <c r="O73" s="2"/>
    </row>
    <row r="74" spans="1:15" ht="16">
      <c r="O74" s="2"/>
    </row>
    <row r="75" spans="1:15" ht="16">
      <c r="O75" s="2"/>
    </row>
    <row r="76" spans="1:15" ht="16">
      <c r="O76" s="2"/>
    </row>
    <row r="77" spans="1:15" ht="16">
      <c r="O77" s="2"/>
    </row>
    <row r="78" spans="1:15" ht="16">
      <c r="O78" s="2"/>
    </row>
    <row r="80" spans="1:15" ht="16">
      <c r="O80" s="1"/>
    </row>
    <row r="81" spans="15:15" ht="16">
      <c r="O81" s="1"/>
    </row>
    <row r="82" spans="15:15" ht="16">
      <c r="O82" s="1"/>
    </row>
    <row r="83" spans="15:15" ht="16">
      <c r="O83" s="1"/>
    </row>
    <row r="84" spans="15:15" ht="16">
      <c r="O84" s="1"/>
    </row>
    <row r="85" spans="15:15" ht="16">
      <c r="O85" s="1"/>
    </row>
    <row r="86" spans="15:15" ht="16">
      <c r="O86" s="1"/>
    </row>
    <row r="87" spans="15:15" ht="16">
      <c r="O87" s="1"/>
    </row>
    <row r="88" spans="15:15" ht="16">
      <c r="O88" s="1"/>
    </row>
    <row r="89" spans="15:15" ht="16">
      <c r="O89" s="1"/>
    </row>
    <row r="90" spans="15:15" ht="16">
      <c r="O90" s="1"/>
    </row>
    <row r="91" spans="15:15" ht="16">
      <c r="O91" s="1"/>
    </row>
    <row r="92" spans="15:15" ht="16">
      <c r="O92" s="1"/>
    </row>
    <row r="93" spans="15:15" ht="16">
      <c r="O93" s="1"/>
    </row>
    <row r="94" spans="15:15" ht="16">
      <c r="O94" s="1"/>
    </row>
  </sheetData>
  <autoFilter ref="A12:M50" xr:uid="{00000000-0009-0000-0000-000000000000}"/>
  <sortState xmlns:xlrd2="http://schemas.microsoft.com/office/spreadsheetml/2017/richdata2" ref="A13:M36">
    <sortCondition ref="A13:A36"/>
    <sortCondition ref="B13:B36"/>
  </sortState>
  <mergeCells count="21">
    <mergeCell ref="A7:M7"/>
    <mergeCell ref="B8:C8"/>
    <mergeCell ref="H8:I8"/>
    <mergeCell ref="B9:C9"/>
    <mergeCell ref="H9:I9"/>
    <mergeCell ref="A63:C63"/>
    <mergeCell ref="A65:C65"/>
    <mergeCell ref="A66:C66"/>
    <mergeCell ref="A1:M3"/>
    <mergeCell ref="A4:M6"/>
    <mergeCell ref="G52:M66"/>
    <mergeCell ref="A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</mergeCells>
  <pageMargins left="0.7" right="0.7" top="0.75" bottom="0.75" header="0.3" footer="0.3"/>
  <pageSetup scale="36" orientation="landscape"/>
  <ignoredErrors>
    <ignoredError sqref="L50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7B27-8DBF-C94B-AADD-185EB5CAE20A}">
  <dimension ref="B2:L38"/>
  <sheetViews>
    <sheetView workbookViewId="0">
      <selection activeCell="K27" sqref="K27:K30"/>
    </sheetView>
  </sheetViews>
  <sheetFormatPr baseColWidth="10" defaultRowHeight="15"/>
  <cols>
    <col min="7" max="7" width="13.5" customWidth="1"/>
    <col min="8" max="8" width="11.5" customWidth="1"/>
    <col min="9" max="9" width="11.33203125" customWidth="1"/>
    <col min="11" max="11" width="12.1640625" customWidth="1"/>
    <col min="12" max="12" width="13" customWidth="1"/>
  </cols>
  <sheetData>
    <row r="2" spans="2:12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</row>
    <row r="3" spans="2:12">
      <c r="B3" t="s">
        <v>40</v>
      </c>
      <c r="C3">
        <v>121064</v>
      </c>
      <c r="D3">
        <v>105448</v>
      </c>
      <c r="E3" t="s">
        <v>49</v>
      </c>
      <c r="F3">
        <v>40</v>
      </c>
      <c r="G3" t="s">
        <v>42</v>
      </c>
      <c r="H3">
        <v>215</v>
      </c>
      <c r="I3">
        <v>8600</v>
      </c>
      <c r="J3">
        <v>1194.4444444444443</v>
      </c>
      <c r="K3">
        <v>23.774529835152073</v>
      </c>
      <c r="L3">
        <v>950.98119340608287</v>
      </c>
    </row>
    <row r="4" spans="2:12">
      <c r="B4" t="s">
        <v>40</v>
      </c>
      <c r="C4">
        <v>121064</v>
      </c>
      <c r="D4">
        <v>105448</v>
      </c>
      <c r="E4" t="s">
        <v>49</v>
      </c>
      <c r="F4">
        <v>19</v>
      </c>
      <c r="G4" t="s">
        <v>42</v>
      </c>
      <c r="H4">
        <v>215</v>
      </c>
      <c r="I4">
        <v>4085</v>
      </c>
      <c r="J4">
        <v>567.36111111111109</v>
      </c>
      <c r="K4">
        <v>23.77452983515208</v>
      </c>
      <c r="L4">
        <v>451.71606686788954</v>
      </c>
    </row>
    <row r="5" spans="2:12">
      <c r="B5" t="s">
        <v>40</v>
      </c>
      <c r="C5">
        <v>121064</v>
      </c>
      <c r="D5">
        <v>105448</v>
      </c>
      <c r="E5" t="s">
        <v>49</v>
      </c>
      <c r="F5">
        <v>39</v>
      </c>
      <c r="G5" t="s">
        <v>42</v>
      </c>
      <c r="H5">
        <v>145</v>
      </c>
      <c r="I5">
        <v>5655</v>
      </c>
      <c r="J5">
        <v>785.41666666666663</v>
      </c>
      <c r="K5">
        <v>14.052307612929857</v>
      </c>
      <c r="L5">
        <v>548.0399969042644</v>
      </c>
    </row>
    <row r="6" spans="2:12">
      <c r="B6" t="s">
        <v>40</v>
      </c>
      <c r="C6">
        <v>121064</v>
      </c>
      <c r="D6">
        <v>105448</v>
      </c>
      <c r="E6" t="s">
        <v>49</v>
      </c>
      <c r="F6">
        <v>1</v>
      </c>
      <c r="G6" t="s">
        <v>42</v>
      </c>
      <c r="H6" t="s">
        <v>51</v>
      </c>
    </row>
    <row r="7" spans="2:12">
      <c r="B7" t="s">
        <v>40</v>
      </c>
      <c r="C7">
        <v>121064</v>
      </c>
      <c r="D7">
        <v>105448</v>
      </c>
      <c r="E7" t="s">
        <v>50</v>
      </c>
      <c r="F7">
        <v>121</v>
      </c>
      <c r="G7" t="s">
        <v>42</v>
      </c>
      <c r="H7">
        <v>215</v>
      </c>
      <c r="I7">
        <v>26015</v>
      </c>
      <c r="J7">
        <v>3613.1944444444443</v>
      </c>
      <c r="K7">
        <v>23.77452983515208</v>
      </c>
      <c r="L7">
        <v>2876.7181100534017</v>
      </c>
    </row>
    <row r="8" spans="2:12">
      <c r="B8" t="s">
        <v>40</v>
      </c>
      <c r="C8">
        <v>121064</v>
      </c>
      <c r="D8">
        <v>105448</v>
      </c>
      <c r="E8" t="s">
        <v>44</v>
      </c>
      <c r="F8">
        <v>200</v>
      </c>
      <c r="G8" t="s">
        <v>42</v>
      </c>
      <c r="H8">
        <v>180</v>
      </c>
      <c r="I8">
        <v>36000</v>
      </c>
      <c r="J8">
        <v>5000</v>
      </c>
      <c r="K8">
        <v>18.913418724040966</v>
      </c>
      <c r="L8">
        <v>3782.6837448081933</v>
      </c>
    </row>
    <row r="9" spans="2:12">
      <c r="B9" t="s">
        <v>40</v>
      </c>
      <c r="C9">
        <v>121064</v>
      </c>
      <c r="D9">
        <v>105448</v>
      </c>
      <c r="E9" t="s">
        <v>46</v>
      </c>
      <c r="F9">
        <v>72</v>
      </c>
      <c r="G9" t="s">
        <v>47</v>
      </c>
      <c r="H9">
        <v>420</v>
      </c>
      <c r="I9">
        <v>30240</v>
      </c>
      <c r="J9">
        <v>4200</v>
      </c>
      <c r="K9">
        <v>33.987008229497206</v>
      </c>
      <c r="L9">
        <v>2447.0645925237986</v>
      </c>
    </row>
    <row r="10" spans="2:12">
      <c r="B10" t="s">
        <v>40</v>
      </c>
      <c r="C10">
        <v>121064</v>
      </c>
      <c r="D10">
        <v>105448</v>
      </c>
      <c r="E10" t="s">
        <v>46</v>
      </c>
      <c r="F10">
        <v>11</v>
      </c>
      <c r="G10" t="s">
        <v>47</v>
      </c>
      <c r="H10">
        <v>350</v>
      </c>
      <c r="I10">
        <v>3850</v>
      </c>
      <c r="J10">
        <v>534.72222222222217</v>
      </c>
      <c r="K10">
        <v>24.264786007274978</v>
      </c>
      <c r="L10">
        <v>266.91264608002473</v>
      </c>
    </row>
    <row r="11" spans="2:12">
      <c r="B11" t="s">
        <v>40</v>
      </c>
      <c r="C11">
        <v>121064</v>
      </c>
      <c r="D11">
        <v>105448</v>
      </c>
      <c r="E11" t="s">
        <v>44</v>
      </c>
      <c r="F11">
        <v>200</v>
      </c>
      <c r="G11" t="s">
        <v>42</v>
      </c>
      <c r="H11">
        <v>190</v>
      </c>
      <c r="I11">
        <v>38000</v>
      </c>
      <c r="J11">
        <v>5277.7777777777774</v>
      </c>
      <c r="K11">
        <v>20.302307612929852</v>
      </c>
      <c r="L11">
        <v>4060.4615225859702</v>
      </c>
    </row>
    <row r="12" spans="2:12">
      <c r="B12" t="s">
        <v>40</v>
      </c>
      <c r="C12">
        <v>121064</v>
      </c>
      <c r="D12">
        <v>105448</v>
      </c>
      <c r="E12" t="s">
        <v>44</v>
      </c>
      <c r="F12">
        <v>20</v>
      </c>
      <c r="G12" t="s">
        <v>42</v>
      </c>
      <c r="H12">
        <v>145</v>
      </c>
      <c r="I12">
        <v>2900</v>
      </c>
      <c r="J12">
        <v>402.77777777777777</v>
      </c>
      <c r="K12">
        <v>14.052307612929857</v>
      </c>
      <c r="L12">
        <v>281.04615225859715</v>
      </c>
    </row>
    <row r="13" spans="2:12">
      <c r="B13" t="s">
        <v>40</v>
      </c>
      <c r="C13">
        <v>121064</v>
      </c>
      <c r="D13">
        <v>105448</v>
      </c>
      <c r="E13" t="s">
        <v>44</v>
      </c>
      <c r="F13">
        <v>40</v>
      </c>
      <c r="G13" t="s">
        <v>42</v>
      </c>
      <c r="H13">
        <v>180</v>
      </c>
      <c r="I13">
        <v>7200</v>
      </c>
      <c r="J13">
        <v>1000</v>
      </c>
      <c r="K13">
        <v>18.913418724040966</v>
      </c>
      <c r="L13">
        <v>756.53674896163864</v>
      </c>
    </row>
    <row r="14" spans="2:12">
      <c r="B14" t="s">
        <v>40</v>
      </c>
      <c r="C14">
        <v>121064</v>
      </c>
      <c r="D14">
        <v>105448</v>
      </c>
      <c r="E14" t="s">
        <v>44</v>
      </c>
      <c r="F14">
        <v>49</v>
      </c>
      <c r="G14" t="s">
        <v>42</v>
      </c>
      <c r="H14">
        <v>180</v>
      </c>
      <c r="I14">
        <v>8820</v>
      </c>
      <c r="J14">
        <v>1225</v>
      </c>
      <c r="K14">
        <v>18.913418724040966</v>
      </c>
      <c r="L14">
        <v>926.75751747800734</v>
      </c>
    </row>
    <row r="15" spans="2:12">
      <c r="B15" t="s">
        <v>40</v>
      </c>
      <c r="C15">
        <v>121064</v>
      </c>
      <c r="D15">
        <v>105448</v>
      </c>
      <c r="E15" t="s">
        <v>44</v>
      </c>
      <c r="F15">
        <v>1</v>
      </c>
      <c r="G15" t="s">
        <v>42</v>
      </c>
      <c r="H15">
        <v>190</v>
      </c>
      <c r="I15">
        <v>190</v>
      </c>
      <c r="J15">
        <v>26.388888888888889</v>
      </c>
      <c r="K15">
        <v>20.302307612929859</v>
      </c>
      <c r="L15">
        <v>20.302307612929859</v>
      </c>
    </row>
    <row r="16" spans="2:12">
      <c r="B16" t="s">
        <v>40</v>
      </c>
      <c r="C16">
        <v>121064</v>
      </c>
      <c r="D16">
        <v>105448</v>
      </c>
      <c r="E16" t="s">
        <v>46</v>
      </c>
      <c r="F16">
        <v>39</v>
      </c>
      <c r="G16" t="s">
        <v>47</v>
      </c>
      <c r="H16">
        <v>350</v>
      </c>
      <c r="I16">
        <v>13650</v>
      </c>
      <c r="J16">
        <v>1895.8333333333333</v>
      </c>
      <c r="K16">
        <v>24.264786007274978</v>
      </c>
      <c r="L16">
        <v>946.32665428372411</v>
      </c>
    </row>
    <row r="17" spans="2:12">
      <c r="B17" t="s">
        <v>40</v>
      </c>
      <c r="C17">
        <v>121064</v>
      </c>
      <c r="D17">
        <v>105448</v>
      </c>
      <c r="E17" t="s">
        <v>45</v>
      </c>
      <c r="F17">
        <v>200</v>
      </c>
      <c r="G17" t="s">
        <v>42</v>
      </c>
      <c r="H17">
        <v>210</v>
      </c>
      <c r="I17">
        <v>42000</v>
      </c>
      <c r="J17">
        <v>5833.333333333333</v>
      </c>
      <c r="K17">
        <v>23.08008539070763</v>
      </c>
      <c r="L17">
        <v>4616.0170781415263</v>
      </c>
    </row>
    <row r="18" spans="2:12">
      <c r="B18" t="s">
        <v>40</v>
      </c>
      <c r="C18">
        <v>121064</v>
      </c>
      <c r="D18">
        <v>105448</v>
      </c>
      <c r="E18" t="s">
        <v>45</v>
      </c>
      <c r="F18">
        <v>200</v>
      </c>
      <c r="G18" t="s">
        <v>42</v>
      </c>
      <c r="H18">
        <v>210</v>
      </c>
      <c r="I18">
        <v>42000</v>
      </c>
      <c r="J18">
        <v>5833.333333333333</v>
      </c>
      <c r="K18">
        <v>23.08008539070763</v>
      </c>
      <c r="L18">
        <v>4616.0170781415263</v>
      </c>
    </row>
    <row r="19" spans="2:12">
      <c r="B19" t="s">
        <v>40</v>
      </c>
      <c r="C19">
        <v>121064</v>
      </c>
      <c r="D19">
        <v>105448</v>
      </c>
      <c r="E19" t="s">
        <v>45</v>
      </c>
      <c r="F19">
        <v>110</v>
      </c>
      <c r="G19" t="s">
        <v>42</v>
      </c>
      <c r="H19">
        <v>180</v>
      </c>
      <c r="I19">
        <v>19800</v>
      </c>
      <c r="J19">
        <v>2750</v>
      </c>
      <c r="K19">
        <v>18.913418724040966</v>
      </c>
      <c r="L19">
        <v>2080.4760596445062</v>
      </c>
    </row>
    <row r="20" spans="2:12">
      <c r="B20" t="s">
        <v>40</v>
      </c>
      <c r="C20">
        <v>121064</v>
      </c>
      <c r="D20">
        <v>105448</v>
      </c>
      <c r="E20" t="s">
        <v>43</v>
      </c>
      <c r="F20">
        <v>200</v>
      </c>
      <c r="G20" t="s">
        <v>42</v>
      </c>
      <c r="H20">
        <v>115</v>
      </c>
      <c r="I20">
        <v>23000</v>
      </c>
      <c r="J20">
        <v>3194.4444444444443</v>
      </c>
      <c r="K20">
        <v>9.8856409462631891</v>
      </c>
      <c r="L20">
        <v>1977.1281892526379</v>
      </c>
    </row>
    <row r="21" spans="2:12">
      <c r="B21" t="s">
        <v>40</v>
      </c>
      <c r="C21">
        <v>121064</v>
      </c>
      <c r="D21">
        <v>105448</v>
      </c>
      <c r="E21" t="s">
        <v>43</v>
      </c>
      <c r="F21">
        <v>200</v>
      </c>
      <c r="G21" t="s">
        <v>42</v>
      </c>
      <c r="H21">
        <v>125</v>
      </c>
      <c r="I21">
        <v>25000</v>
      </c>
      <c r="J21">
        <v>3472.2222222222222</v>
      </c>
      <c r="K21">
        <v>11.274529835152078</v>
      </c>
      <c r="L21">
        <v>2254.9059670304155</v>
      </c>
    </row>
    <row r="22" spans="2:12">
      <c r="B22" t="s">
        <v>40</v>
      </c>
      <c r="C22">
        <v>121064</v>
      </c>
      <c r="D22">
        <v>105448</v>
      </c>
      <c r="E22" t="s">
        <v>43</v>
      </c>
      <c r="F22">
        <v>141</v>
      </c>
      <c r="G22" t="s">
        <v>42</v>
      </c>
      <c r="H22">
        <v>145</v>
      </c>
      <c r="I22">
        <v>20445</v>
      </c>
      <c r="J22">
        <v>2839.5833333333335</v>
      </c>
      <c r="K22">
        <v>14.052307612929857</v>
      </c>
      <c r="L22">
        <v>1981.3753734231097</v>
      </c>
    </row>
    <row r="23" spans="2:12">
      <c r="B23" t="s">
        <v>40</v>
      </c>
      <c r="C23">
        <v>121064</v>
      </c>
      <c r="D23">
        <v>105448</v>
      </c>
      <c r="E23" t="s">
        <v>43</v>
      </c>
      <c r="F23">
        <v>59</v>
      </c>
      <c r="G23" t="s">
        <v>42</v>
      </c>
      <c r="H23">
        <v>115</v>
      </c>
      <c r="I23">
        <v>6785</v>
      </c>
      <c r="J23">
        <v>942.36111111111109</v>
      </c>
      <c r="K23">
        <v>9.8856409462631891</v>
      </c>
      <c r="L23">
        <v>583.25281582952812</v>
      </c>
    </row>
    <row r="24" spans="2:12">
      <c r="B24" t="s">
        <v>40</v>
      </c>
      <c r="C24">
        <v>121064</v>
      </c>
      <c r="D24">
        <v>105448</v>
      </c>
      <c r="E24" t="s">
        <v>43</v>
      </c>
      <c r="F24">
        <v>200</v>
      </c>
      <c r="G24" t="s">
        <v>42</v>
      </c>
      <c r="H24">
        <v>160</v>
      </c>
      <c r="I24">
        <v>32000</v>
      </c>
      <c r="J24">
        <v>4444.4444444444443</v>
      </c>
      <c r="K24">
        <v>16.135640946263187</v>
      </c>
      <c r="L24">
        <v>3227.1281892526376</v>
      </c>
    </row>
    <row r="25" spans="2:12">
      <c r="B25" t="s">
        <v>40</v>
      </c>
      <c r="C25">
        <v>121064</v>
      </c>
      <c r="D25">
        <v>105448</v>
      </c>
      <c r="E25" t="s">
        <v>43</v>
      </c>
      <c r="F25">
        <v>35</v>
      </c>
      <c r="G25" t="s">
        <v>42</v>
      </c>
      <c r="H25">
        <v>130</v>
      </c>
      <c r="I25">
        <v>4550</v>
      </c>
      <c r="J25">
        <v>631.94444444444446</v>
      </c>
      <c r="K25">
        <v>11.968974279596525</v>
      </c>
      <c r="L25">
        <v>418.91409978587836</v>
      </c>
    </row>
    <row r="26" spans="2:12">
      <c r="B26" t="s">
        <v>40</v>
      </c>
      <c r="C26">
        <v>121064</v>
      </c>
      <c r="D26">
        <v>105448</v>
      </c>
      <c r="E26" t="s">
        <v>43</v>
      </c>
      <c r="F26">
        <v>14</v>
      </c>
      <c r="G26" t="s">
        <v>42</v>
      </c>
      <c r="H26">
        <v>115</v>
      </c>
      <c r="I26">
        <v>1610</v>
      </c>
      <c r="J26">
        <v>223.61111111111111</v>
      </c>
      <c r="K26">
        <v>9.8856409462631909</v>
      </c>
      <c r="L26">
        <v>138.39897324768467</v>
      </c>
    </row>
    <row r="27" spans="2:12">
      <c r="B27" t="s">
        <v>40</v>
      </c>
      <c r="C27">
        <v>121064</v>
      </c>
      <c r="D27">
        <v>105448</v>
      </c>
      <c r="E27" t="s">
        <v>41</v>
      </c>
      <c r="F27">
        <v>200</v>
      </c>
      <c r="G27" t="s">
        <v>42</v>
      </c>
      <c r="H27">
        <v>160</v>
      </c>
      <c r="I27">
        <v>32000</v>
      </c>
      <c r="J27">
        <v>4444.4444444444443</v>
      </c>
      <c r="K27">
        <v>16.135640946263187</v>
      </c>
      <c r="L27">
        <v>3227.1281892526376</v>
      </c>
    </row>
    <row r="28" spans="2:12">
      <c r="B28" t="s">
        <v>40</v>
      </c>
      <c r="C28">
        <v>121064</v>
      </c>
      <c r="D28">
        <v>105448</v>
      </c>
      <c r="E28" t="s">
        <v>41</v>
      </c>
      <c r="F28">
        <v>200</v>
      </c>
      <c r="G28" t="s">
        <v>42</v>
      </c>
      <c r="H28">
        <v>160</v>
      </c>
      <c r="I28">
        <v>32000</v>
      </c>
      <c r="J28">
        <v>4444.4444444444443</v>
      </c>
      <c r="K28">
        <v>16.135640946263187</v>
      </c>
      <c r="L28">
        <v>3227.1281892526376</v>
      </c>
    </row>
    <row r="29" spans="2:12">
      <c r="B29" t="s">
        <v>40</v>
      </c>
      <c r="C29">
        <v>121064</v>
      </c>
      <c r="D29">
        <v>105448</v>
      </c>
      <c r="E29" t="s">
        <v>41</v>
      </c>
      <c r="F29">
        <v>200</v>
      </c>
      <c r="G29" t="s">
        <v>42</v>
      </c>
      <c r="H29">
        <v>125</v>
      </c>
      <c r="I29">
        <v>25000</v>
      </c>
      <c r="J29">
        <v>3472.2222222222222</v>
      </c>
      <c r="K29">
        <v>11.274529835152078</v>
      </c>
      <c r="L29">
        <v>2254.9059670304155</v>
      </c>
    </row>
    <row r="30" spans="2:12">
      <c r="B30" t="s">
        <v>40</v>
      </c>
      <c r="C30">
        <v>121064</v>
      </c>
      <c r="D30">
        <v>105448</v>
      </c>
      <c r="E30" t="s">
        <v>41</v>
      </c>
      <c r="F30">
        <v>200</v>
      </c>
      <c r="G30" t="s">
        <v>42</v>
      </c>
      <c r="H30">
        <v>160</v>
      </c>
      <c r="I30">
        <v>32000</v>
      </c>
      <c r="J30">
        <v>4444.4444444444443</v>
      </c>
      <c r="K30">
        <v>16.135640946263187</v>
      </c>
      <c r="L30">
        <v>3227.1281892526376</v>
      </c>
    </row>
    <row r="31" spans="2:12">
      <c r="B31" t="s">
        <v>40</v>
      </c>
      <c r="C31">
        <v>121064</v>
      </c>
      <c r="D31">
        <v>105448</v>
      </c>
      <c r="E31" t="s">
        <v>41</v>
      </c>
      <c r="F31">
        <v>1</v>
      </c>
      <c r="G31" t="s">
        <v>42</v>
      </c>
      <c r="H31">
        <v>120</v>
      </c>
      <c r="I31">
        <v>120</v>
      </c>
      <c r="J31">
        <v>16.666666666666668</v>
      </c>
      <c r="K31">
        <v>10.580085390707636</v>
      </c>
      <c r="L31">
        <v>10.580085390707636</v>
      </c>
    </row>
    <row r="32" spans="2:12">
      <c r="B32" t="s">
        <v>40</v>
      </c>
      <c r="C32">
        <v>121064</v>
      </c>
      <c r="D32">
        <v>105448</v>
      </c>
      <c r="E32" t="s">
        <v>46</v>
      </c>
      <c r="F32">
        <v>2</v>
      </c>
      <c r="G32" t="s">
        <v>47</v>
      </c>
      <c r="H32" t="s">
        <v>51</v>
      </c>
    </row>
    <row r="33" spans="2:12">
      <c r="B33" t="s">
        <v>40</v>
      </c>
      <c r="C33">
        <v>121064</v>
      </c>
      <c r="D33">
        <v>105448</v>
      </c>
      <c r="E33" t="s">
        <v>48</v>
      </c>
      <c r="F33">
        <v>72</v>
      </c>
      <c r="G33" t="s">
        <v>47</v>
      </c>
      <c r="H33">
        <v>420</v>
      </c>
      <c r="I33">
        <v>30240</v>
      </c>
      <c r="J33">
        <v>4200</v>
      </c>
      <c r="K33">
        <v>33.987008229497206</v>
      </c>
      <c r="L33">
        <v>2447.0645925237986</v>
      </c>
    </row>
    <row r="34" spans="2:12">
      <c r="B34" t="s">
        <v>40</v>
      </c>
      <c r="C34">
        <v>121064</v>
      </c>
      <c r="D34">
        <v>105448</v>
      </c>
      <c r="E34" t="s">
        <v>48</v>
      </c>
      <c r="F34">
        <v>40</v>
      </c>
      <c r="G34" t="s">
        <v>47</v>
      </c>
      <c r="H34">
        <v>450</v>
      </c>
      <c r="I34">
        <v>18000</v>
      </c>
      <c r="J34">
        <v>2500</v>
      </c>
      <c r="K34">
        <v>38.153674896163871</v>
      </c>
      <c r="L34">
        <v>1526.1469958465548</v>
      </c>
    </row>
    <row r="35" spans="2:12">
      <c r="B35" t="s">
        <v>40</v>
      </c>
      <c r="C35">
        <v>121064</v>
      </c>
      <c r="D35">
        <v>105448</v>
      </c>
      <c r="E35" t="s">
        <v>43</v>
      </c>
      <c r="F35">
        <v>72</v>
      </c>
      <c r="G35" t="s">
        <v>47</v>
      </c>
      <c r="H35">
        <v>400</v>
      </c>
      <c r="I35">
        <v>28800</v>
      </c>
      <c r="J35">
        <v>4000</v>
      </c>
      <c r="K35">
        <v>31.209230451719428</v>
      </c>
      <c r="L35">
        <v>2247.0645925237986</v>
      </c>
    </row>
    <row r="36" spans="2:12">
      <c r="B36" t="s">
        <v>40</v>
      </c>
      <c r="C36">
        <v>121064</v>
      </c>
      <c r="D36">
        <v>105448</v>
      </c>
      <c r="E36" t="s">
        <v>41</v>
      </c>
      <c r="F36">
        <v>90</v>
      </c>
      <c r="G36" t="s">
        <v>42</v>
      </c>
      <c r="H36">
        <v>115</v>
      </c>
      <c r="I36">
        <v>10350</v>
      </c>
      <c r="J36">
        <v>1437.5</v>
      </c>
      <c r="K36">
        <v>9.8856409462631891</v>
      </c>
      <c r="L36">
        <v>889.70768516368707</v>
      </c>
    </row>
    <row r="37" spans="2:12">
      <c r="B37" t="s">
        <v>40</v>
      </c>
      <c r="C37">
        <v>121064</v>
      </c>
      <c r="D37">
        <v>105448</v>
      </c>
      <c r="E37" t="s">
        <v>43</v>
      </c>
      <c r="F37">
        <v>26</v>
      </c>
      <c r="G37" t="s">
        <v>47</v>
      </c>
      <c r="H37">
        <v>350</v>
      </c>
      <c r="I37">
        <v>9100</v>
      </c>
      <c r="J37">
        <v>1263.8888888888889</v>
      </c>
      <c r="K37">
        <v>24.264786007274985</v>
      </c>
      <c r="L37">
        <v>630.8844361891496</v>
      </c>
    </row>
    <row r="38" spans="2:12">
      <c r="B38" t="s">
        <v>37</v>
      </c>
      <c r="F38">
        <f>SUBTOTAL(109,Tabla1[Quantity])</f>
        <v>3314</v>
      </c>
      <c r="L38">
        <f>SUBTOTAL(109,Tabla1[Total Return])</f>
        <v>59896.899999999987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HLBU9623367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2024-03-26T16:30:15Z</cp:lastPrinted>
  <dcterms:created xsi:type="dcterms:W3CDTF">2023-12-05T11:12:00Z</dcterms:created>
  <dcterms:modified xsi:type="dcterms:W3CDTF">2024-03-26T16:30:17Z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B8A39BAA775CC685A8765D6541F6674C_42</vt:lpwstr>
  </property>
</Properties>
</file>