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D1408B21-B113-6A40-9872-506869D97DB4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MEDU9762822" sheetId="2" r:id="rId1"/>
    <sheet name="Hoja1" sheetId="3" r:id="rId2"/>
  </sheets>
  <definedNames>
    <definedName name="_xlnm._FilterDatabase" localSheetId="0" hidden="1">MEDU9762822!$A$12:$M$43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3" l="1"/>
  <c r="O31" i="3"/>
  <c r="E53" i="2"/>
  <c r="E52" i="2"/>
  <c r="E51" i="2"/>
  <c r="E50" i="2"/>
  <c r="E49" i="2"/>
  <c r="E48" i="2"/>
  <c r="E47" i="2"/>
  <c r="G43" i="2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J43" i="2" s="1"/>
  <c r="J13" i="2"/>
  <c r="K13" i="2" s="1"/>
  <c r="D46" i="2" l="1"/>
  <c r="D56" i="2"/>
  <c r="E56" i="2" s="1"/>
  <c r="K43" i="2"/>
  <c r="K14" i="2"/>
  <c r="D54" i="2" l="1"/>
  <c r="E46" i="2"/>
  <c r="D58" i="2" l="1"/>
  <c r="E54" i="2"/>
  <c r="E58" i="2" l="1"/>
  <c r="D59" i="2"/>
  <c r="E59" i="2" s="1"/>
  <c r="L33" i="2" l="1"/>
  <c r="M33" i="2" s="1"/>
  <c r="L31" i="2"/>
  <c r="M31" i="2" s="1"/>
  <c r="L19" i="2"/>
  <c r="M19" i="2" s="1"/>
  <c r="L21" i="2"/>
  <c r="M21" i="2" s="1"/>
  <c r="L34" i="2"/>
  <c r="M34" i="2" s="1"/>
  <c r="L16" i="2"/>
  <c r="M16" i="2" s="1"/>
  <c r="L27" i="2"/>
  <c r="M27" i="2" s="1"/>
  <c r="L29" i="2"/>
  <c r="M29" i="2" s="1"/>
  <c r="L18" i="2"/>
  <c r="M18" i="2" s="1"/>
  <c r="L24" i="2"/>
  <c r="M24" i="2" s="1"/>
  <c r="L35" i="2"/>
  <c r="M35" i="2" s="1"/>
  <c r="L37" i="2"/>
  <c r="M37" i="2" s="1"/>
  <c r="L32" i="2"/>
  <c r="M32" i="2" s="1"/>
  <c r="L20" i="2"/>
  <c r="M20" i="2" s="1"/>
  <c r="L22" i="2"/>
  <c r="M22" i="2" s="1"/>
  <c r="L17" i="2"/>
  <c r="M17" i="2" s="1"/>
  <c r="L28" i="2"/>
  <c r="M28" i="2" s="1"/>
  <c r="L30" i="2"/>
  <c r="M30" i="2" s="1"/>
  <c r="L25" i="2"/>
  <c r="M25" i="2" s="1"/>
  <c r="L36" i="2"/>
  <c r="M36" i="2" s="1"/>
  <c r="L23" i="2"/>
  <c r="M23" i="2" s="1"/>
  <c r="L26" i="2"/>
  <c r="M26" i="2" s="1"/>
  <c r="L13" i="2"/>
  <c r="M13" i="2" s="1"/>
  <c r="L15" i="2"/>
  <c r="M15" i="2" s="1"/>
  <c r="L14" i="2"/>
  <c r="M14" i="2" s="1"/>
  <c r="L43" i="2"/>
  <c r="M43" i="2" l="1"/>
</calcChain>
</file>

<file path=xl/sharedStrings.xml><?xml version="1.0" encoding="utf-8"?>
<sst xmlns="http://schemas.openxmlformats.org/spreadsheetml/2006/main" count="282" uniqueCount="72">
  <si>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</si>
  <si>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</si>
  <si>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</si>
  <si>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</si>
  <si>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</si>
  <si>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</si>
  <si>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t>2024/1/25-2024/1/26</t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</si>
  <si>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</si>
  <si>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</si>
  <si>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MANZANILLO EXPRESS - 2346W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</si>
  <si>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</si>
  <si>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MEDU9762822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</si>
  <si>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</si>
  <si>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Guangzhou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</si>
  <si>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</si>
  <si>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</si>
  <si>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</si>
  <si>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</si>
  <si>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</si>
  <si>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</si>
  <si>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</si>
  <si>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</si>
  <si>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</si>
  <si>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</si>
  <si>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</si>
  <si>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</si>
  <si>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</si>
  <si>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</si>
  <si>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</si>
  <si>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</si>
  <si>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</si>
  <si>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</si>
  <si>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</si>
  <si>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</si>
  <si>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</si>
  <si>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</si>
  <si>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</si>
  <si>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</si>
  <si>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</si>
  <si>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</si>
  <si>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REGINA</t>
  </si>
  <si>
    <t>JDD</t>
  </si>
  <si>
    <t>2.5kg</t>
  </si>
  <si>
    <t>JD</t>
  </si>
  <si>
    <t>SKEENA</t>
  </si>
  <si>
    <t>3JD</t>
  </si>
  <si>
    <t>3JDD</t>
  </si>
  <si>
    <t>4JD</t>
  </si>
  <si>
    <t>4JDD</t>
  </si>
  <si>
    <t>2JDD</t>
  </si>
  <si>
    <t>XLD</t>
  </si>
  <si>
    <t>XLDD</t>
  </si>
  <si>
    <t>2JD</t>
  </si>
  <si>
    <t/>
  </si>
  <si>
    <t>Damage</t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</si>
  <si>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</si>
  <si>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</si>
  <si>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</si>
  <si>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</si>
  <si>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</si>
  <si>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</si>
  <si>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Ocean Freight</t>
    </r>
  </si>
  <si>
    <r>
      <rPr>
        <sz val="12"/>
        <rFont val="宋体-简"/>
        <family val="1"/>
        <charset val="134"/>
      </rPr>
      <t>文件费</t>
    </r>
    <r>
      <rPr>
        <sz val="12"/>
        <rFont val="Times New Roman"/>
        <family val="1"/>
      </rPr>
      <t xml:space="preserve"> Documents Fee</t>
    </r>
  </si>
  <si>
    <r>
      <rPr>
        <sz val="12"/>
        <color theme="1"/>
        <rFont val="宋体"/>
        <charset val="134"/>
      </rPr>
      <t>中检费及杂费</t>
    </r>
    <r>
      <rPr>
        <sz val="12"/>
        <color theme="1"/>
        <rFont val="Times New Roman"/>
        <family val="1"/>
      </rPr>
      <t xml:space="preserve"> Customs Inspection Fee &amp; Misc</t>
    </r>
  </si>
  <si>
    <r>
      <rPr>
        <sz val="12"/>
        <rFont val="宋体-简"/>
        <family val="1"/>
        <charset val="134"/>
      </rPr>
      <t>货代费用</t>
    </r>
    <r>
      <rPr>
        <sz val="12"/>
        <rFont val="Times New Roman"/>
        <family val="1"/>
      </rPr>
      <t xml:space="preserve"> Agent Fee</t>
    </r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</si>
  <si>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</si>
  <si>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r>
      <rPr>
        <sz val="12"/>
        <rFont val="宋体"/>
        <charset val="134"/>
      </rPr>
      <t>市场费用</t>
    </r>
    <r>
      <rPr>
        <sz val="12"/>
        <rFont val="Times New Roman"/>
        <family val="1"/>
      </rPr>
      <t xml:space="preserve"> Market Fees</t>
    </r>
  </si>
  <si>
    <r>
      <rPr>
        <sz val="12"/>
        <rFont val="宋体"/>
        <charset val="134"/>
      </rPr>
      <t>入场费</t>
    </r>
    <r>
      <rPr>
        <sz val="12"/>
        <rFont val="Times New Roman"/>
        <family val="1"/>
      </rPr>
      <t xml:space="preserve"> Market Entry Fees</t>
    </r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</si>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</sst>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￥&quot;#,##0.00;&quot;￥&quot;\-#,##0.00"/>
    <numFmt numFmtId="165" formatCode="_ * #,##0_ ;_ * \-#,##0_ ;_ * &quot;-&quot;_ ;_ @_ "/>
    <numFmt numFmtId="166" formatCode="&quot;￥&quot;#,##0.00_);[Red]\(&quot;￥&quot;#,##0.00\)"/>
    <numFmt numFmtId="167" formatCode="&quot;US$&quot;#,##0.00;\-&quot;US$&quot;#,##0.00"/>
    <numFmt numFmtId="168" formatCode="#,##0.00_ "/>
    <numFmt numFmtId="169" formatCode="0.00_ "/>
    <numFmt numFmtId="170" formatCode="_ * #,##0.00_ ;_ * \-#,##0.00_ ;_ * &quot;-&quot;_ ;_ @_ "/>
  </numFmts>
  <fonts count="10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2"/>
      <name val="宋体-简"/>
      <family val="1"/>
      <charset val="134"/>
    </font>
    <font>
      <sz val="12"/>
      <color theme="1"/>
      <name val="宋体"/>
      <charset val="134"/>
    </font>
    <font>
      <sz val="11"/>
      <color theme="1"/>
      <name val="Calibri"/>
      <charset val="134"/>
      <scheme val="minor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7" fontId="1" fillId="0" borderId="3" xfId="0" applyNumberFormat="1" applyFont="1" applyBorder="1" applyAlignment="1">
      <alignment horizontal="right" vertical="center"/>
    </xf>
    <xf numFmtId="167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7" fontId="1" fillId="3" borderId="3" xfId="0" applyNumberFormat="1" applyFont="1" applyFill="1" applyBorder="1" applyAlignment="1">
      <alignment horizontal="right" vertical="center"/>
    </xf>
    <xf numFmtId="168" fontId="2" fillId="0" borderId="0" xfId="0" applyNumberFormat="1" applyFont="1"/>
    <xf numFmtId="169" fontId="1" fillId="0" borderId="0" xfId="0" applyNumberFormat="1" applyFont="1" applyAlignment="1">
      <alignment horizontal="left" vertical="center"/>
    </xf>
    <xf numFmtId="170" fontId="0" fillId="0" borderId="0" xfId="1" applyNumberFormat="1" applyFont="1" applyAlignment="1"/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2BD9D-DB05-2943-AB93-81D58515E697}" name="Tabla1" displayName="Tabla1" ref="C2:O31" totalsRowCount="1">
  <autoFilter ref="C2:O30" xr:uid="{ED42BD9D-DB05-2943-AB93-81D58515E697}"/>
  <sortState xmlns:xlrd2="http://schemas.microsoft.com/office/spreadsheetml/2017/richdata2" ref="C3:O30">
    <sortCondition ref="H2:H30"/>
  </sortState>
  <tableColumns count="13">
    <tableColumn id="1" xr3:uid="{21133EDF-E1C8-1048-BF80-52FD227F7ABF}" name="Date" totalsRowLabel="Total"/>
    <tableColumn id="2" xr3:uid="{DEE4D9EA-3AE3-A840-A66B-769C48C0FE59}" name="Pallet No."/>
    <tableColumn id="3" xr3:uid="{8A42BB35-26AD-464C-ABC7-E8708081C7E2}" name="Variety"/>
    <tableColumn id="4" xr3:uid="{DE20A5D2-6B86-DE4E-8733-E65F95C27A42}" name="CSP"/>
    <tableColumn id="5" xr3:uid="{9FA90E93-BCC1-BB4A-9CEA-3D08409E743F}" name="CSG"/>
    <tableColumn id="6" xr3:uid="{2C5C4018-206B-F749-B3BF-40E55E37E688}" name="Size"/>
    <tableColumn id="7" xr3:uid="{F271D6BA-5275-AF46-A9ED-87795A780769}" name="Quantity" totalsRowFunction="sum"/>
    <tableColumn id="8" xr3:uid="{F0810BA9-BB43-3846-B16E-1A8BFC8B7E03}" name="Specification"/>
    <tableColumn id="9" xr3:uid="{A9E3A566-035E-6D4F-9783-1B26008CBF31}" name="Price RMB"/>
    <tableColumn id="10" xr3:uid="{8E4E07D7-6873-B14F-B193-C437A61C110F}" name="Total RMB"/>
    <tableColumn id="11" xr3:uid="{85454235-AFE5-5E4D-944B-808E815FF06E}" name="Total"/>
    <tableColumn id="12" xr3:uid="{2003AF0F-BEEF-ED47-B32A-5938751B4B51}" name="FOB Return"/>
    <tableColumn id="13" xr3:uid="{B4400B7A-117B-B349-8ED0-32F3928953C2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7"/>
  <sheetViews>
    <sheetView tabSelected="1" zoomScale="80" zoomScaleNormal="80" workbookViewId="0">
      <selection activeCell="M41" sqref="A12:M41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0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1" customHeight="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</row>
    <row r="8" spans="1:13" s="1" customFormat="1" ht="24" customHeight="1">
      <c r="A8" s="4" t="s">
        <v>2</v>
      </c>
      <c r="B8" s="37" t="s">
        <v>3</v>
      </c>
      <c r="C8" s="37"/>
      <c r="E8" s="4" t="s">
        <v>4</v>
      </c>
      <c r="F8" s="15">
        <v>45314</v>
      </c>
      <c r="G8" s="16"/>
      <c r="H8" s="38" t="s">
        <v>5</v>
      </c>
      <c r="I8" s="38"/>
      <c r="J8" s="15" t="s">
        <v>6</v>
      </c>
      <c r="L8" s="4" t="s">
        <v>7</v>
      </c>
      <c r="M8" s="27">
        <v>7.2</v>
      </c>
    </row>
    <row r="9" spans="1:13" s="1" customFormat="1" ht="24" customHeight="1">
      <c r="A9" s="6" t="s">
        <v>8</v>
      </c>
      <c r="B9" s="37" t="s">
        <v>9</v>
      </c>
      <c r="C9" s="37"/>
      <c r="E9" s="17" t="s">
        <v>10</v>
      </c>
      <c r="F9" s="5" t="s">
        <v>11</v>
      </c>
      <c r="G9" s="18"/>
      <c r="H9" s="38" t="s">
        <v>12</v>
      </c>
      <c r="I9" s="38"/>
      <c r="J9" s="5" t="s">
        <v>13</v>
      </c>
    </row>
    <row r="10" spans="1:13" ht="24" customHeight="1"/>
    <row r="11" spans="1:13" s="2" customFormat="1" ht="24" customHeight="1">
      <c r="A11" s="7" t="s">
        <v>14</v>
      </c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  <c r="I11" s="7" t="s">
        <v>22</v>
      </c>
      <c r="J11" s="7" t="s">
        <v>23</v>
      </c>
      <c r="K11" s="7" t="s">
        <v>24</v>
      </c>
      <c r="L11" s="7" t="s">
        <v>25</v>
      </c>
      <c r="M11" s="7" t="s">
        <v>26</v>
      </c>
    </row>
    <row r="12" spans="1:13" s="2" customFormat="1" ht="24" customHeight="1">
      <c r="A12" s="8" t="s">
        <v>27</v>
      </c>
      <c r="B12" s="8" t="s">
        <v>28</v>
      </c>
      <c r="C12" s="8" t="s">
        <v>29</v>
      </c>
      <c r="D12" s="8" t="s">
        <v>30</v>
      </c>
      <c r="E12" s="8" t="s">
        <v>31</v>
      </c>
      <c r="F12" s="8" t="s">
        <v>32</v>
      </c>
      <c r="G12" s="8" t="s">
        <v>33</v>
      </c>
      <c r="H12" s="8" t="s">
        <v>34</v>
      </c>
      <c r="I12" s="8" t="s">
        <v>35</v>
      </c>
      <c r="J12" s="8" t="s">
        <v>36</v>
      </c>
      <c r="K12" s="8" t="s">
        <v>37</v>
      </c>
      <c r="L12" s="8" t="s">
        <v>38</v>
      </c>
      <c r="M12" s="8" t="s">
        <v>39</v>
      </c>
    </row>
    <row r="13" spans="1:13" s="2" customFormat="1" ht="24" customHeight="1">
      <c r="A13" s="9">
        <v>45316</v>
      </c>
      <c r="B13" s="10">
        <v>1513093</v>
      </c>
      <c r="C13" s="10" t="s">
        <v>40</v>
      </c>
      <c r="D13" s="10">
        <v>121064</v>
      </c>
      <c r="E13" s="10">
        <v>105448</v>
      </c>
      <c r="F13" s="10" t="s">
        <v>41</v>
      </c>
      <c r="G13" s="10">
        <v>255</v>
      </c>
      <c r="H13" s="10" t="s">
        <v>42</v>
      </c>
      <c r="I13" s="21">
        <v>155</v>
      </c>
      <c r="J13" s="21">
        <f t="shared" ref="J13:J37" si="0">G13*I13</f>
        <v>39525</v>
      </c>
      <c r="K13" s="19">
        <f t="shared" ref="K13:K37" si="1">J13/$M$8</f>
        <v>5489.583333333333</v>
      </c>
      <c r="L13" s="19">
        <f>K13/G13-$E$59</f>
        <v>16.432824944093788</v>
      </c>
      <c r="M13" s="19">
        <f t="shared" ref="M13:M37" si="2">L13*G13</f>
        <v>4190.3703607439156</v>
      </c>
    </row>
    <row r="14" spans="1:13" s="2" customFormat="1" ht="24" customHeight="1">
      <c r="A14" s="9">
        <v>45316</v>
      </c>
      <c r="B14" s="10">
        <v>1513093</v>
      </c>
      <c r="C14" s="10" t="s">
        <v>40</v>
      </c>
      <c r="D14" s="10">
        <v>121064</v>
      </c>
      <c r="E14" s="10">
        <v>105448</v>
      </c>
      <c r="F14" s="10" t="s">
        <v>43</v>
      </c>
      <c r="G14" s="10">
        <v>165</v>
      </c>
      <c r="H14" s="10" t="s">
        <v>42</v>
      </c>
      <c r="I14" s="21">
        <v>155</v>
      </c>
      <c r="J14" s="21">
        <f t="shared" si="0"/>
        <v>25575</v>
      </c>
      <c r="K14" s="19">
        <f t="shared" si="1"/>
        <v>3552.083333333333</v>
      </c>
      <c r="L14" s="19">
        <f t="shared" ref="L14:L37" si="3">K14/G14-$E$59</f>
        <v>16.432824944093788</v>
      </c>
      <c r="M14" s="19">
        <f t="shared" si="2"/>
        <v>2711.4161157754752</v>
      </c>
    </row>
    <row r="15" spans="1:13" s="2" customFormat="1" ht="24" customHeight="1">
      <c r="A15" s="9">
        <v>45316</v>
      </c>
      <c r="B15" s="10">
        <v>1513094</v>
      </c>
      <c r="C15" s="10" t="s">
        <v>44</v>
      </c>
      <c r="D15" s="10">
        <v>121064</v>
      </c>
      <c r="E15" s="10">
        <v>105448</v>
      </c>
      <c r="F15" s="10" t="s">
        <v>45</v>
      </c>
      <c r="G15" s="10">
        <v>65</v>
      </c>
      <c r="H15" s="10" t="s">
        <v>42</v>
      </c>
      <c r="I15" s="21">
        <v>190</v>
      </c>
      <c r="J15" s="21">
        <f t="shared" si="0"/>
        <v>12350</v>
      </c>
      <c r="K15" s="19">
        <f t="shared" si="1"/>
        <v>1715.2777777777778</v>
      </c>
      <c r="L15" s="19">
        <f t="shared" si="3"/>
        <v>21.293936055204902</v>
      </c>
      <c r="M15" s="19">
        <f t="shared" si="2"/>
        <v>1384.1058435883187</v>
      </c>
    </row>
    <row r="16" spans="1:13" s="2" customFormat="1" ht="24" customHeight="1">
      <c r="A16" s="9">
        <v>45316</v>
      </c>
      <c r="B16" s="10">
        <v>1513094</v>
      </c>
      <c r="C16" s="10" t="s">
        <v>44</v>
      </c>
      <c r="D16" s="10">
        <v>121064</v>
      </c>
      <c r="E16" s="10">
        <v>105448</v>
      </c>
      <c r="F16" s="10" t="s">
        <v>46</v>
      </c>
      <c r="G16" s="10">
        <v>139</v>
      </c>
      <c r="H16" s="10" t="s">
        <v>42</v>
      </c>
      <c r="I16" s="21">
        <v>190</v>
      </c>
      <c r="J16" s="21">
        <f t="shared" si="0"/>
        <v>26410</v>
      </c>
      <c r="K16" s="19">
        <f t="shared" si="1"/>
        <v>3668.0555555555557</v>
      </c>
      <c r="L16" s="19">
        <f t="shared" si="3"/>
        <v>21.293936055204902</v>
      </c>
      <c r="M16" s="19">
        <f t="shared" si="2"/>
        <v>2959.8571116734815</v>
      </c>
    </row>
    <row r="17" spans="1:13" s="2" customFormat="1" ht="24" customHeight="1">
      <c r="A17" s="9">
        <v>45316</v>
      </c>
      <c r="B17" s="10">
        <v>1513094</v>
      </c>
      <c r="C17" s="10" t="s">
        <v>44</v>
      </c>
      <c r="D17" s="10">
        <v>121064</v>
      </c>
      <c r="E17" s="10">
        <v>105448</v>
      </c>
      <c r="F17" s="10" t="s">
        <v>47</v>
      </c>
      <c r="G17" s="10">
        <v>40</v>
      </c>
      <c r="H17" s="10" t="s">
        <v>42</v>
      </c>
      <c r="I17" s="21">
        <v>220</v>
      </c>
      <c r="J17" s="21">
        <f t="shared" si="0"/>
        <v>8800</v>
      </c>
      <c r="K17" s="19">
        <f t="shared" si="1"/>
        <v>1222.2222222222222</v>
      </c>
      <c r="L17" s="19">
        <f t="shared" si="3"/>
        <v>25.460602721871567</v>
      </c>
      <c r="M17" s="19">
        <f t="shared" si="2"/>
        <v>1018.4241088748627</v>
      </c>
    </row>
    <row r="18" spans="1:13" s="2" customFormat="1" ht="24" customHeight="1">
      <c r="A18" s="9">
        <v>45316</v>
      </c>
      <c r="B18" s="10">
        <v>1513094</v>
      </c>
      <c r="C18" s="10" t="s">
        <v>44</v>
      </c>
      <c r="D18" s="10">
        <v>121064</v>
      </c>
      <c r="E18" s="10">
        <v>105448</v>
      </c>
      <c r="F18" s="10" t="s">
        <v>48</v>
      </c>
      <c r="G18" s="10">
        <v>27</v>
      </c>
      <c r="H18" s="10" t="s">
        <v>42</v>
      </c>
      <c r="I18" s="21">
        <v>220</v>
      </c>
      <c r="J18" s="21">
        <f t="shared" si="0"/>
        <v>5940</v>
      </c>
      <c r="K18" s="19">
        <f t="shared" si="1"/>
        <v>825</v>
      </c>
      <c r="L18" s="19">
        <f t="shared" si="3"/>
        <v>25.46060272187157</v>
      </c>
      <c r="M18" s="19">
        <f t="shared" si="2"/>
        <v>687.43627349053236</v>
      </c>
    </row>
    <row r="19" spans="1:13" s="2" customFormat="1" ht="24" customHeight="1">
      <c r="A19" s="9">
        <v>45316</v>
      </c>
      <c r="B19" s="10">
        <v>1513094</v>
      </c>
      <c r="C19" s="10" t="s">
        <v>44</v>
      </c>
      <c r="D19" s="10">
        <v>121064</v>
      </c>
      <c r="E19" s="10">
        <v>105448</v>
      </c>
      <c r="F19" s="10" t="s">
        <v>49</v>
      </c>
      <c r="G19" s="10">
        <v>149</v>
      </c>
      <c r="H19" s="10" t="s">
        <v>42</v>
      </c>
      <c r="I19" s="21">
        <v>155</v>
      </c>
      <c r="J19" s="21">
        <f t="shared" si="0"/>
        <v>23095</v>
      </c>
      <c r="K19" s="19">
        <f t="shared" si="1"/>
        <v>3207.6388888888887</v>
      </c>
      <c r="L19" s="19">
        <f t="shared" si="3"/>
        <v>16.432824944093788</v>
      </c>
      <c r="M19" s="19">
        <f t="shared" si="2"/>
        <v>2448.4909166699745</v>
      </c>
    </row>
    <row r="20" spans="1:13" s="2" customFormat="1" ht="24" customHeight="1">
      <c r="A20" s="9">
        <v>45316</v>
      </c>
      <c r="B20" s="10">
        <v>1513246</v>
      </c>
      <c r="C20" s="10" t="s">
        <v>40</v>
      </c>
      <c r="D20" s="10">
        <v>121064</v>
      </c>
      <c r="E20" s="10">
        <v>105448</v>
      </c>
      <c r="F20" s="10" t="s">
        <v>43</v>
      </c>
      <c r="G20" s="10">
        <v>420</v>
      </c>
      <c r="H20" s="10" t="s">
        <v>42</v>
      </c>
      <c r="I20" s="21">
        <v>155</v>
      </c>
      <c r="J20" s="21">
        <f t="shared" si="0"/>
        <v>65100</v>
      </c>
      <c r="K20" s="19">
        <f t="shared" si="1"/>
        <v>9041.6666666666661</v>
      </c>
      <c r="L20" s="19">
        <f t="shared" si="3"/>
        <v>16.432824944093788</v>
      </c>
      <c r="M20" s="19">
        <f t="shared" si="2"/>
        <v>6901.7864765193908</v>
      </c>
    </row>
    <row r="21" spans="1:13" s="2" customFormat="1" ht="24" customHeight="1">
      <c r="A21" s="9">
        <v>45316</v>
      </c>
      <c r="B21" s="10">
        <v>1513247</v>
      </c>
      <c r="C21" s="10" t="s">
        <v>40</v>
      </c>
      <c r="D21" s="10">
        <v>121064</v>
      </c>
      <c r="E21" s="10">
        <v>105448</v>
      </c>
      <c r="F21" s="10" t="s">
        <v>50</v>
      </c>
      <c r="G21" s="10">
        <v>420</v>
      </c>
      <c r="H21" s="10" t="s">
        <v>42</v>
      </c>
      <c r="I21" s="21">
        <v>125</v>
      </c>
      <c r="J21" s="21">
        <f t="shared" si="0"/>
        <v>52500</v>
      </c>
      <c r="K21" s="19">
        <f t="shared" si="1"/>
        <v>7291.6666666666661</v>
      </c>
      <c r="L21" s="19">
        <f t="shared" si="3"/>
        <v>12.266158277427124</v>
      </c>
      <c r="M21" s="19">
        <f t="shared" si="2"/>
        <v>5151.7864765193917</v>
      </c>
    </row>
    <row r="22" spans="1:13" s="2" customFormat="1" ht="24" customHeight="1">
      <c r="A22" s="9">
        <v>45316</v>
      </c>
      <c r="B22" s="10">
        <v>1513256</v>
      </c>
      <c r="C22" s="10" t="s">
        <v>40</v>
      </c>
      <c r="D22" s="10">
        <v>121064</v>
      </c>
      <c r="E22" s="10">
        <v>105448</v>
      </c>
      <c r="F22" s="10" t="s">
        <v>50</v>
      </c>
      <c r="G22" s="10">
        <v>420</v>
      </c>
      <c r="H22" s="10" t="s">
        <v>42</v>
      </c>
      <c r="I22" s="21">
        <v>125</v>
      </c>
      <c r="J22" s="21">
        <f t="shared" si="0"/>
        <v>52500</v>
      </c>
      <c r="K22" s="19">
        <f t="shared" si="1"/>
        <v>7291.6666666666661</v>
      </c>
      <c r="L22" s="19">
        <f t="shared" si="3"/>
        <v>12.266158277427124</v>
      </c>
      <c r="M22" s="19">
        <f t="shared" si="2"/>
        <v>5151.7864765193917</v>
      </c>
    </row>
    <row r="23" spans="1:13" s="2" customFormat="1" ht="24" customHeight="1">
      <c r="A23" s="9">
        <v>45316</v>
      </c>
      <c r="B23" s="10">
        <v>1513257</v>
      </c>
      <c r="C23" s="10" t="s">
        <v>40</v>
      </c>
      <c r="D23" s="10">
        <v>121064</v>
      </c>
      <c r="E23" s="10">
        <v>105448</v>
      </c>
      <c r="F23" s="10" t="s">
        <v>51</v>
      </c>
      <c r="G23" s="10">
        <v>419</v>
      </c>
      <c r="H23" s="10" t="s">
        <v>42</v>
      </c>
      <c r="I23" s="21">
        <v>125</v>
      </c>
      <c r="J23" s="21">
        <f t="shared" si="0"/>
        <v>52375</v>
      </c>
      <c r="K23" s="19">
        <f t="shared" si="1"/>
        <v>7274.3055555555557</v>
      </c>
      <c r="L23" s="19">
        <f t="shared" si="3"/>
        <v>12.266158277427124</v>
      </c>
      <c r="M23" s="19">
        <f t="shared" si="2"/>
        <v>5139.5203182419646</v>
      </c>
    </row>
    <row r="24" spans="1:13" s="2" customFormat="1" ht="24" customHeight="1">
      <c r="A24" s="9">
        <v>45316</v>
      </c>
      <c r="B24" s="10">
        <v>1513617</v>
      </c>
      <c r="C24" s="10" t="s">
        <v>44</v>
      </c>
      <c r="D24" s="10">
        <v>121064</v>
      </c>
      <c r="E24" s="10">
        <v>105448</v>
      </c>
      <c r="F24" s="10" t="s">
        <v>41</v>
      </c>
      <c r="G24" s="10">
        <v>419</v>
      </c>
      <c r="H24" s="10" t="s">
        <v>42</v>
      </c>
      <c r="I24" s="21">
        <v>120</v>
      </c>
      <c r="J24" s="21">
        <f t="shared" si="0"/>
        <v>50280</v>
      </c>
      <c r="K24" s="19">
        <f t="shared" si="1"/>
        <v>6983.333333333333</v>
      </c>
      <c r="L24" s="19">
        <f t="shared" si="3"/>
        <v>11.571713832982677</v>
      </c>
      <c r="M24" s="19">
        <f t="shared" si="2"/>
        <v>4848.5480960197419</v>
      </c>
    </row>
    <row r="25" spans="1:13" s="2" customFormat="1" ht="24" customHeight="1">
      <c r="A25" s="9">
        <v>45316</v>
      </c>
      <c r="B25" s="10">
        <v>1513618</v>
      </c>
      <c r="C25" s="10" t="s">
        <v>44</v>
      </c>
      <c r="D25" s="10">
        <v>121064</v>
      </c>
      <c r="E25" s="10">
        <v>105448</v>
      </c>
      <c r="F25" s="10" t="s">
        <v>52</v>
      </c>
      <c r="G25" s="10">
        <v>420</v>
      </c>
      <c r="H25" s="10" t="s">
        <v>42</v>
      </c>
      <c r="I25" s="21">
        <v>170</v>
      </c>
      <c r="J25" s="21">
        <f t="shared" si="0"/>
        <v>71400</v>
      </c>
      <c r="K25" s="19">
        <f t="shared" si="1"/>
        <v>9916.6666666666661</v>
      </c>
      <c r="L25" s="19">
        <f t="shared" si="3"/>
        <v>18.516158277427124</v>
      </c>
      <c r="M25" s="19">
        <f t="shared" si="2"/>
        <v>7776.7864765193917</v>
      </c>
    </row>
    <row r="26" spans="1:13" s="2" customFormat="1" ht="24" customHeight="1">
      <c r="A26" s="9">
        <v>45316</v>
      </c>
      <c r="B26" s="10">
        <v>1513619</v>
      </c>
      <c r="C26" s="10" t="s">
        <v>44</v>
      </c>
      <c r="D26" s="10">
        <v>121064</v>
      </c>
      <c r="E26" s="10">
        <v>105448</v>
      </c>
      <c r="F26" s="10" t="s">
        <v>49</v>
      </c>
      <c r="G26" s="10">
        <v>420</v>
      </c>
      <c r="H26" s="10" t="s">
        <v>42</v>
      </c>
      <c r="I26" s="21">
        <v>165</v>
      </c>
      <c r="J26" s="21">
        <f t="shared" si="0"/>
        <v>69300</v>
      </c>
      <c r="K26" s="19">
        <f t="shared" si="1"/>
        <v>9625</v>
      </c>
      <c r="L26" s="19">
        <f t="shared" si="3"/>
        <v>17.821713832982681</v>
      </c>
      <c r="M26" s="19">
        <f t="shared" si="2"/>
        <v>7485.1198098527257</v>
      </c>
    </row>
    <row r="27" spans="1:13" s="2" customFormat="1" ht="24" customHeight="1">
      <c r="A27" s="9">
        <v>45316</v>
      </c>
      <c r="B27" s="10">
        <v>1513620</v>
      </c>
      <c r="C27" s="10" t="s">
        <v>44</v>
      </c>
      <c r="D27" s="10">
        <v>121064</v>
      </c>
      <c r="E27" s="10">
        <v>105448</v>
      </c>
      <c r="F27" s="10" t="s">
        <v>43</v>
      </c>
      <c r="G27" s="10">
        <v>420</v>
      </c>
      <c r="H27" s="10" t="s">
        <v>42</v>
      </c>
      <c r="I27" s="21">
        <v>125</v>
      </c>
      <c r="J27" s="21">
        <f t="shared" si="0"/>
        <v>52500</v>
      </c>
      <c r="K27" s="19">
        <f t="shared" si="1"/>
        <v>7291.6666666666661</v>
      </c>
      <c r="L27" s="19">
        <f t="shared" si="3"/>
        <v>12.266158277427124</v>
      </c>
      <c r="M27" s="19">
        <f t="shared" si="2"/>
        <v>5151.7864765193917</v>
      </c>
    </row>
    <row r="28" spans="1:13" s="2" customFormat="1" ht="24" customHeight="1">
      <c r="A28" s="9">
        <v>45316</v>
      </c>
      <c r="B28" s="10">
        <v>1513621</v>
      </c>
      <c r="C28" s="10" t="s">
        <v>44</v>
      </c>
      <c r="D28" s="10">
        <v>121064</v>
      </c>
      <c r="E28" s="10">
        <v>105448</v>
      </c>
      <c r="F28" s="10" t="s">
        <v>46</v>
      </c>
      <c r="G28" s="10">
        <v>420</v>
      </c>
      <c r="H28" s="10" t="s">
        <v>42</v>
      </c>
      <c r="I28" s="21">
        <v>200</v>
      </c>
      <c r="J28" s="21">
        <f t="shared" si="0"/>
        <v>84000</v>
      </c>
      <c r="K28" s="19">
        <f t="shared" si="1"/>
        <v>11666.666666666666</v>
      </c>
      <c r="L28" s="19">
        <f t="shared" si="3"/>
        <v>22.682824944093788</v>
      </c>
      <c r="M28" s="19">
        <f t="shared" si="2"/>
        <v>9526.7864765193917</v>
      </c>
    </row>
    <row r="29" spans="1:13" s="2" customFormat="1" ht="24" customHeight="1">
      <c r="A29" s="9">
        <v>45316</v>
      </c>
      <c r="B29" s="10">
        <v>1513622</v>
      </c>
      <c r="C29" s="10" t="s">
        <v>44</v>
      </c>
      <c r="D29" s="10">
        <v>121064</v>
      </c>
      <c r="E29" s="10">
        <v>105448</v>
      </c>
      <c r="F29" s="10" t="s">
        <v>45</v>
      </c>
      <c r="G29" s="10">
        <v>420</v>
      </c>
      <c r="H29" s="10" t="s">
        <v>42</v>
      </c>
      <c r="I29" s="21">
        <v>205</v>
      </c>
      <c r="J29" s="21">
        <f t="shared" si="0"/>
        <v>86100</v>
      </c>
      <c r="K29" s="19">
        <f t="shared" si="1"/>
        <v>11958.333333333334</v>
      </c>
      <c r="L29" s="19">
        <f t="shared" si="3"/>
        <v>23.377269388538238</v>
      </c>
      <c r="M29" s="19">
        <f t="shared" si="2"/>
        <v>9818.4531431860596</v>
      </c>
    </row>
    <row r="30" spans="1:13" s="2" customFormat="1" ht="24" customHeight="1">
      <c r="A30" s="9">
        <v>45316</v>
      </c>
      <c r="B30" s="10">
        <v>1513623</v>
      </c>
      <c r="C30" s="10" t="s">
        <v>44</v>
      </c>
      <c r="D30" s="10">
        <v>121064</v>
      </c>
      <c r="E30" s="10">
        <v>105448</v>
      </c>
      <c r="F30" s="10" t="s">
        <v>49</v>
      </c>
      <c r="G30" s="10">
        <v>420</v>
      </c>
      <c r="H30" s="10" t="s">
        <v>42</v>
      </c>
      <c r="I30" s="21">
        <v>170</v>
      </c>
      <c r="J30" s="21">
        <f t="shared" si="0"/>
        <v>71400</v>
      </c>
      <c r="K30" s="19">
        <f t="shared" si="1"/>
        <v>9916.6666666666661</v>
      </c>
      <c r="L30" s="19">
        <f t="shared" si="3"/>
        <v>18.516158277427124</v>
      </c>
      <c r="M30" s="19">
        <f t="shared" si="2"/>
        <v>7776.7864765193917</v>
      </c>
    </row>
    <row r="31" spans="1:13" s="2" customFormat="1" ht="24" customHeight="1">
      <c r="A31" s="9">
        <v>45316</v>
      </c>
      <c r="B31" s="10">
        <v>1513624</v>
      </c>
      <c r="C31" s="10" t="s">
        <v>44</v>
      </c>
      <c r="D31" s="10">
        <v>121064</v>
      </c>
      <c r="E31" s="10">
        <v>105448</v>
      </c>
      <c r="F31" s="10" t="s">
        <v>52</v>
      </c>
      <c r="G31" s="10">
        <v>420</v>
      </c>
      <c r="H31" s="10" t="s">
        <v>42</v>
      </c>
      <c r="I31" s="21">
        <v>170</v>
      </c>
      <c r="J31" s="21">
        <f t="shared" si="0"/>
        <v>71400</v>
      </c>
      <c r="K31" s="19">
        <f t="shared" si="1"/>
        <v>9916.6666666666661</v>
      </c>
      <c r="L31" s="19">
        <f t="shared" si="3"/>
        <v>18.516158277427124</v>
      </c>
      <c r="M31" s="19">
        <f t="shared" si="2"/>
        <v>7776.7864765193917</v>
      </c>
    </row>
    <row r="32" spans="1:13" s="2" customFormat="1" ht="24" customHeight="1">
      <c r="A32" s="9">
        <v>45316</v>
      </c>
      <c r="B32" s="10">
        <v>1513625</v>
      </c>
      <c r="C32" s="10" t="s">
        <v>44</v>
      </c>
      <c r="D32" s="10">
        <v>121064</v>
      </c>
      <c r="E32" s="10">
        <v>105448</v>
      </c>
      <c r="F32" s="10" t="s">
        <v>41</v>
      </c>
      <c r="G32" s="10">
        <v>420</v>
      </c>
      <c r="H32" s="10" t="s">
        <v>42</v>
      </c>
      <c r="I32" s="21">
        <v>125</v>
      </c>
      <c r="J32" s="21">
        <f t="shared" si="0"/>
        <v>52500</v>
      </c>
      <c r="K32" s="19">
        <f t="shared" si="1"/>
        <v>7291.6666666666661</v>
      </c>
      <c r="L32" s="19">
        <f t="shared" si="3"/>
        <v>12.266158277427124</v>
      </c>
      <c r="M32" s="19">
        <f t="shared" si="2"/>
        <v>5151.7864765193917</v>
      </c>
    </row>
    <row r="33" spans="1:15" s="2" customFormat="1" ht="24" customHeight="1">
      <c r="A33" s="9">
        <v>45316</v>
      </c>
      <c r="B33" s="10">
        <v>1513628</v>
      </c>
      <c r="C33" s="10" t="s">
        <v>44</v>
      </c>
      <c r="D33" s="10">
        <v>121064</v>
      </c>
      <c r="E33" s="10">
        <v>105448</v>
      </c>
      <c r="F33" s="10" t="s">
        <v>46</v>
      </c>
      <c r="G33" s="10">
        <v>420</v>
      </c>
      <c r="H33" s="10" t="s">
        <v>42</v>
      </c>
      <c r="I33" s="21">
        <v>200</v>
      </c>
      <c r="J33" s="21">
        <f t="shared" si="0"/>
        <v>84000</v>
      </c>
      <c r="K33" s="19">
        <f t="shared" si="1"/>
        <v>11666.666666666666</v>
      </c>
      <c r="L33" s="19">
        <f t="shared" si="3"/>
        <v>22.682824944093788</v>
      </c>
      <c r="M33" s="19">
        <f t="shared" si="2"/>
        <v>9526.7864765193917</v>
      </c>
    </row>
    <row r="34" spans="1:15" s="2" customFormat="1" ht="24" customHeight="1">
      <c r="A34" s="9">
        <v>45316</v>
      </c>
      <c r="B34" s="10">
        <v>1513630</v>
      </c>
      <c r="C34" s="10" t="s">
        <v>44</v>
      </c>
      <c r="D34" s="10">
        <v>121064</v>
      </c>
      <c r="E34" s="10">
        <v>105448</v>
      </c>
      <c r="F34" s="10" t="s">
        <v>43</v>
      </c>
      <c r="G34" s="10">
        <v>420</v>
      </c>
      <c r="H34" s="10" t="s">
        <v>42</v>
      </c>
      <c r="I34" s="21">
        <v>125</v>
      </c>
      <c r="J34" s="21">
        <f t="shared" si="0"/>
        <v>52500</v>
      </c>
      <c r="K34" s="19">
        <f t="shared" si="1"/>
        <v>7291.6666666666661</v>
      </c>
      <c r="L34" s="19">
        <f t="shared" si="3"/>
        <v>12.266158277427124</v>
      </c>
      <c r="M34" s="19">
        <f t="shared" si="2"/>
        <v>5151.7864765193917</v>
      </c>
    </row>
    <row r="35" spans="1:15" s="2" customFormat="1" ht="24" customHeight="1">
      <c r="A35" s="9">
        <v>45316</v>
      </c>
      <c r="B35" s="10">
        <v>1513632</v>
      </c>
      <c r="C35" s="10" t="s">
        <v>44</v>
      </c>
      <c r="D35" s="10">
        <v>121064</v>
      </c>
      <c r="E35" s="10">
        <v>105448</v>
      </c>
      <c r="F35" s="10" t="s">
        <v>52</v>
      </c>
      <c r="G35" s="10">
        <v>420</v>
      </c>
      <c r="H35" s="10" t="s">
        <v>42</v>
      </c>
      <c r="I35" s="21">
        <v>170</v>
      </c>
      <c r="J35" s="21">
        <f t="shared" si="0"/>
        <v>71400</v>
      </c>
      <c r="K35" s="19">
        <f t="shared" si="1"/>
        <v>9916.6666666666661</v>
      </c>
      <c r="L35" s="19">
        <f t="shared" si="3"/>
        <v>18.516158277427124</v>
      </c>
      <c r="M35" s="19">
        <f t="shared" si="2"/>
        <v>7776.7864765193917</v>
      </c>
    </row>
    <row r="36" spans="1:15" s="2" customFormat="1" ht="24" customHeight="1">
      <c r="A36" s="9">
        <v>45317</v>
      </c>
      <c r="B36" s="10">
        <v>1513626</v>
      </c>
      <c r="C36" s="10" t="s">
        <v>44</v>
      </c>
      <c r="D36" s="10">
        <v>121064</v>
      </c>
      <c r="E36" s="10">
        <v>105448</v>
      </c>
      <c r="F36" s="10" t="s">
        <v>49</v>
      </c>
      <c r="G36" s="10">
        <v>420</v>
      </c>
      <c r="H36" s="10" t="s">
        <v>42</v>
      </c>
      <c r="I36" s="21">
        <v>155</v>
      </c>
      <c r="J36" s="21">
        <f t="shared" si="0"/>
        <v>65100</v>
      </c>
      <c r="K36" s="19">
        <f t="shared" si="1"/>
        <v>9041.6666666666661</v>
      </c>
      <c r="L36" s="19">
        <f t="shared" si="3"/>
        <v>16.432824944093788</v>
      </c>
      <c r="M36" s="19">
        <f t="shared" si="2"/>
        <v>6901.7864765193908</v>
      </c>
    </row>
    <row r="37" spans="1:15" s="2" customFormat="1" ht="24" customHeight="1">
      <c r="A37" s="9">
        <v>45317</v>
      </c>
      <c r="B37" s="10">
        <v>1513631</v>
      </c>
      <c r="C37" s="10" t="s">
        <v>44</v>
      </c>
      <c r="D37" s="10">
        <v>121064</v>
      </c>
      <c r="E37" s="10">
        <v>105448</v>
      </c>
      <c r="F37" s="10" t="s">
        <v>49</v>
      </c>
      <c r="G37" s="10">
        <v>419</v>
      </c>
      <c r="H37" s="10" t="s">
        <v>42</v>
      </c>
      <c r="I37" s="21">
        <v>155</v>
      </c>
      <c r="J37" s="21">
        <f t="shared" si="0"/>
        <v>64945</v>
      </c>
      <c r="K37" s="19">
        <f t="shared" si="1"/>
        <v>9020.1388888888887</v>
      </c>
      <c r="L37" s="19">
        <f t="shared" si="3"/>
        <v>16.432824944093792</v>
      </c>
      <c r="M37" s="19">
        <f t="shared" si="2"/>
        <v>6885.3536515752985</v>
      </c>
    </row>
    <row r="38" spans="1:15" s="2" customFormat="1" ht="24" customHeight="1">
      <c r="A38" s="10" t="s">
        <v>53</v>
      </c>
      <c r="B38" s="10" t="s">
        <v>53</v>
      </c>
      <c r="C38" s="10" t="s">
        <v>53</v>
      </c>
      <c r="D38" s="10" t="s">
        <v>53</v>
      </c>
      <c r="E38" s="10" t="s">
        <v>53</v>
      </c>
      <c r="F38" s="10" t="s">
        <v>53</v>
      </c>
      <c r="G38" s="10" t="s">
        <v>53</v>
      </c>
      <c r="H38" s="10" t="s">
        <v>53</v>
      </c>
      <c r="I38" s="22" t="s">
        <v>53</v>
      </c>
      <c r="J38" s="21"/>
      <c r="K38" s="19"/>
      <c r="L38" s="19"/>
      <c r="M38" s="19"/>
    </row>
    <row r="39" spans="1:15" s="2" customFormat="1" ht="24" customHeight="1">
      <c r="A39" s="10" t="s">
        <v>54</v>
      </c>
      <c r="B39" s="10">
        <v>1513257</v>
      </c>
      <c r="C39" s="10" t="s">
        <v>40</v>
      </c>
      <c r="D39" s="10">
        <v>121064</v>
      </c>
      <c r="E39" s="10">
        <v>105448</v>
      </c>
      <c r="F39" s="10" t="s">
        <v>51</v>
      </c>
      <c r="G39" s="10">
        <v>1</v>
      </c>
      <c r="H39" s="10" t="s">
        <v>42</v>
      </c>
      <c r="I39" s="22" t="s">
        <v>53</v>
      </c>
      <c r="J39" s="21"/>
      <c r="K39" s="19"/>
      <c r="L39" s="19"/>
      <c r="M39" s="19"/>
    </row>
    <row r="40" spans="1:15" s="2" customFormat="1" ht="24" customHeight="1">
      <c r="A40" s="10" t="s">
        <v>54</v>
      </c>
      <c r="B40" s="10">
        <v>1513617</v>
      </c>
      <c r="C40" s="10" t="s">
        <v>44</v>
      </c>
      <c r="D40" s="10">
        <v>121064</v>
      </c>
      <c r="E40" s="10">
        <v>105448</v>
      </c>
      <c r="F40" s="10" t="s">
        <v>41</v>
      </c>
      <c r="G40" s="10">
        <v>1</v>
      </c>
      <c r="H40" s="10" t="s">
        <v>42</v>
      </c>
      <c r="I40" s="22" t="s">
        <v>53</v>
      </c>
      <c r="J40" s="21"/>
      <c r="K40" s="19"/>
      <c r="L40" s="19"/>
      <c r="M40" s="19"/>
    </row>
    <row r="41" spans="1:15" s="2" customFormat="1" ht="24" customHeight="1">
      <c r="A41" s="10" t="s">
        <v>54</v>
      </c>
      <c r="B41" s="10">
        <v>1513631</v>
      </c>
      <c r="C41" s="10" t="s">
        <v>44</v>
      </c>
      <c r="D41" s="10">
        <v>121064</v>
      </c>
      <c r="E41" s="10">
        <v>105448</v>
      </c>
      <c r="F41" s="10" t="s">
        <v>49</v>
      </c>
      <c r="G41" s="10">
        <v>1</v>
      </c>
      <c r="H41" s="10" t="s">
        <v>42</v>
      </c>
      <c r="I41" s="22" t="s">
        <v>53</v>
      </c>
      <c r="J41" s="21"/>
      <c r="K41" s="19"/>
      <c r="L41" s="19"/>
      <c r="M41" s="19"/>
    </row>
    <row r="42" spans="1:15" s="2" customFormat="1" ht="24" customHeight="1">
      <c r="A42" s="10" t="s">
        <v>53</v>
      </c>
      <c r="B42" s="10" t="s">
        <v>53</v>
      </c>
      <c r="C42" s="10" t="s">
        <v>53</v>
      </c>
      <c r="D42" s="10" t="s">
        <v>53</v>
      </c>
      <c r="E42" s="10" t="s">
        <v>53</v>
      </c>
      <c r="F42" s="10" t="s">
        <v>53</v>
      </c>
      <c r="G42" s="10" t="s">
        <v>53</v>
      </c>
      <c r="H42" s="10" t="s">
        <v>53</v>
      </c>
      <c r="I42" s="22" t="s">
        <v>53</v>
      </c>
      <c r="J42" s="21"/>
      <c r="K42" s="19"/>
      <c r="L42" s="19"/>
      <c r="M42" s="19"/>
    </row>
    <row r="43" spans="1:15" s="2" customFormat="1" ht="24" customHeight="1">
      <c r="A43" s="11" t="s">
        <v>53</v>
      </c>
      <c r="B43" s="11" t="s">
        <v>53</v>
      </c>
      <c r="C43" s="11" t="s">
        <v>55</v>
      </c>
      <c r="D43" s="11" t="s">
        <v>53</v>
      </c>
      <c r="E43" s="11" t="s">
        <v>53</v>
      </c>
      <c r="F43" s="11" t="s">
        <v>53</v>
      </c>
      <c r="G43" s="11">
        <f>SUM(G13:G42)</f>
        <v>8400</v>
      </c>
      <c r="H43" s="11"/>
      <c r="I43" s="23"/>
      <c r="J43" s="24">
        <f>SUM(J13:J42)</f>
        <v>1310995</v>
      </c>
      <c r="K43" s="25">
        <f>SUM(K13:K42)</f>
        <v>182082.63888888885</v>
      </c>
      <c r="L43" s="25">
        <f>K43/G43-E59</f>
        <v>16.581551795945639</v>
      </c>
      <c r="M43" s="25">
        <f>SUM(M13:M42)</f>
        <v>139300.31994444449</v>
      </c>
    </row>
    <row r="44" spans="1:15" ht="16">
      <c r="J44" s="26"/>
      <c r="K44" s="26"/>
      <c r="L44" s="26"/>
      <c r="M44" s="26"/>
      <c r="O44" s="2"/>
    </row>
    <row r="45" spans="1:15" s="1" customFormat="1" ht="22" customHeight="1">
      <c r="A45" s="29" t="s">
        <v>56</v>
      </c>
      <c r="B45" s="29"/>
      <c r="C45" s="29"/>
      <c r="D45" s="12" t="s">
        <v>57</v>
      </c>
      <c r="E45" s="12" t="s">
        <v>58</v>
      </c>
      <c r="G45" s="32" t="s">
        <v>59</v>
      </c>
      <c r="H45" s="32"/>
      <c r="I45" s="32"/>
      <c r="J45" s="32"/>
      <c r="K45" s="32"/>
      <c r="L45" s="32"/>
      <c r="M45" s="32"/>
      <c r="O45" s="2"/>
    </row>
    <row r="46" spans="1:15" s="1" customFormat="1" ht="22" customHeight="1">
      <c r="A46" s="34" t="s">
        <v>60</v>
      </c>
      <c r="B46" s="29"/>
      <c r="C46" s="29"/>
      <c r="D46" s="13">
        <f>J43*0.09</f>
        <v>117989.54999999999</v>
      </c>
      <c r="E46" s="19">
        <f>D46/$M$8</f>
        <v>16387.437499999996</v>
      </c>
      <c r="G46" s="32"/>
      <c r="H46" s="32"/>
      <c r="I46" s="32"/>
      <c r="J46" s="32"/>
      <c r="K46" s="32"/>
      <c r="L46" s="32"/>
      <c r="M46" s="32"/>
      <c r="O46" s="2"/>
    </row>
    <row r="47" spans="1:15" s="1" customFormat="1" ht="22" customHeight="1">
      <c r="A47" s="34" t="s">
        <v>61</v>
      </c>
      <c r="B47" s="29"/>
      <c r="C47" s="29"/>
      <c r="D47" s="13">
        <v>59567.396399999998</v>
      </c>
      <c r="E47" s="19">
        <f>D47/$M$8</f>
        <v>8273.2494999999999</v>
      </c>
      <c r="G47" s="32"/>
      <c r="H47" s="32"/>
      <c r="I47" s="32"/>
      <c r="J47" s="32"/>
      <c r="K47" s="32"/>
      <c r="L47" s="32"/>
      <c r="M47" s="32"/>
      <c r="O47" s="2"/>
    </row>
    <row r="48" spans="1:15" s="1" customFormat="1" ht="22" customHeight="1">
      <c r="A48" s="33" t="s">
        <v>62</v>
      </c>
      <c r="B48" s="29"/>
      <c r="C48" s="29"/>
      <c r="D48" s="13">
        <v>3920.12</v>
      </c>
      <c r="E48" s="19">
        <f t="shared" ref="E48:E54" si="4">D48/$M$8</f>
        <v>544.46111111111111</v>
      </c>
      <c r="G48" s="32"/>
      <c r="H48" s="32"/>
      <c r="I48" s="32"/>
      <c r="J48" s="32"/>
      <c r="K48" s="32"/>
      <c r="L48" s="32"/>
      <c r="M48" s="32"/>
      <c r="O48" s="2"/>
    </row>
    <row r="49" spans="1:15" s="1" customFormat="1" ht="22" customHeight="1">
      <c r="A49" s="35" t="s">
        <v>63</v>
      </c>
      <c r="B49" s="29"/>
      <c r="C49" s="29"/>
      <c r="D49" s="13">
        <v>2668</v>
      </c>
      <c r="E49" s="19">
        <f t="shared" si="4"/>
        <v>370.55555555555554</v>
      </c>
      <c r="G49" s="32"/>
      <c r="H49" s="32"/>
      <c r="I49" s="32"/>
      <c r="J49" s="32"/>
      <c r="K49" s="32"/>
      <c r="L49" s="32"/>
      <c r="M49" s="32"/>
      <c r="O49" s="2"/>
    </row>
    <row r="50" spans="1:15" s="1" customFormat="1" ht="22" customHeight="1">
      <c r="A50" s="33" t="s">
        <v>64</v>
      </c>
      <c r="B50" s="29"/>
      <c r="C50" s="29"/>
      <c r="D50" s="13">
        <v>1293</v>
      </c>
      <c r="E50" s="19">
        <f t="shared" si="4"/>
        <v>179.58333333333334</v>
      </c>
      <c r="G50" s="32"/>
      <c r="H50" s="32"/>
      <c r="I50" s="32"/>
      <c r="J50" s="32"/>
      <c r="K50" s="32"/>
      <c r="L50" s="32"/>
      <c r="M50" s="32"/>
      <c r="O50" s="2"/>
    </row>
    <row r="51" spans="1:15" s="1" customFormat="1" ht="22" customHeight="1">
      <c r="A51" s="29" t="s">
        <v>65</v>
      </c>
      <c r="B51" s="29"/>
      <c r="C51" s="29"/>
      <c r="D51" s="13">
        <v>10435.030000000001</v>
      </c>
      <c r="E51" s="19">
        <f t="shared" si="4"/>
        <v>1449.3097222222223</v>
      </c>
      <c r="G51" s="32"/>
      <c r="H51" s="32"/>
      <c r="I51" s="32"/>
      <c r="J51" s="32"/>
      <c r="K51" s="32"/>
      <c r="L51" s="32"/>
      <c r="M51" s="32"/>
      <c r="O51" s="2"/>
    </row>
    <row r="52" spans="1:15" s="1" customFormat="1" ht="22" customHeight="1">
      <c r="A52" s="29" t="s">
        <v>66</v>
      </c>
      <c r="B52" s="29"/>
      <c r="C52" s="29"/>
      <c r="D52" s="13">
        <v>1400</v>
      </c>
      <c r="E52" s="19">
        <f t="shared" si="4"/>
        <v>194.44444444444443</v>
      </c>
      <c r="G52" s="32"/>
      <c r="H52" s="32"/>
      <c r="I52" s="32"/>
      <c r="J52" s="32"/>
      <c r="K52" s="32"/>
      <c r="L52" s="32"/>
      <c r="M52" s="32"/>
      <c r="O52" s="2"/>
    </row>
    <row r="53" spans="1:15" s="1" customFormat="1" ht="22" customHeight="1">
      <c r="A53" s="29" t="s">
        <v>67</v>
      </c>
      <c r="B53" s="29"/>
      <c r="C53" s="29"/>
      <c r="D53" s="13">
        <v>5880</v>
      </c>
      <c r="E53" s="19">
        <f t="shared" si="4"/>
        <v>816.66666666666663</v>
      </c>
      <c r="G53" s="32"/>
      <c r="H53" s="32"/>
      <c r="I53" s="32"/>
      <c r="J53" s="32"/>
      <c r="K53" s="32"/>
      <c r="L53" s="32"/>
      <c r="M53" s="32"/>
      <c r="O53" s="2"/>
    </row>
    <row r="54" spans="1:15" s="1" customFormat="1" ht="22" customHeight="1">
      <c r="A54" s="29" t="s">
        <v>68</v>
      </c>
      <c r="B54" s="29"/>
      <c r="C54" s="29"/>
      <c r="D54" s="13">
        <f>SUM(D46:D53)</f>
        <v>203153.09639999998</v>
      </c>
      <c r="E54" s="19">
        <f t="shared" si="4"/>
        <v>28215.70783333333</v>
      </c>
      <c r="G54" s="32"/>
      <c r="H54" s="32"/>
      <c r="I54" s="32"/>
      <c r="J54" s="32"/>
      <c r="K54" s="32"/>
      <c r="L54" s="32"/>
      <c r="M54" s="32"/>
      <c r="O54" s="2"/>
    </row>
    <row r="55" spans="1:15" s="1" customFormat="1" ht="22" customHeight="1">
      <c r="A55" s="1" t="s">
        <v>53</v>
      </c>
      <c r="B55" s="1" t="s">
        <v>53</v>
      </c>
      <c r="C55" s="1" t="s">
        <v>53</v>
      </c>
      <c r="D55" s="14"/>
      <c r="E55" s="20" t="s">
        <v>53</v>
      </c>
      <c r="G55" s="32"/>
      <c r="H55" s="32"/>
      <c r="I55" s="32"/>
      <c r="J55" s="32"/>
      <c r="K55" s="32"/>
      <c r="L55" s="32"/>
      <c r="M55" s="32"/>
      <c r="O55" s="2"/>
    </row>
    <row r="56" spans="1:15" s="1" customFormat="1" ht="22" customHeight="1">
      <c r="A56" s="29" t="s">
        <v>69</v>
      </c>
      <c r="B56" s="29"/>
      <c r="C56" s="29"/>
      <c r="D56" s="13">
        <f>J43*0.08</f>
        <v>104879.6</v>
      </c>
      <c r="E56" s="19">
        <f>D56/$M$8</f>
        <v>14566.611111111111</v>
      </c>
      <c r="G56" s="32"/>
      <c r="H56" s="32"/>
      <c r="I56" s="32"/>
      <c r="J56" s="32"/>
      <c r="K56" s="32"/>
      <c r="L56" s="32"/>
      <c r="M56" s="32"/>
      <c r="O56" s="2"/>
    </row>
    <row r="57" spans="1:15" s="1" customFormat="1" ht="22" customHeight="1">
      <c r="A57" s="1" t="s">
        <v>53</v>
      </c>
      <c r="B57" s="1" t="s">
        <v>53</v>
      </c>
      <c r="C57" s="1" t="s">
        <v>53</v>
      </c>
      <c r="D57" s="14"/>
      <c r="E57" s="20" t="s">
        <v>53</v>
      </c>
      <c r="G57" s="32"/>
      <c r="H57" s="32"/>
      <c r="I57" s="32"/>
      <c r="J57" s="32"/>
      <c r="K57" s="32"/>
      <c r="L57" s="32"/>
      <c r="M57" s="32"/>
      <c r="O57" s="2"/>
    </row>
    <row r="58" spans="1:15" s="1" customFormat="1" ht="22" customHeight="1">
      <c r="A58" s="30" t="s">
        <v>70</v>
      </c>
      <c r="B58" s="30"/>
      <c r="C58" s="30"/>
      <c r="D58" s="13">
        <f>D54+D56</f>
        <v>308032.69640000002</v>
      </c>
      <c r="E58" s="19">
        <f>D58/$M$8</f>
        <v>42782.318944444443</v>
      </c>
      <c r="G58" s="32"/>
      <c r="H58" s="32"/>
      <c r="I58" s="32"/>
      <c r="J58" s="32"/>
      <c r="K58" s="32"/>
      <c r="L58" s="32"/>
      <c r="M58" s="32"/>
      <c r="O58" s="2"/>
    </row>
    <row r="59" spans="1:15" s="1" customFormat="1" ht="22" customHeight="1">
      <c r="A59" s="30" t="s">
        <v>71</v>
      </c>
      <c r="B59" s="30"/>
      <c r="C59" s="30"/>
      <c r="D59" s="13">
        <f>D58/(G43-3)</f>
        <v>36.683660402524715</v>
      </c>
      <c r="E59" s="19">
        <f>D59/$M$8</f>
        <v>5.0949528336839878</v>
      </c>
      <c r="G59" s="32"/>
      <c r="H59" s="32"/>
      <c r="I59" s="32"/>
      <c r="J59" s="32"/>
      <c r="K59" s="32"/>
      <c r="L59" s="32"/>
      <c r="M59" s="32"/>
      <c r="O59" s="2"/>
    </row>
    <row r="60" spans="1:15" ht="16"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8" spans="15:15" ht="16">
      <c r="O68" s="2"/>
    </row>
    <row r="69" spans="15:15" ht="16">
      <c r="O69" s="2"/>
    </row>
    <row r="70" spans="15:15" ht="16">
      <c r="O70" s="2"/>
    </row>
    <row r="71" spans="15:15" ht="16">
      <c r="O71" s="2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</sheetData>
  <autoFilter ref="A12:M43" xr:uid="{00000000-0009-0000-0000-000000000000}"/>
  <sortState xmlns:xlrd2="http://schemas.microsoft.com/office/spreadsheetml/2017/richdata2" ref="A13:M37">
    <sortCondition ref="A13:A37"/>
    <sortCondition ref="B13:B37"/>
  </sortState>
  <mergeCells count="21">
    <mergeCell ref="A7:M7"/>
    <mergeCell ref="B8:C8"/>
    <mergeCell ref="H8:I8"/>
    <mergeCell ref="B9:C9"/>
    <mergeCell ref="H9:I9"/>
    <mergeCell ref="A56:C56"/>
    <mergeCell ref="A58:C58"/>
    <mergeCell ref="A59:C59"/>
    <mergeCell ref="A1:M3"/>
    <mergeCell ref="A4:M6"/>
    <mergeCell ref="G45:M59"/>
    <mergeCell ref="A50:C50"/>
    <mergeCell ref="A51:C51"/>
    <mergeCell ref="A52:C52"/>
    <mergeCell ref="A53:C53"/>
    <mergeCell ref="A54:C54"/>
    <mergeCell ref="A45:C45"/>
    <mergeCell ref="A46:C46"/>
    <mergeCell ref="A47:C47"/>
    <mergeCell ref="A48:C48"/>
    <mergeCell ref="A49:C49"/>
  </mergeCells>
  <pageMargins left="0.7" right="0.7" top="0.75" bottom="0.75" header="0.3" footer="0.3"/>
  <pageSetup scale="41" orientation="landscape"/>
  <ignoredErrors>
    <ignoredError sqref="L4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F361-1A4B-AF45-9813-38862664F352}">
  <dimension ref="C2:O31"/>
  <sheetViews>
    <sheetView workbookViewId="0">
      <selection activeCell="H19" sqref="H19:N22"/>
    </sheetView>
  </sheetViews>
  <sheetFormatPr baseColWidth="10" defaultRowHeight="15"/>
  <cols>
    <col min="4" max="4" width="11" customWidth="1"/>
    <col min="10" max="10" width="13.5" customWidth="1"/>
    <col min="11" max="11" width="11.5" customWidth="1"/>
    <col min="12" max="12" width="11.33203125" customWidth="1"/>
    <col min="14" max="14" width="12.1640625" customWidth="1"/>
    <col min="15" max="15" width="13" customWidth="1"/>
  </cols>
  <sheetData>
    <row r="2" spans="3:15"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</row>
    <row r="3" spans="3:15">
      <c r="C3">
        <v>45316</v>
      </c>
      <c r="D3">
        <v>1513618</v>
      </c>
      <c r="E3" t="s">
        <v>44</v>
      </c>
      <c r="F3">
        <v>121064</v>
      </c>
      <c r="G3">
        <v>105448</v>
      </c>
      <c r="H3" t="s">
        <v>52</v>
      </c>
      <c r="I3">
        <v>420</v>
      </c>
      <c r="J3" t="s">
        <v>42</v>
      </c>
      <c r="K3">
        <v>170</v>
      </c>
      <c r="L3">
        <v>71400</v>
      </c>
      <c r="M3">
        <v>9916.6666666666661</v>
      </c>
      <c r="N3" s="28">
        <v>18.516158277427124</v>
      </c>
      <c r="O3">
        <v>7776.7864765193917</v>
      </c>
    </row>
    <row r="4" spans="3:15">
      <c r="C4">
        <v>45316</v>
      </c>
      <c r="D4">
        <v>1513624</v>
      </c>
      <c r="E4" t="s">
        <v>44</v>
      </c>
      <c r="F4">
        <v>121064</v>
      </c>
      <c r="G4">
        <v>105448</v>
      </c>
      <c r="H4" t="s">
        <v>52</v>
      </c>
      <c r="I4">
        <v>420</v>
      </c>
      <c r="J4" t="s">
        <v>42</v>
      </c>
      <c r="K4">
        <v>170</v>
      </c>
      <c r="L4">
        <v>71400</v>
      </c>
      <c r="M4">
        <v>9916.6666666666661</v>
      </c>
      <c r="N4" s="28">
        <v>18.516158277427124</v>
      </c>
      <c r="O4">
        <v>7776.7864765193917</v>
      </c>
    </row>
    <row r="5" spans="3:15">
      <c r="C5">
        <v>45316</v>
      </c>
      <c r="D5">
        <v>1513632</v>
      </c>
      <c r="E5" t="s">
        <v>44</v>
      </c>
      <c r="F5">
        <v>121064</v>
      </c>
      <c r="G5">
        <v>105448</v>
      </c>
      <c r="H5" t="s">
        <v>52</v>
      </c>
      <c r="I5">
        <v>420</v>
      </c>
      <c r="J5" t="s">
        <v>42</v>
      </c>
      <c r="K5">
        <v>170</v>
      </c>
      <c r="L5">
        <v>71400</v>
      </c>
      <c r="M5">
        <v>9916.6666666666661</v>
      </c>
      <c r="N5" s="28">
        <v>18.516158277427124</v>
      </c>
      <c r="O5">
        <v>7776.7864765193917</v>
      </c>
    </row>
    <row r="6" spans="3:15">
      <c r="C6">
        <v>45316</v>
      </c>
      <c r="D6">
        <v>1513094</v>
      </c>
      <c r="E6" t="s">
        <v>44</v>
      </c>
      <c r="F6">
        <v>121064</v>
      </c>
      <c r="G6">
        <v>105448</v>
      </c>
      <c r="H6" t="s">
        <v>49</v>
      </c>
      <c r="I6">
        <v>149</v>
      </c>
      <c r="J6" t="s">
        <v>42</v>
      </c>
      <c r="K6">
        <v>155</v>
      </c>
      <c r="L6">
        <v>23095</v>
      </c>
      <c r="M6">
        <v>3207.6388888888887</v>
      </c>
      <c r="N6" s="28">
        <v>16.432824944093788</v>
      </c>
      <c r="O6">
        <v>2448.4909166699745</v>
      </c>
    </row>
    <row r="7" spans="3:15">
      <c r="C7">
        <v>45316</v>
      </c>
      <c r="D7">
        <v>1513619</v>
      </c>
      <c r="E7" t="s">
        <v>44</v>
      </c>
      <c r="F7">
        <v>121064</v>
      </c>
      <c r="G7">
        <v>105448</v>
      </c>
      <c r="H7" t="s">
        <v>49</v>
      </c>
      <c r="I7">
        <v>420</v>
      </c>
      <c r="J7" t="s">
        <v>42</v>
      </c>
      <c r="K7">
        <v>165</v>
      </c>
      <c r="L7">
        <v>69300</v>
      </c>
      <c r="M7">
        <v>9625</v>
      </c>
      <c r="N7" s="28">
        <v>17.821713832982681</v>
      </c>
      <c r="O7">
        <v>7485.1198098527257</v>
      </c>
    </row>
    <row r="8" spans="3:15">
      <c r="C8">
        <v>45316</v>
      </c>
      <c r="D8">
        <v>1513623</v>
      </c>
      <c r="E8" t="s">
        <v>44</v>
      </c>
      <c r="F8">
        <v>121064</v>
      </c>
      <c r="G8">
        <v>105448</v>
      </c>
      <c r="H8" t="s">
        <v>49</v>
      </c>
      <c r="I8">
        <v>420</v>
      </c>
      <c r="J8" t="s">
        <v>42</v>
      </c>
      <c r="K8">
        <v>170</v>
      </c>
      <c r="L8">
        <v>71400</v>
      </c>
      <c r="M8">
        <v>9916.6666666666661</v>
      </c>
      <c r="N8" s="28">
        <v>18.516158277427124</v>
      </c>
      <c r="O8">
        <v>7776.7864765193917</v>
      </c>
    </row>
    <row r="9" spans="3:15">
      <c r="C9">
        <v>45317</v>
      </c>
      <c r="D9">
        <v>1513626</v>
      </c>
      <c r="E9" t="s">
        <v>44</v>
      </c>
      <c r="F9">
        <v>121064</v>
      </c>
      <c r="G9">
        <v>105448</v>
      </c>
      <c r="H9" t="s">
        <v>49</v>
      </c>
      <c r="I9">
        <v>420</v>
      </c>
      <c r="J9" t="s">
        <v>42</v>
      </c>
      <c r="K9">
        <v>155</v>
      </c>
      <c r="L9">
        <v>65100</v>
      </c>
      <c r="M9">
        <v>9041.6666666666661</v>
      </c>
      <c r="N9" s="28">
        <v>16.432824944093788</v>
      </c>
      <c r="O9">
        <v>6901.7864765193908</v>
      </c>
    </row>
    <row r="10" spans="3:15">
      <c r="C10">
        <v>45317</v>
      </c>
      <c r="D10">
        <v>1513631</v>
      </c>
      <c r="E10" t="s">
        <v>44</v>
      </c>
      <c r="F10">
        <v>121064</v>
      </c>
      <c r="G10">
        <v>105448</v>
      </c>
      <c r="H10" t="s">
        <v>49</v>
      </c>
      <c r="I10">
        <v>419</v>
      </c>
      <c r="J10" t="s">
        <v>42</v>
      </c>
      <c r="K10">
        <v>155</v>
      </c>
      <c r="L10">
        <v>64945</v>
      </c>
      <c r="M10">
        <v>9020.1388888888887</v>
      </c>
      <c r="N10" s="28">
        <v>16.432824944093792</v>
      </c>
      <c r="O10">
        <v>6885.3536515752985</v>
      </c>
    </row>
    <row r="11" spans="3:15">
      <c r="C11" t="s">
        <v>54</v>
      </c>
      <c r="D11">
        <v>1513631</v>
      </c>
      <c r="E11" t="s">
        <v>44</v>
      </c>
      <c r="F11">
        <v>121064</v>
      </c>
      <c r="G11">
        <v>105448</v>
      </c>
      <c r="H11" t="s">
        <v>49</v>
      </c>
      <c r="I11">
        <v>1</v>
      </c>
      <c r="J11" t="s">
        <v>42</v>
      </c>
      <c r="K11" t="s">
        <v>53</v>
      </c>
      <c r="N11" s="28"/>
    </row>
    <row r="12" spans="3:15">
      <c r="C12">
        <v>45316</v>
      </c>
      <c r="D12">
        <v>1513094</v>
      </c>
      <c r="E12" t="s">
        <v>44</v>
      </c>
      <c r="F12">
        <v>121064</v>
      </c>
      <c r="G12">
        <v>105448</v>
      </c>
      <c r="H12" t="s">
        <v>45</v>
      </c>
      <c r="I12">
        <v>65</v>
      </c>
      <c r="J12" t="s">
        <v>42</v>
      </c>
      <c r="K12">
        <v>190</v>
      </c>
      <c r="L12">
        <v>12350</v>
      </c>
      <c r="M12">
        <v>1715.2777777777778</v>
      </c>
      <c r="N12" s="28">
        <v>21.293936055204902</v>
      </c>
      <c r="O12">
        <v>1384.1058435883187</v>
      </c>
    </row>
    <row r="13" spans="3:15">
      <c r="C13">
        <v>45316</v>
      </c>
      <c r="D13">
        <v>1513622</v>
      </c>
      <c r="E13" t="s">
        <v>44</v>
      </c>
      <c r="F13">
        <v>121064</v>
      </c>
      <c r="G13">
        <v>105448</v>
      </c>
      <c r="H13" t="s">
        <v>45</v>
      </c>
      <c r="I13">
        <v>420</v>
      </c>
      <c r="J13" t="s">
        <v>42</v>
      </c>
      <c r="K13">
        <v>205</v>
      </c>
      <c r="L13">
        <v>86100</v>
      </c>
      <c r="M13">
        <v>11958.333333333334</v>
      </c>
      <c r="N13" s="28">
        <v>23.377269388538238</v>
      </c>
      <c r="O13">
        <v>9818.4531431860596</v>
      </c>
    </row>
    <row r="14" spans="3:15">
      <c r="C14">
        <v>45316</v>
      </c>
      <c r="D14">
        <v>1513094</v>
      </c>
      <c r="E14" t="s">
        <v>44</v>
      </c>
      <c r="F14">
        <v>121064</v>
      </c>
      <c r="G14">
        <v>105448</v>
      </c>
      <c r="H14" t="s">
        <v>46</v>
      </c>
      <c r="I14">
        <v>139</v>
      </c>
      <c r="J14" t="s">
        <v>42</v>
      </c>
      <c r="K14">
        <v>190</v>
      </c>
      <c r="L14">
        <v>26410</v>
      </c>
      <c r="M14">
        <v>3668.0555555555557</v>
      </c>
      <c r="N14" s="28">
        <v>21.293936055204902</v>
      </c>
      <c r="O14">
        <v>2959.8571116734815</v>
      </c>
    </row>
    <row r="15" spans="3:15">
      <c r="C15">
        <v>45316</v>
      </c>
      <c r="D15">
        <v>1513621</v>
      </c>
      <c r="E15" t="s">
        <v>44</v>
      </c>
      <c r="F15">
        <v>121064</v>
      </c>
      <c r="G15">
        <v>105448</v>
      </c>
      <c r="H15" t="s">
        <v>46</v>
      </c>
      <c r="I15">
        <v>420</v>
      </c>
      <c r="J15" t="s">
        <v>42</v>
      </c>
      <c r="K15">
        <v>200</v>
      </c>
      <c r="L15">
        <v>84000</v>
      </c>
      <c r="M15">
        <v>11666.666666666666</v>
      </c>
      <c r="N15" s="28">
        <v>22.682824944093788</v>
      </c>
      <c r="O15">
        <v>9526.7864765193917</v>
      </c>
    </row>
    <row r="16" spans="3:15">
      <c r="C16">
        <v>45316</v>
      </c>
      <c r="D16">
        <v>1513628</v>
      </c>
      <c r="E16" t="s">
        <v>44</v>
      </c>
      <c r="F16">
        <v>121064</v>
      </c>
      <c r="G16">
        <v>105448</v>
      </c>
      <c r="H16" t="s">
        <v>46</v>
      </c>
      <c r="I16">
        <v>420</v>
      </c>
      <c r="J16" t="s">
        <v>42</v>
      </c>
      <c r="K16">
        <v>200</v>
      </c>
      <c r="L16">
        <v>84000</v>
      </c>
      <c r="M16">
        <v>11666.666666666666</v>
      </c>
      <c r="N16" s="28">
        <v>22.682824944093788</v>
      </c>
      <c r="O16">
        <v>9526.7864765193917</v>
      </c>
    </row>
    <row r="17" spans="3:15">
      <c r="C17">
        <v>45316</v>
      </c>
      <c r="D17">
        <v>1513094</v>
      </c>
      <c r="E17" t="s">
        <v>44</v>
      </c>
      <c r="F17">
        <v>121064</v>
      </c>
      <c r="G17">
        <v>105448</v>
      </c>
      <c r="H17" t="s">
        <v>47</v>
      </c>
      <c r="I17">
        <v>40</v>
      </c>
      <c r="J17" t="s">
        <v>42</v>
      </c>
      <c r="K17">
        <v>220</v>
      </c>
      <c r="L17">
        <v>8800</v>
      </c>
      <c r="M17">
        <v>1222.2222222222222</v>
      </c>
      <c r="N17" s="28">
        <v>25.460602721871567</v>
      </c>
      <c r="O17">
        <v>1018.4241088748627</v>
      </c>
    </row>
    <row r="18" spans="3:15">
      <c r="C18">
        <v>45316</v>
      </c>
      <c r="D18">
        <v>1513094</v>
      </c>
      <c r="E18" t="s">
        <v>44</v>
      </c>
      <c r="F18">
        <v>121064</v>
      </c>
      <c r="G18">
        <v>105448</v>
      </c>
      <c r="H18" t="s">
        <v>48</v>
      </c>
      <c r="I18">
        <v>27</v>
      </c>
      <c r="J18" t="s">
        <v>42</v>
      </c>
      <c r="K18">
        <v>220</v>
      </c>
      <c r="L18">
        <v>5940</v>
      </c>
      <c r="M18">
        <v>825</v>
      </c>
      <c r="N18" s="28">
        <v>25.46060272187157</v>
      </c>
      <c r="O18">
        <v>687.43627349053236</v>
      </c>
    </row>
    <row r="19" spans="3:15">
      <c r="C19">
        <v>45316</v>
      </c>
      <c r="D19">
        <v>1513093</v>
      </c>
      <c r="E19" t="s">
        <v>40</v>
      </c>
      <c r="F19">
        <v>121064</v>
      </c>
      <c r="G19">
        <v>105448</v>
      </c>
      <c r="H19" t="s">
        <v>43</v>
      </c>
      <c r="I19">
        <v>165</v>
      </c>
      <c r="J19" t="s">
        <v>42</v>
      </c>
      <c r="K19">
        <v>155</v>
      </c>
      <c r="L19">
        <v>25575</v>
      </c>
      <c r="M19">
        <v>3552.083333333333</v>
      </c>
      <c r="N19" s="28">
        <v>16.432824944093788</v>
      </c>
      <c r="O19">
        <v>2711.4161157754752</v>
      </c>
    </row>
    <row r="20" spans="3:15">
      <c r="C20">
        <v>45316</v>
      </c>
      <c r="D20">
        <v>1513246</v>
      </c>
      <c r="E20" t="s">
        <v>40</v>
      </c>
      <c r="F20">
        <v>121064</v>
      </c>
      <c r="G20">
        <v>105448</v>
      </c>
      <c r="H20" t="s">
        <v>43</v>
      </c>
      <c r="I20">
        <v>420</v>
      </c>
      <c r="J20" t="s">
        <v>42</v>
      </c>
      <c r="K20">
        <v>155</v>
      </c>
      <c r="L20">
        <v>65100</v>
      </c>
      <c r="M20">
        <v>9041.6666666666661</v>
      </c>
      <c r="N20" s="28">
        <v>16.432824944093788</v>
      </c>
      <c r="O20">
        <v>6901.7864765193908</v>
      </c>
    </row>
    <row r="21" spans="3:15">
      <c r="C21">
        <v>45316</v>
      </c>
      <c r="D21">
        <v>1513620</v>
      </c>
      <c r="E21" t="s">
        <v>44</v>
      </c>
      <c r="F21">
        <v>121064</v>
      </c>
      <c r="G21">
        <v>105448</v>
      </c>
      <c r="H21" t="s">
        <v>43</v>
      </c>
      <c r="I21">
        <v>420</v>
      </c>
      <c r="J21" t="s">
        <v>42</v>
      </c>
      <c r="K21">
        <v>125</v>
      </c>
      <c r="L21">
        <v>52500</v>
      </c>
      <c r="M21">
        <v>7291.6666666666661</v>
      </c>
      <c r="N21" s="28">
        <v>12.266158277427124</v>
      </c>
      <c r="O21">
        <v>5151.7864765193917</v>
      </c>
    </row>
    <row r="22" spans="3:15">
      <c r="C22">
        <v>45316</v>
      </c>
      <c r="D22">
        <v>1513630</v>
      </c>
      <c r="E22" t="s">
        <v>44</v>
      </c>
      <c r="F22">
        <v>121064</v>
      </c>
      <c r="G22">
        <v>105448</v>
      </c>
      <c r="H22" t="s">
        <v>43</v>
      </c>
      <c r="I22">
        <v>420</v>
      </c>
      <c r="J22" t="s">
        <v>42</v>
      </c>
      <c r="K22">
        <v>125</v>
      </c>
      <c r="L22">
        <v>52500</v>
      </c>
      <c r="M22">
        <v>7291.6666666666661</v>
      </c>
      <c r="N22" s="28">
        <v>12.266158277427124</v>
      </c>
      <c r="O22">
        <v>5151.7864765193917</v>
      </c>
    </row>
    <row r="23" spans="3:15">
      <c r="C23">
        <v>45316</v>
      </c>
      <c r="D23">
        <v>1513093</v>
      </c>
      <c r="E23" t="s">
        <v>40</v>
      </c>
      <c r="F23">
        <v>121064</v>
      </c>
      <c r="G23">
        <v>105448</v>
      </c>
      <c r="H23" t="s">
        <v>41</v>
      </c>
      <c r="I23">
        <v>255</v>
      </c>
      <c r="J23" t="s">
        <v>42</v>
      </c>
      <c r="K23">
        <v>155</v>
      </c>
      <c r="L23">
        <v>39525</v>
      </c>
      <c r="M23">
        <v>5489.583333333333</v>
      </c>
      <c r="N23" s="28">
        <v>16.432824944093788</v>
      </c>
      <c r="O23">
        <v>4190.3703607439156</v>
      </c>
    </row>
    <row r="24" spans="3:15">
      <c r="C24">
        <v>45316</v>
      </c>
      <c r="D24">
        <v>1513617</v>
      </c>
      <c r="E24" t="s">
        <v>44</v>
      </c>
      <c r="F24">
        <v>121064</v>
      </c>
      <c r="G24">
        <v>105448</v>
      </c>
      <c r="H24" t="s">
        <v>41</v>
      </c>
      <c r="I24">
        <v>419</v>
      </c>
      <c r="J24" t="s">
        <v>42</v>
      </c>
      <c r="K24">
        <v>120</v>
      </c>
      <c r="L24">
        <v>50280</v>
      </c>
      <c r="M24">
        <v>6983.333333333333</v>
      </c>
      <c r="N24" s="28">
        <v>11.571713832982677</v>
      </c>
      <c r="O24">
        <v>4848.5480960197419</v>
      </c>
    </row>
    <row r="25" spans="3:15">
      <c r="C25">
        <v>45316</v>
      </c>
      <c r="D25">
        <v>1513625</v>
      </c>
      <c r="E25" t="s">
        <v>44</v>
      </c>
      <c r="F25">
        <v>121064</v>
      </c>
      <c r="G25">
        <v>105448</v>
      </c>
      <c r="H25" t="s">
        <v>41</v>
      </c>
      <c r="I25">
        <v>420</v>
      </c>
      <c r="J25" t="s">
        <v>42</v>
      </c>
      <c r="K25">
        <v>125</v>
      </c>
      <c r="L25">
        <v>52500</v>
      </c>
      <c r="M25">
        <v>7291.6666666666661</v>
      </c>
      <c r="N25" s="28">
        <v>12.266158277427124</v>
      </c>
      <c r="O25">
        <v>5151.7864765193917</v>
      </c>
    </row>
    <row r="26" spans="3:15">
      <c r="C26" t="s">
        <v>54</v>
      </c>
      <c r="D26">
        <v>1513617</v>
      </c>
      <c r="E26" t="s">
        <v>44</v>
      </c>
      <c r="F26">
        <v>121064</v>
      </c>
      <c r="G26">
        <v>105448</v>
      </c>
      <c r="H26" t="s">
        <v>41</v>
      </c>
      <c r="I26">
        <v>1</v>
      </c>
      <c r="J26" t="s">
        <v>42</v>
      </c>
      <c r="K26" t="s">
        <v>53</v>
      </c>
      <c r="N26" s="28"/>
    </row>
    <row r="27" spans="3:15">
      <c r="C27">
        <v>45316</v>
      </c>
      <c r="D27">
        <v>1513247</v>
      </c>
      <c r="E27" t="s">
        <v>40</v>
      </c>
      <c r="F27">
        <v>121064</v>
      </c>
      <c r="G27">
        <v>105448</v>
      </c>
      <c r="H27" t="s">
        <v>50</v>
      </c>
      <c r="I27">
        <v>420</v>
      </c>
      <c r="J27" t="s">
        <v>42</v>
      </c>
      <c r="K27">
        <v>125</v>
      </c>
      <c r="L27">
        <v>52500</v>
      </c>
      <c r="M27">
        <v>7291.6666666666661</v>
      </c>
      <c r="N27" s="28">
        <v>12.266158277427124</v>
      </c>
      <c r="O27">
        <v>5151.7864765193917</v>
      </c>
    </row>
    <row r="28" spans="3:15">
      <c r="C28">
        <v>45316</v>
      </c>
      <c r="D28">
        <v>1513256</v>
      </c>
      <c r="E28" t="s">
        <v>40</v>
      </c>
      <c r="F28">
        <v>121064</v>
      </c>
      <c r="G28">
        <v>105448</v>
      </c>
      <c r="H28" t="s">
        <v>50</v>
      </c>
      <c r="I28">
        <v>420</v>
      </c>
      <c r="J28" t="s">
        <v>42</v>
      </c>
      <c r="K28">
        <v>125</v>
      </c>
      <c r="L28">
        <v>52500</v>
      </c>
      <c r="M28">
        <v>7291.6666666666661</v>
      </c>
      <c r="N28" s="28">
        <v>12.266158277427124</v>
      </c>
      <c r="O28">
        <v>5151.7864765193917</v>
      </c>
    </row>
    <row r="29" spans="3:15">
      <c r="C29">
        <v>45316</v>
      </c>
      <c r="D29">
        <v>1513257</v>
      </c>
      <c r="E29" t="s">
        <v>40</v>
      </c>
      <c r="F29">
        <v>121064</v>
      </c>
      <c r="G29">
        <v>105448</v>
      </c>
      <c r="H29" t="s">
        <v>51</v>
      </c>
      <c r="I29">
        <v>419</v>
      </c>
      <c r="J29" t="s">
        <v>42</v>
      </c>
      <c r="K29">
        <v>125</v>
      </c>
      <c r="L29">
        <v>52375</v>
      </c>
      <c r="M29">
        <v>7274.3055555555557</v>
      </c>
      <c r="N29" s="28">
        <v>12.266158277427124</v>
      </c>
      <c r="O29">
        <v>5139.5203182419646</v>
      </c>
    </row>
    <row r="30" spans="3:15">
      <c r="C30" t="s">
        <v>54</v>
      </c>
      <c r="D30">
        <v>1513257</v>
      </c>
      <c r="E30" t="s">
        <v>40</v>
      </c>
      <c r="F30">
        <v>121064</v>
      </c>
      <c r="G30">
        <v>105448</v>
      </c>
      <c r="H30" t="s">
        <v>51</v>
      </c>
      <c r="I30">
        <v>1</v>
      </c>
      <c r="J30" t="s">
        <v>42</v>
      </c>
      <c r="K30" t="s">
        <v>53</v>
      </c>
    </row>
    <row r="31" spans="3:15">
      <c r="C31" t="s">
        <v>37</v>
      </c>
      <c r="I31">
        <f>SUBTOTAL(109,Tabla1[Quantity])</f>
        <v>8400</v>
      </c>
      <c r="O31">
        <f>SUBTOTAL(109,Tabla1[Total Return])</f>
        <v>139300.31994444446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MEDU9762822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2024-03-26T16:32:04Z</cp:lastPrinted>
  <dcterms:created xsi:type="dcterms:W3CDTF">2023-12-10T03:12:00Z</dcterms:created>
  <dcterms:modified xsi:type="dcterms:W3CDTF">2024-03-26T16:32:06Z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