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C50DF0C0-F0FF-AF47-968D-7BE104167FA2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OTPU6392580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N31" i="2"/>
  <c r="N35" i="2" s="1"/>
  <c r="F54" i="1"/>
  <c r="E54" i="1"/>
  <c r="F53" i="1"/>
  <c r="E53" i="1"/>
  <c r="F51" i="1"/>
  <c r="E51" i="1"/>
  <c r="F49" i="1"/>
  <c r="E49" i="1"/>
  <c r="F48" i="1"/>
  <c r="F47" i="1"/>
  <c r="F46" i="1"/>
  <c r="F45" i="1"/>
  <c r="N42" i="1"/>
  <c r="M42" i="1"/>
  <c r="L42" i="1"/>
  <c r="K42" i="1"/>
  <c r="H42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</calcChain>
</file>

<file path=xl/sharedStrings.xml><?xml version="1.0" encoding="utf-8"?>
<sst xmlns="http://schemas.openxmlformats.org/spreadsheetml/2006/main" count="526" uniqueCount="94">
  <si>
    <t>Sales Summary</t>
  </si>
  <si>
    <t>销售报告</t>
  </si>
  <si>
    <t>供应商 Supplier:</t>
  </si>
  <si>
    <t>OCHO FUEGOS SPA</t>
  </si>
  <si>
    <t>到货日期 Arrival Date:</t>
  </si>
  <si>
    <t>2024-02-08</t>
  </si>
  <si>
    <t>销售日期 Date of Sale:</t>
  </si>
  <si>
    <t>2024-02-15-2024-02-16</t>
  </si>
  <si>
    <t>汇率 FX Rate:</t>
  </si>
  <si>
    <t>7.2</t>
  </si>
  <si>
    <t>船号 Vessel:</t>
  </si>
  <si>
    <t>RIO DE JANEIRO EXPRESS 2348W</t>
  </si>
  <si>
    <t>货柜号 Container No.:</t>
  </si>
  <si>
    <t>OTPU6392580</t>
  </si>
  <si>
    <t>销售地点 Sales Location:</t>
  </si>
  <si>
    <t>Shenzhen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</si>
  <si>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</si>
  <si>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</si>
  <si>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</si>
  <si>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</si>
  <si>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</si>
  <si>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</si>
  <si>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</si>
  <si>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</si>
  <si>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</si>
  <si>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</si>
  <si>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</si>
  <si>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</si>
  <si>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</si>
  <si>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</si>
  <si>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</si>
  <si>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</si>
  <si>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</si>
  <si>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</si>
  <si>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</si>
  <si>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</si>
  <si>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</si>
  <si>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</si>
  <si>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</si>
  <si>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</si>
  <si>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</si>
  <si>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</si>
  <si>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</si>
  <si>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2024-02-16</t>
  </si>
  <si>
    <t>1513360</t>
  </si>
  <si>
    <t>REGINA</t>
  </si>
  <si>
    <t>121064</t>
  </si>
  <si>
    <t>105448</t>
  </si>
  <si>
    <t>2JDD</t>
  </si>
  <si>
    <t>2.5kg</t>
  </si>
  <si>
    <t>1513452</t>
  </si>
  <si>
    <t>SKEENA</t>
  </si>
  <si>
    <t>3JDD</t>
  </si>
  <si>
    <t>1513453</t>
  </si>
  <si>
    <t>1513455</t>
  </si>
  <si>
    <t>1513458</t>
  </si>
  <si>
    <t>1513460</t>
  </si>
  <si>
    <t>3JD</t>
  </si>
  <si>
    <t>1513461</t>
  </si>
  <si>
    <t>1513464</t>
  </si>
  <si>
    <t>1513465</t>
  </si>
  <si>
    <t>1513466</t>
  </si>
  <si>
    <t>1513468</t>
  </si>
  <si>
    <t>1513469</t>
  </si>
  <si>
    <t>1513470</t>
  </si>
  <si>
    <t>4JDD</t>
  </si>
  <si>
    <t>1513752</t>
  </si>
  <si>
    <t>1513753</t>
  </si>
  <si>
    <t>JDD</t>
  </si>
  <si>
    <t>JD</t>
  </si>
  <si>
    <t>1513754</t>
  </si>
  <si>
    <t>1513756</t>
  </si>
  <si>
    <t>2024-02-15</t>
  </si>
  <si>
    <t>1513757</t>
  </si>
  <si>
    <t>1513758</t>
  </si>
  <si>
    <t>2JD</t>
  </si>
  <si>
    <t>1513759</t>
  </si>
  <si>
    <t>XL</t>
  </si>
  <si>
    <t>XLDD</t>
  </si>
  <si>
    <t>XLD</t>
  </si>
  <si>
    <t xml:space="preserve">总数 Total: </t>
  </si>
  <si>
    <t>其他费用 Additional Fees</t>
  </si>
  <si>
    <t>人民币 RMB</t>
  </si>
  <si>
    <t>美元 USD</t>
  </si>
  <si>
    <t>Note：</t>
  </si>
  <si>
    <t>海关/税金 Customs/VAT</t>
  </si>
  <si>
    <t xml:space="preserve">海运费 /Ocean Freight </t>
  </si>
  <si>
    <t>清关费 Clearance Charge</t>
  </si>
  <si>
    <t>市场费/Market Cost</t>
  </si>
  <si>
    <t>小计 Total Fees</t>
  </si>
  <si>
    <t>销售佣金 Commission (8%）</t>
  </si>
  <si>
    <t>总费用 Total Charges</t>
  </si>
  <si>
    <t>每箱平均费用 Ave/box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</si>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</sst>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&quot;US$&quot;#,##0.00;\-&quot;US$&quot;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2DC20-A6B5-EB4D-86AD-F0C4331CA8DB}" name="Tabla1" displayName="Tabla1" ref="B2:N31" totalsRowCount="1">
  <autoFilter ref="B2:N30" xr:uid="{4662DC20-A6B5-EB4D-86AD-F0C4331CA8DB}"/>
  <sortState xmlns:xlrd2="http://schemas.microsoft.com/office/spreadsheetml/2017/richdata2" ref="B4:N20">
    <sortCondition ref="G2:G30"/>
  </sortState>
  <tableColumns count="13">
    <tableColumn id="1" xr3:uid="{245FB479-1C3E-3140-803A-6B95BCE8117B}" name="Date" totalsRowLabel="Total"/>
    <tableColumn id="2" xr3:uid="{449AD1D5-7DC2-A84B-8F46-0585A2B0DC42}" name="Pallet No."/>
    <tableColumn id="3" xr3:uid="{92DFD438-5FFA-A447-AFBE-FB67C85A7C9E}" name="Variety"/>
    <tableColumn id="4" xr3:uid="{2869D6A9-DDAF-DC4A-B25B-77BF686FF81A}" name="CSP"/>
    <tableColumn id="5" xr3:uid="{67810347-6B41-FB46-8479-648AA5412970}" name="CSG"/>
    <tableColumn id="6" xr3:uid="{44EA476F-A560-CE44-AAB8-4147275A803E}" name="Size"/>
    <tableColumn id="7" xr3:uid="{A1A74A3D-5EE9-1641-8749-8B2E5F4C21BB}" name=" Quantity" totalsRowFunction="sum"/>
    <tableColumn id="8" xr3:uid="{D37C939B-8C2C-7546-9C05-2B387E08566B}" name="Specification"/>
    <tableColumn id="9" xr3:uid="{0457C679-AB0D-4147-9D86-FA8A72B75203}" name="Price RMB"/>
    <tableColumn id="10" xr3:uid="{9F4EBC21-D602-7445-A06F-93888164D961}" name="Total RMB"/>
    <tableColumn id="11" xr3:uid="{B9A047E6-76D2-AF41-AA38-5DDD00CF47E4}" name="Total USD"/>
    <tableColumn id="12" xr3:uid="{53220E0E-C887-9E42-BE59-EA7C129DBF12}" name="FOB Return"/>
    <tableColumn id="13" xr3:uid="{A7F7DE09-0CCF-BE45-939B-1EB613D7B2A2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54"/>
  <sheetViews>
    <sheetView tabSelected="1" workbookViewId="0">
      <selection activeCell="E27" sqref="E27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16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3" x14ac:dyDescent="0.2">
      <c r="B4" s="16" t="s">
        <v>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 t="s">
        <v>9</v>
      </c>
    </row>
    <row r="9" spans="1:14" s="1" customFormat="1" ht="16" x14ac:dyDescent="0.2">
      <c r="B9" s="3" t="s">
        <v>10</v>
      </c>
      <c r="C9" s="4" t="s">
        <v>11</v>
      </c>
      <c r="F9" s="3" t="s">
        <v>12</v>
      </c>
      <c r="G9" s="4" t="s">
        <v>13</v>
      </c>
      <c r="J9" s="3" t="s">
        <v>14</v>
      </c>
      <c r="K9" s="4" t="s">
        <v>15</v>
      </c>
    </row>
    <row r="11" spans="1:14" s="2" customFormat="1" ht="17" x14ac:dyDescent="0.2">
      <c r="A11" s="2" t="s">
        <v>16</v>
      </c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5" t="s">
        <v>26</v>
      </c>
      <c r="L11" s="5" t="s">
        <v>27</v>
      </c>
      <c r="M11" s="5" t="s">
        <v>28</v>
      </c>
      <c r="N11" s="5" t="s">
        <v>29</v>
      </c>
    </row>
    <row r="12" spans="1:14" s="2" customFormat="1" ht="17" x14ac:dyDescent="0.2">
      <c r="A12" s="2" t="s">
        <v>16</v>
      </c>
      <c r="B12" s="6" t="s">
        <v>30</v>
      </c>
      <c r="C12" s="6" t="s">
        <v>31</v>
      </c>
      <c r="D12" s="6" t="s">
        <v>32</v>
      </c>
      <c r="E12" s="6" t="s">
        <v>33</v>
      </c>
      <c r="F12" s="6" t="s">
        <v>34</v>
      </c>
      <c r="G12" s="6" t="s">
        <v>35</v>
      </c>
      <c r="H12" s="6" t="s">
        <v>36</v>
      </c>
      <c r="I12" s="6" t="s">
        <v>37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42</v>
      </c>
    </row>
    <row r="13" spans="1:14" s="2" customFormat="1" ht="17" x14ac:dyDescent="0.2">
      <c r="A13" s="2" t="s">
        <v>16</v>
      </c>
      <c r="B13" s="7" t="s">
        <v>43</v>
      </c>
      <c r="C13" s="7" t="s">
        <v>44</v>
      </c>
      <c r="D13" s="7" t="s">
        <v>45</v>
      </c>
      <c r="E13" s="7" t="s">
        <v>46</v>
      </c>
      <c r="F13" s="7" t="s">
        <v>47</v>
      </c>
      <c r="G13" s="7" t="s">
        <v>48</v>
      </c>
      <c r="H13" s="7">
        <v>420</v>
      </c>
      <c r="I13" s="7" t="s">
        <v>49</v>
      </c>
      <c r="J13" s="10">
        <v>130</v>
      </c>
      <c r="K13" s="10">
        <f>H13*J13</f>
        <v>54600</v>
      </c>
      <c r="L13" s="11">
        <f>K13/N$8</f>
        <v>7583.3333333333303</v>
      </c>
      <c r="M13" s="11">
        <f>L13/H13-F$54</f>
        <v>14.228019510582</v>
      </c>
      <c r="N13" s="11">
        <f>M13*H13</f>
        <v>5975.7681944444403</v>
      </c>
    </row>
    <row r="14" spans="1:14" s="2" customFormat="1" ht="17" x14ac:dyDescent="0.2">
      <c r="A14" s="2" t="s">
        <v>16</v>
      </c>
      <c r="B14" s="7" t="s">
        <v>43</v>
      </c>
      <c r="C14" s="7" t="s">
        <v>50</v>
      </c>
      <c r="D14" s="7" t="s">
        <v>51</v>
      </c>
      <c r="E14" s="7" t="s">
        <v>46</v>
      </c>
      <c r="F14" s="7" t="s">
        <v>47</v>
      </c>
      <c r="G14" s="7" t="s">
        <v>52</v>
      </c>
      <c r="H14" s="7">
        <v>420</v>
      </c>
      <c r="I14" s="7" t="s">
        <v>49</v>
      </c>
      <c r="J14" s="10">
        <v>65</v>
      </c>
      <c r="K14" s="10">
        <f t="shared" ref="K14:K40" si="0">H14*J14</f>
        <v>27300</v>
      </c>
      <c r="L14" s="11">
        <f t="shared" ref="L14:L40" si="1">K14/N$8</f>
        <v>3791.6666666666702</v>
      </c>
      <c r="M14" s="11">
        <f t="shared" ref="M14:M40" si="2">L14/H14-F$54</f>
        <v>5.2002417328042299</v>
      </c>
      <c r="N14" s="11">
        <f t="shared" ref="N14:N40" si="3">M14*H14</f>
        <v>2184.1015277777801</v>
      </c>
    </row>
    <row r="15" spans="1:14" s="2" customFormat="1" ht="17" x14ac:dyDescent="0.2">
      <c r="A15" s="2" t="s">
        <v>16</v>
      </c>
      <c r="B15" s="7" t="s">
        <v>43</v>
      </c>
      <c r="C15" s="7" t="s">
        <v>53</v>
      </c>
      <c r="D15" s="7" t="s">
        <v>51</v>
      </c>
      <c r="E15" s="7" t="s">
        <v>46</v>
      </c>
      <c r="F15" s="7" t="s">
        <v>47</v>
      </c>
      <c r="G15" s="7" t="s">
        <v>48</v>
      </c>
      <c r="H15" s="7">
        <v>420</v>
      </c>
      <c r="I15" s="7" t="s">
        <v>49</v>
      </c>
      <c r="J15" s="10">
        <v>65</v>
      </c>
      <c r="K15" s="10">
        <f t="shared" si="0"/>
        <v>27300</v>
      </c>
      <c r="L15" s="11">
        <f t="shared" si="1"/>
        <v>3791.6666666666702</v>
      </c>
      <c r="M15" s="11">
        <f t="shared" si="2"/>
        <v>5.2002417328042299</v>
      </c>
      <c r="N15" s="11">
        <f t="shared" si="3"/>
        <v>2184.1015277777801</v>
      </c>
    </row>
    <row r="16" spans="1:14" s="2" customFormat="1" ht="17" x14ac:dyDescent="0.2">
      <c r="A16" s="2" t="s">
        <v>16</v>
      </c>
      <c r="B16" s="7" t="s">
        <v>43</v>
      </c>
      <c r="C16" s="7" t="s">
        <v>54</v>
      </c>
      <c r="D16" s="7" t="s">
        <v>51</v>
      </c>
      <c r="E16" s="7" t="s">
        <v>46</v>
      </c>
      <c r="F16" s="7" t="s">
        <v>47</v>
      </c>
      <c r="G16" s="7" t="s">
        <v>48</v>
      </c>
      <c r="H16" s="7">
        <v>420</v>
      </c>
      <c r="I16" s="7" t="s">
        <v>49</v>
      </c>
      <c r="J16" s="10">
        <v>65</v>
      </c>
      <c r="K16" s="10">
        <f t="shared" si="0"/>
        <v>27300</v>
      </c>
      <c r="L16" s="11">
        <f t="shared" si="1"/>
        <v>3791.6666666666702</v>
      </c>
      <c r="M16" s="11">
        <f t="shared" si="2"/>
        <v>5.2002417328042299</v>
      </c>
      <c r="N16" s="11">
        <f t="shared" si="3"/>
        <v>2184.1015277777801</v>
      </c>
    </row>
    <row r="17" spans="1:14" s="2" customFormat="1" ht="17" x14ac:dyDescent="0.2">
      <c r="A17" s="2" t="s">
        <v>16</v>
      </c>
      <c r="B17" s="7" t="s">
        <v>43</v>
      </c>
      <c r="C17" s="7" t="s">
        <v>55</v>
      </c>
      <c r="D17" s="7" t="s">
        <v>51</v>
      </c>
      <c r="E17" s="7" t="s">
        <v>46</v>
      </c>
      <c r="F17" s="7" t="s">
        <v>47</v>
      </c>
      <c r="G17" s="7" t="s">
        <v>48</v>
      </c>
      <c r="H17" s="7">
        <v>420</v>
      </c>
      <c r="I17" s="7" t="s">
        <v>49</v>
      </c>
      <c r="J17" s="10">
        <v>65</v>
      </c>
      <c r="K17" s="10">
        <f t="shared" si="0"/>
        <v>27300</v>
      </c>
      <c r="L17" s="11">
        <f t="shared" si="1"/>
        <v>3791.6666666666702</v>
      </c>
      <c r="M17" s="11">
        <f t="shared" si="2"/>
        <v>5.2002417328042299</v>
      </c>
      <c r="N17" s="11">
        <f t="shared" si="3"/>
        <v>2184.1015277777801</v>
      </c>
    </row>
    <row r="18" spans="1:14" s="2" customFormat="1" ht="17" x14ac:dyDescent="0.2">
      <c r="A18" s="2" t="s">
        <v>16</v>
      </c>
      <c r="B18" s="7" t="s">
        <v>43</v>
      </c>
      <c r="C18" s="7" t="s">
        <v>56</v>
      </c>
      <c r="D18" s="7" t="s">
        <v>51</v>
      </c>
      <c r="E18" s="7" t="s">
        <v>46</v>
      </c>
      <c r="F18" s="7" t="s">
        <v>47</v>
      </c>
      <c r="G18" s="7" t="s">
        <v>57</v>
      </c>
      <c r="H18" s="7">
        <v>420</v>
      </c>
      <c r="I18" s="7" t="s">
        <v>49</v>
      </c>
      <c r="J18" s="10">
        <v>100</v>
      </c>
      <c r="K18" s="10">
        <f t="shared" si="0"/>
        <v>42000</v>
      </c>
      <c r="L18" s="11">
        <f t="shared" si="1"/>
        <v>5833.3333333333303</v>
      </c>
      <c r="M18" s="11">
        <f t="shared" si="2"/>
        <v>10.0613528439153</v>
      </c>
      <c r="N18" s="11">
        <f t="shared" si="3"/>
        <v>4225.7681944444403</v>
      </c>
    </row>
    <row r="19" spans="1:14" s="2" customFormat="1" ht="17" x14ac:dyDescent="0.2">
      <c r="A19" s="2" t="s">
        <v>16</v>
      </c>
      <c r="B19" s="7" t="s">
        <v>43</v>
      </c>
      <c r="C19" s="7" t="s">
        <v>58</v>
      </c>
      <c r="D19" s="7" t="s">
        <v>51</v>
      </c>
      <c r="E19" s="7" t="s">
        <v>46</v>
      </c>
      <c r="F19" s="7" t="s">
        <v>47</v>
      </c>
      <c r="G19" s="7" t="s">
        <v>52</v>
      </c>
      <c r="H19" s="7">
        <v>420</v>
      </c>
      <c r="I19" s="7" t="s">
        <v>49</v>
      </c>
      <c r="J19" s="10">
        <v>65</v>
      </c>
      <c r="K19" s="10">
        <f t="shared" si="0"/>
        <v>27300</v>
      </c>
      <c r="L19" s="11">
        <f t="shared" si="1"/>
        <v>3791.6666666666702</v>
      </c>
      <c r="M19" s="11">
        <f t="shared" si="2"/>
        <v>5.2002417328042299</v>
      </c>
      <c r="N19" s="11">
        <f t="shared" si="3"/>
        <v>2184.1015277777801</v>
      </c>
    </row>
    <row r="20" spans="1:14" s="2" customFormat="1" ht="17" x14ac:dyDescent="0.2">
      <c r="A20" s="2" t="s">
        <v>16</v>
      </c>
      <c r="B20" s="7" t="s">
        <v>43</v>
      </c>
      <c r="C20" s="7" t="s">
        <v>59</v>
      </c>
      <c r="D20" s="7" t="s">
        <v>51</v>
      </c>
      <c r="E20" s="7" t="s">
        <v>46</v>
      </c>
      <c r="F20" s="7" t="s">
        <v>47</v>
      </c>
      <c r="G20" s="7" t="s">
        <v>48</v>
      </c>
      <c r="H20" s="7">
        <v>420</v>
      </c>
      <c r="I20" s="7" t="s">
        <v>49</v>
      </c>
      <c r="J20" s="10">
        <v>65</v>
      </c>
      <c r="K20" s="10">
        <f t="shared" si="0"/>
        <v>27300</v>
      </c>
      <c r="L20" s="11">
        <f t="shared" si="1"/>
        <v>3791.6666666666702</v>
      </c>
      <c r="M20" s="11">
        <f t="shared" si="2"/>
        <v>5.2002417328042299</v>
      </c>
      <c r="N20" s="11">
        <f t="shared" si="3"/>
        <v>2184.1015277777801</v>
      </c>
    </row>
    <row r="21" spans="1:14" s="2" customFormat="1" ht="17" x14ac:dyDescent="0.2">
      <c r="A21" s="2" t="s">
        <v>16</v>
      </c>
      <c r="B21" s="7" t="s">
        <v>43</v>
      </c>
      <c r="C21" s="7" t="s">
        <v>60</v>
      </c>
      <c r="D21" s="7" t="s">
        <v>51</v>
      </c>
      <c r="E21" s="7" t="s">
        <v>46</v>
      </c>
      <c r="F21" s="7" t="s">
        <v>47</v>
      </c>
      <c r="G21" s="7" t="s">
        <v>52</v>
      </c>
      <c r="H21" s="7">
        <v>420</v>
      </c>
      <c r="I21" s="7" t="s">
        <v>49</v>
      </c>
      <c r="J21" s="10">
        <v>65</v>
      </c>
      <c r="K21" s="10">
        <f t="shared" si="0"/>
        <v>27300</v>
      </c>
      <c r="L21" s="11">
        <f t="shared" si="1"/>
        <v>3791.6666666666702</v>
      </c>
      <c r="M21" s="11">
        <f t="shared" si="2"/>
        <v>5.2002417328042299</v>
      </c>
      <c r="N21" s="11">
        <f t="shared" si="3"/>
        <v>2184.1015277777801</v>
      </c>
    </row>
    <row r="22" spans="1:14" s="2" customFormat="1" ht="17" x14ac:dyDescent="0.2">
      <c r="A22" s="2" t="s">
        <v>16</v>
      </c>
      <c r="B22" s="7" t="s">
        <v>43</v>
      </c>
      <c r="C22" s="7" t="s">
        <v>61</v>
      </c>
      <c r="D22" s="7" t="s">
        <v>51</v>
      </c>
      <c r="E22" s="7" t="s">
        <v>46</v>
      </c>
      <c r="F22" s="7" t="s">
        <v>47</v>
      </c>
      <c r="G22" s="7" t="s">
        <v>48</v>
      </c>
      <c r="H22" s="7">
        <v>420</v>
      </c>
      <c r="I22" s="7" t="s">
        <v>49</v>
      </c>
      <c r="J22" s="10">
        <v>65</v>
      </c>
      <c r="K22" s="10">
        <f t="shared" si="0"/>
        <v>27300</v>
      </c>
      <c r="L22" s="11">
        <f t="shared" si="1"/>
        <v>3791.6666666666702</v>
      </c>
      <c r="M22" s="11">
        <f t="shared" si="2"/>
        <v>5.2002417328042299</v>
      </c>
      <c r="N22" s="11">
        <f t="shared" si="3"/>
        <v>2184.1015277777801</v>
      </c>
    </row>
    <row r="23" spans="1:14" s="2" customFormat="1" ht="17" x14ac:dyDescent="0.2">
      <c r="A23" s="2" t="s">
        <v>16</v>
      </c>
      <c r="B23" s="7" t="s">
        <v>43</v>
      </c>
      <c r="C23" s="7" t="s">
        <v>62</v>
      </c>
      <c r="D23" s="7" t="s">
        <v>51</v>
      </c>
      <c r="E23" s="7" t="s">
        <v>46</v>
      </c>
      <c r="F23" s="7" t="s">
        <v>47</v>
      </c>
      <c r="G23" s="7" t="s">
        <v>52</v>
      </c>
      <c r="H23" s="7">
        <v>420</v>
      </c>
      <c r="I23" s="7" t="s">
        <v>49</v>
      </c>
      <c r="J23" s="10">
        <v>65</v>
      </c>
      <c r="K23" s="10">
        <f t="shared" si="0"/>
        <v>27300</v>
      </c>
      <c r="L23" s="11">
        <f t="shared" si="1"/>
        <v>3791.6666666666702</v>
      </c>
      <c r="M23" s="11">
        <f t="shared" si="2"/>
        <v>5.2002417328042299</v>
      </c>
      <c r="N23" s="11">
        <f t="shared" si="3"/>
        <v>2184.1015277777801</v>
      </c>
    </row>
    <row r="24" spans="1:14" s="2" customFormat="1" ht="17" x14ac:dyDescent="0.2">
      <c r="A24" s="2" t="s">
        <v>16</v>
      </c>
      <c r="B24" s="7" t="s">
        <v>43</v>
      </c>
      <c r="C24" s="7" t="s">
        <v>63</v>
      </c>
      <c r="D24" s="7" t="s">
        <v>51</v>
      </c>
      <c r="E24" s="7" t="s">
        <v>46</v>
      </c>
      <c r="F24" s="7" t="s">
        <v>47</v>
      </c>
      <c r="G24" s="7" t="s">
        <v>48</v>
      </c>
      <c r="H24" s="7">
        <v>420</v>
      </c>
      <c r="I24" s="7" t="s">
        <v>49</v>
      </c>
      <c r="J24" s="10">
        <v>65</v>
      </c>
      <c r="K24" s="10">
        <f t="shared" si="0"/>
        <v>27300</v>
      </c>
      <c r="L24" s="11">
        <f t="shared" si="1"/>
        <v>3791.6666666666702</v>
      </c>
      <c r="M24" s="11">
        <f t="shared" si="2"/>
        <v>5.2002417328042299</v>
      </c>
      <c r="N24" s="11">
        <f t="shared" si="3"/>
        <v>2184.1015277777801</v>
      </c>
    </row>
    <row r="25" spans="1:14" s="2" customFormat="1" ht="17" x14ac:dyDescent="0.2">
      <c r="A25" s="2" t="s">
        <v>16</v>
      </c>
      <c r="B25" s="7" t="s">
        <v>43</v>
      </c>
      <c r="C25" s="7" t="s">
        <v>64</v>
      </c>
      <c r="D25" s="7" t="s">
        <v>51</v>
      </c>
      <c r="E25" s="7" t="s">
        <v>46</v>
      </c>
      <c r="F25" s="7" t="s">
        <v>47</v>
      </c>
      <c r="G25" s="7" t="s">
        <v>65</v>
      </c>
      <c r="H25" s="7">
        <v>420</v>
      </c>
      <c r="I25" s="7" t="s">
        <v>49</v>
      </c>
      <c r="J25" s="10">
        <v>65</v>
      </c>
      <c r="K25" s="10">
        <f t="shared" si="0"/>
        <v>27300</v>
      </c>
      <c r="L25" s="11">
        <f t="shared" si="1"/>
        <v>3791.6666666666702</v>
      </c>
      <c r="M25" s="11">
        <f t="shared" si="2"/>
        <v>5.2002417328042299</v>
      </c>
      <c r="N25" s="11">
        <f t="shared" si="3"/>
        <v>2184.1015277777801</v>
      </c>
    </row>
    <row r="26" spans="1:14" s="2" customFormat="1" ht="17" x14ac:dyDescent="0.2">
      <c r="A26" s="2" t="s">
        <v>16</v>
      </c>
      <c r="B26" s="7" t="s">
        <v>43</v>
      </c>
      <c r="C26" s="7" t="s">
        <v>66</v>
      </c>
      <c r="D26" s="7" t="s">
        <v>51</v>
      </c>
      <c r="E26" s="7" t="s">
        <v>46</v>
      </c>
      <c r="F26" s="7" t="s">
        <v>47</v>
      </c>
      <c r="G26" s="7" t="s">
        <v>57</v>
      </c>
      <c r="H26" s="7">
        <v>420</v>
      </c>
      <c r="I26" s="7" t="s">
        <v>49</v>
      </c>
      <c r="J26" s="10">
        <v>100</v>
      </c>
      <c r="K26" s="10">
        <f t="shared" si="0"/>
        <v>42000</v>
      </c>
      <c r="L26" s="11">
        <f t="shared" si="1"/>
        <v>5833.3333333333303</v>
      </c>
      <c r="M26" s="11">
        <f t="shared" si="2"/>
        <v>10.0613528439153</v>
      </c>
      <c r="N26" s="11">
        <f t="shared" si="3"/>
        <v>4225.7681944444403</v>
      </c>
    </row>
    <row r="27" spans="1:14" s="2" customFormat="1" ht="17" x14ac:dyDescent="0.2">
      <c r="A27" s="2" t="s">
        <v>16</v>
      </c>
      <c r="B27" s="7" t="s">
        <v>43</v>
      </c>
      <c r="C27" s="7" t="s">
        <v>67</v>
      </c>
      <c r="D27" s="7" t="s">
        <v>51</v>
      </c>
      <c r="E27" s="7" t="s">
        <v>46</v>
      </c>
      <c r="F27" s="7" t="s">
        <v>47</v>
      </c>
      <c r="G27" s="7" t="s">
        <v>68</v>
      </c>
      <c r="H27" s="7">
        <v>185</v>
      </c>
      <c r="I27" s="7" t="s">
        <v>49</v>
      </c>
      <c r="J27" s="10">
        <v>110</v>
      </c>
      <c r="K27" s="10">
        <f t="shared" si="0"/>
        <v>20350</v>
      </c>
      <c r="L27" s="11">
        <f t="shared" si="1"/>
        <v>2826.3888888888901</v>
      </c>
      <c r="M27" s="11">
        <f t="shared" si="2"/>
        <v>11.4502417328042</v>
      </c>
      <c r="N27" s="11">
        <f t="shared" si="3"/>
        <v>2118.2947205687801</v>
      </c>
    </row>
    <row r="28" spans="1:14" s="2" customFormat="1" ht="17" x14ac:dyDescent="0.2">
      <c r="A28" s="2" t="s">
        <v>16</v>
      </c>
      <c r="B28" s="7" t="s">
        <v>43</v>
      </c>
      <c r="C28" s="7" t="s">
        <v>67</v>
      </c>
      <c r="D28" s="7" t="s">
        <v>51</v>
      </c>
      <c r="E28" s="7" t="s">
        <v>46</v>
      </c>
      <c r="F28" s="7" t="s">
        <v>47</v>
      </c>
      <c r="G28" s="7" t="s">
        <v>69</v>
      </c>
      <c r="H28" s="7">
        <v>235</v>
      </c>
      <c r="I28" s="7" t="s">
        <v>49</v>
      </c>
      <c r="J28" s="10">
        <v>110</v>
      </c>
      <c r="K28" s="10">
        <f t="shared" si="0"/>
        <v>25850</v>
      </c>
      <c r="L28" s="11">
        <f t="shared" si="1"/>
        <v>3590.2777777777801</v>
      </c>
      <c r="M28" s="11">
        <f t="shared" si="2"/>
        <v>11.4502417328042</v>
      </c>
      <c r="N28" s="11">
        <f t="shared" si="3"/>
        <v>2690.80680720899</v>
      </c>
    </row>
    <row r="29" spans="1:14" s="2" customFormat="1" ht="17" x14ac:dyDescent="0.2">
      <c r="A29" s="2" t="s">
        <v>16</v>
      </c>
      <c r="B29" s="7" t="s">
        <v>43</v>
      </c>
      <c r="C29" s="7" t="s">
        <v>70</v>
      </c>
      <c r="D29" s="7" t="s">
        <v>51</v>
      </c>
      <c r="E29" s="7" t="s">
        <v>46</v>
      </c>
      <c r="F29" s="7" t="s">
        <v>47</v>
      </c>
      <c r="G29" s="7" t="s">
        <v>65</v>
      </c>
      <c r="H29" s="7">
        <v>70</v>
      </c>
      <c r="I29" s="7" t="s">
        <v>49</v>
      </c>
      <c r="J29" s="10">
        <v>65</v>
      </c>
      <c r="K29" s="10">
        <f t="shared" si="0"/>
        <v>4550</v>
      </c>
      <c r="L29" s="11">
        <f t="shared" si="1"/>
        <v>631.944444444444</v>
      </c>
      <c r="M29" s="11">
        <f t="shared" si="2"/>
        <v>5.2002417328042299</v>
      </c>
      <c r="N29" s="11">
        <f t="shared" si="3"/>
        <v>364.016921296296</v>
      </c>
    </row>
    <row r="30" spans="1:14" s="2" customFormat="1" ht="17" x14ac:dyDescent="0.2">
      <c r="A30" s="2" t="s">
        <v>16</v>
      </c>
      <c r="B30" s="7" t="s">
        <v>43</v>
      </c>
      <c r="C30" s="7" t="s">
        <v>70</v>
      </c>
      <c r="D30" s="7" t="s">
        <v>51</v>
      </c>
      <c r="E30" s="7" t="s">
        <v>46</v>
      </c>
      <c r="F30" s="7" t="s">
        <v>47</v>
      </c>
      <c r="G30" s="7" t="s">
        <v>52</v>
      </c>
      <c r="H30" s="7">
        <v>350</v>
      </c>
      <c r="I30" s="7" t="s">
        <v>49</v>
      </c>
      <c r="J30" s="10">
        <v>65</v>
      </c>
      <c r="K30" s="10">
        <f t="shared" si="0"/>
        <v>22750</v>
      </c>
      <c r="L30" s="11">
        <f t="shared" si="1"/>
        <v>3159.7222222222199</v>
      </c>
      <c r="M30" s="11">
        <f t="shared" si="2"/>
        <v>5.2002417328042299</v>
      </c>
      <c r="N30" s="11">
        <f t="shared" si="3"/>
        <v>1820.08460648148</v>
      </c>
    </row>
    <row r="31" spans="1:14" s="2" customFormat="1" ht="17" x14ac:dyDescent="0.2">
      <c r="A31" s="2" t="s">
        <v>16</v>
      </c>
      <c r="B31" s="7" t="s">
        <v>43</v>
      </c>
      <c r="C31" s="7" t="s">
        <v>71</v>
      </c>
      <c r="D31" s="7" t="s">
        <v>45</v>
      </c>
      <c r="E31" s="7" t="s">
        <v>46</v>
      </c>
      <c r="F31" s="7" t="s">
        <v>47</v>
      </c>
      <c r="G31" s="7" t="s">
        <v>48</v>
      </c>
      <c r="H31" s="7">
        <v>420</v>
      </c>
      <c r="I31" s="7" t="s">
        <v>49</v>
      </c>
      <c r="J31" s="10">
        <v>130</v>
      </c>
      <c r="K31" s="10">
        <f t="shared" si="0"/>
        <v>54600</v>
      </c>
      <c r="L31" s="11">
        <f t="shared" si="1"/>
        <v>7583.3333333333303</v>
      </c>
      <c r="M31" s="11">
        <f t="shared" si="2"/>
        <v>14.228019510582</v>
      </c>
      <c r="N31" s="11">
        <f t="shared" si="3"/>
        <v>5975.7681944444403</v>
      </c>
    </row>
    <row r="32" spans="1:14" s="2" customFormat="1" ht="17" x14ac:dyDescent="0.2">
      <c r="A32" s="2" t="s">
        <v>16</v>
      </c>
      <c r="B32" s="7" t="s">
        <v>72</v>
      </c>
      <c r="C32" s="7" t="s">
        <v>73</v>
      </c>
      <c r="D32" s="7" t="s">
        <v>45</v>
      </c>
      <c r="E32" s="7" t="s">
        <v>46</v>
      </c>
      <c r="F32" s="7" t="s">
        <v>47</v>
      </c>
      <c r="G32" s="7" t="s">
        <v>68</v>
      </c>
      <c r="H32" s="7">
        <v>420</v>
      </c>
      <c r="I32" s="7" t="s">
        <v>49</v>
      </c>
      <c r="J32" s="10">
        <v>140</v>
      </c>
      <c r="K32" s="10">
        <f t="shared" si="0"/>
        <v>58800</v>
      </c>
      <c r="L32" s="11">
        <f t="shared" si="1"/>
        <v>8166.6666666666697</v>
      </c>
      <c r="M32" s="11">
        <f t="shared" si="2"/>
        <v>15.616908399470899</v>
      </c>
      <c r="N32" s="11">
        <f t="shared" si="3"/>
        <v>6559.1015277777797</v>
      </c>
    </row>
    <row r="33" spans="1:14" s="2" customFormat="1" ht="17" x14ac:dyDescent="0.2">
      <c r="A33" s="2" t="s">
        <v>16</v>
      </c>
      <c r="B33" s="7" t="s">
        <v>43</v>
      </c>
      <c r="C33" s="7" t="s">
        <v>74</v>
      </c>
      <c r="D33" s="7" t="s">
        <v>45</v>
      </c>
      <c r="E33" s="7" t="s">
        <v>46</v>
      </c>
      <c r="F33" s="7" t="s">
        <v>47</v>
      </c>
      <c r="G33" s="7" t="s">
        <v>52</v>
      </c>
      <c r="H33" s="7">
        <v>259</v>
      </c>
      <c r="I33" s="7" t="s">
        <v>49</v>
      </c>
      <c r="J33" s="10">
        <v>120</v>
      </c>
      <c r="K33" s="10">
        <f t="shared" si="0"/>
        <v>31080</v>
      </c>
      <c r="L33" s="11">
        <f t="shared" si="1"/>
        <v>4316.6666666666697</v>
      </c>
      <c r="M33" s="11">
        <f t="shared" si="2"/>
        <v>12.8391306216931</v>
      </c>
      <c r="N33" s="11">
        <f t="shared" si="3"/>
        <v>3325.3348310185202</v>
      </c>
    </row>
    <row r="34" spans="1:14" s="2" customFormat="1" ht="17" x14ac:dyDescent="0.2">
      <c r="A34" s="2" t="s">
        <v>16</v>
      </c>
      <c r="B34" s="7" t="s">
        <v>43</v>
      </c>
      <c r="C34" s="7" t="s">
        <v>74</v>
      </c>
      <c r="D34" s="7" t="s">
        <v>45</v>
      </c>
      <c r="E34" s="7" t="s">
        <v>46</v>
      </c>
      <c r="F34" s="7" t="s">
        <v>47</v>
      </c>
      <c r="G34" s="7" t="s">
        <v>48</v>
      </c>
      <c r="H34" s="7">
        <v>60</v>
      </c>
      <c r="I34" s="7" t="s">
        <v>49</v>
      </c>
      <c r="J34" s="10">
        <v>130</v>
      </c>
      <c r="K34" s="10">
        <f t="shared" si="0"/>
        <v>7800</v>
      </c>
      <c r="L34" s="11">
        <f t="shared" si="1"/>
        <v>1083.3333333333301</v>
      </c>
      <c r="M34" s="11">
        <f t="shared" si="2"/>
        <v>14.228019510582</v>
      </c>
      <c r="N34" s="11">
        <f t="shared" si="3"/>
        <v>853.68117063492002</v>
      </c>
    </row>
    <row r="35" spans="1:14" s="2" customFormat="1" ht="17" x14ac:dyDescent="0.2">
      <c r="A35" s="2" t="s">
        <v>16</v>
      </c>
      <c r="B35" s="7" t="s">
        <v>43</v>
      </c>
      <c r="C35" s="7" t="s">
        <v>74</v>
      </c>
      <c r="D35" s="7" t="s">
        <v>45</v>
      </c>
      <c r="E35" s="7" t="s">
        <v>46</v>
      </c>
      <c r="F35" s="7" t="s">
        <v>47</v>
      </c>
      <c r="G35" s="7" t="s">
        <v>57</v>
      </c>
      <c r="H35" s="7">
        <v>65</v>
      </c>
      <c r="I35" s="7" t="s">
        <v>49</v>
      </c>
      <c r="J35" s="10">
        <v>120</v>
      </c>
      <c r="K35" s="10">
        <f t="shared" si="0"/>
        <v>7800</v>
      </c>
      <c r="L35" s="11">
        <f t="shared" si="1"/>
        <v>1083.3333333333301</v>
      </c>
      <c r="M35" s="11">
        <f t="shared" si="2"/>
        <v>12.8391306216931</v>
      </c>
      <c r="N35" s="11">
        <f t="shared" si="3"/>
        <v>834.54349041005298</v>
      </c>
    </row>
    <row r="36" spans="1:14" s="2" customFormat="1" ht="17" x14ac:dyDescent="0.2">
      <c r="A36" s="2" t="s">
        <v>16</v>
      </c>
      <c r="B36" s="7" t="s">
        <v>43</v>
      </c>
      <c r="C36" s="7" t="s">
        <v>74</v>
      </c>
      <c r="D36" s="7" t="s">
        <v>45</v>
      </c>
      <c r="E36" s="7" t="s">
        <v>46</v>
      </c>
      <c r="F36" s="7" t="s">
        <v>47</v>
      </c>
      <c r="G36" s="7" t="s">
        <v>75</v>
      </c>
      <c r="H36" s="7">
        <v>36</v>
      </c>
      <c r="I36" s="7" t="s">
        <v>49</v>
      </c>
      <c r="J36" s="10">
        <v>120</v>
      </c>
      <c r="K36" s="10">
        <f t="shared" si="0"/>
        <v>4320</v>
      </c>
      <c r="L36" s="11">
        <f t="shared" si="1"/>
        <v>600</v>
      </c>
      <c r="M36" s="11">
        <f t="shared" si="2"/>
        <v>12.8391306216931</v>
      </c>
      <c r="N36" s="11">
        <f t="shared" si="3"/>
        <v>462.20870238095199</v>
      </c>
    </row>
    <row r="37" spans="1:14" s="2" customFormat="1" ht="17" x14ac:dyDescent="0.2">
      <c r="A37" s="2" t="s">
        <v>16</v>
      </c>
      <c r="B37" s="7" t="s">
        <v>72</v>
      </c>
      <c r="C37" s="7" t="s">
        <v>76</v>
      </c>
      <c r="D37" s="7" t="s">
        <v>45</v>
      </c>
      <c r="E37" s="7" t="s">
        <v>46</v>
      </c>
      <c r="F37" s="7" t="s">
        <v>47</v>
      </c>
      <c r="G37" s="7" t="s">
        <v>77</v>
      </c>
      <c r="H37" s="7">
        <v>4</v>
      </c>
      <c r="I37" s="7" t="s">
        <v>49</v>
      </c>
      <c r="J37" s="10">
        <v>130</v>
      </c>
      <c r="K37" s="10">
        <f t="shared" si="0"/>
        <v>520</v>
      </c>
      <c r="L37" s="11">
        <f t="shared" si="1"/>
        <v>72.2222222222222</v>
      </c>
      <c r="M37" s="11">
        <f t="shared" si="2"/>
        <v>14.228019510582</v>
      </c>
      <c r="N37" s="11">
        <f t="shared" si="3"/>
        <v>56.912078042327998</v>
      </c>
    </row>
    <row r="38" spans="1:14" s="2" customFormat="1" ht="17" x14ac:dyDescent="0.2">
      <c r="A38" s="2" t="s">
        <v>16</v>
      </c>
      <c r="B38" s="7" t="s">
        <v>72</v>
      </c>
      <c r="C38" s="7" t="s">
        <v>76</v>
      </c>
      <c r="D38" s="7" t="s">
        <v>45</v>
      </c>
      <c r="E38" s="7" t="s">
        <v>46</v>
      </c>
      <c r="F38" s="7" t="s">
        <v>47</v>
      </c>
      <c r="G38" s="7" t="s">
        <v>69</v>
      </c>
      <c r="H38" s="7">
        <v>45</v>
      </c>
      <c r="I38" s="7" t="s">
        <v>49</v>
      </c>
      <c r="J38" s="10">
        <v>130</v>
      </c>
      <c r="K38" s="10">
        <f t="shared" si="0"/>
        <v>5850</v>
      </c>
      <c r="L38" s="11">
        <f t="shared" si="1"/>
        <v>812.5</v>
      </c>
      <c r="M38" s="11">
        <f t="shared" si="2"/>
        <v>14.228019510582</v>
      </c>
      <c r="N38" s="11">
        <f t="shared" si="3"/>
        <v>640.26087797619095</v>
      </c>
    </row>
    <row r="39" spans="1:14" s="2" customFormat="1" ht="17" x14ac:dyDescent="0.2">
      <c r="A39" s="2" t="s">
        <v>16</v>
      </c>
      <c r="B39" s="7" t="s">
        <v>72</v>
      </c>
      <c r="C39" s="7" t="s">
        <v>76</v>
      </c>
      <c r="D39" s="7" t="s">
        <v>45</v>
      </c>
      <c r="E39" s="7" t="s">
        <v>46</v>
      </c>
      <c r="F39" s="7" t="s">
        <v>47</v>
      </c>
      <c r="G39" s="7" t="s">
        <v>78</v>
      </c>
      <c r="H39" s="7">
        <v>251</v>
      </c>
      <c r="I39" s="7" t="s">
        <v>49</v>
      </c>
      <c r="J39" s="10">
        <v>130</v>
      </c>
      <c r="K39" s="10">
        <f t="shared" si="0"/>
        <v>32630</v>
      </c>
      <c r="L39" s="11">
        <f t="shared" si="1"/>
        <v>4531.9444444444398</v>
      </c>
      <c r="M39" s="11">
        <f t="shared" si="2"/>
        <v>14.228019510582</v>
      </c>
      <c r="N39" s="11">
        <f t="shared" si="3"/>
        <v>3571.2328971560801</v>
      </c>
    </row>
    <row r="40" spans="1:14" s="2" customFormat="1" ht="17" x14ac:dyDescent="0.2">
      <c r="A40" s="2" t="s">
        <v>16</v>
      </c>
      <c r="B40" s="7" t="s">
        <v>72</v>
      </c>
      <c r="C40" s="7" t="s">
        <v>76</v>
      </c>
      <c r="D40" s="7" t="s">
        <v>45</v>
      </c>
      <c r="E40" s="7" t="s">
        <v>46</v>
      </c>
      <c r="F40" s="7" t="s">
        <v>47</v>
      </c>
      <c r="G40" s="7" t="s">
        <v>79</v>
      </c>
      <c r="H40" s="7">
        <v>120</v>
      </c>
      <c r="I40" s="7" t="s">
        <v>49</v>
      </c>
      <c r="J40" s="10">
        <v>130</v>
      </c>
      <c r="K40" s="10">
        <f t="shared" si="0"/>
        <v>15600</v>
      </c>
      <c r="L40" s="11">
        <f t="shared" si="1"/>
        <v>2166.6666666666702</v>
      </c>
      <c r="M40" s="11">
        <f t="shared" si="2"/>
        <v>14.228019510582</v>
      </c>
      <c r="N40" s="11">
        <f t="shared" si="3"/>
        <v>1707.36234126984</v>
      </c>
    </row>
    <row r="41" spans="1:14" s="2" customFormat="1" ht="17" x14ac:dyDescent="0.2">
      <c r="A41" s="2" t="s">
        <v>16</v>
      </c>
      <c r="B41" s="7" t="s">
        <v>16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10" t="s">
        <v>16</v>
      </c>
      <c r="K41" s="10"/>
      <c r="L41" s="11"/>
      <c r="M41" s="11"/>
      <c r="N41" s="11"/>
    </row>
    <row r="42" spans="1:14" s="2" customFormat="1" ht="17" x14ac:dyDescent="0.2">
      <c r="A42" s="2" t="s">
        <v>16</v>
      </c>
      <c r="B42" s="8" t="s">
        <v>16</v>
      </c>
      <c r="C42" s="8" t="s">
        <v>16</v>
      </c>
      <c r="D42" s="8" t="s">
        <v>80</v>
      </c>
      <c r="E42" s="8" t="s">
        <v>16</v>
      </c>
      <c r="F42" s="8" t="s">
        <v>16</v>
      </c>
      <c r="G42" s="8" t="s">
        <v>16</v>
      </c>
      <c r="H42" s="8">
        <f>SUM(H13:H40)</f>
        <v>8400</v>
      </c>
      <c r="I42" s="8" t="s">
        <v>16</v>
      </c>
      <c r="J42" s="14" t="s">
        <v>16</v>
      </c>
      <c r="K42" s="14">
        <f>SUM(K13:K40)</f>
        <v>731400</v>
      </c>
      <c r="L42" s="15">
        <f>SUM(L13:L40)</f>
        <v>101583.33333333299</v>
      </c>
      <c r="M42" s="15">
        <f>L42/H42-F$54</f>
        <v>8.2657179232804197</v>
      </c>
      <c r="N42" s="15">
        <f>SUM(N13:N40)</f>
        <v>69432.030555555495</v>
      </c>
    </row>
    <row r="44" spans="1:14" s="1" customFormat="1" ht="17" x14ac:dyDescent="0.2">
      <c r="A44" s="1" t="s">
        <v>16</v>
      </c>
      <c r="B44" s="17" t="s">
        <v>81</v>
      </c>
      <c r="C44" s="17"/>
      <c r="D44" s="17"/>
      <c r="E44" s="9" t="s">
        <v>82</v>
      </c>
      <c r="F44" s="9" t="s">
        <v>83</v>
      </c>
      <c r="H44" s="19" t="s">
        <v>84</v>
      </c>
      <c r="I44" s="19"/>
      <c r="J44" s="19"/>
      <c r="K44" s="19"/>
      <c r="L44" s="19"/>
      <c r="M44" s="19"/>
      <c r="N44" s="19"/>
    </row>
    <row r="45" spans="1:14" s="1" customFormat="1" ht="16" x14ac:dyDescent="0.2">
      <c r="A45" s="1" t="s">
        <v>16</v>
      </c>
      <c r="B45" s="17" t="s">
        <v>85</v>
      </c>
      <c r="C45" s="17"/>
      <c r="D45" s="17"/>
      <c r="E45" s="10">
        <v>73879.53</v>
      </c>
      <c r="F45" s="11">
        <f>E45/N$8</f>
        <v>10261.045833333301</v>
      </c>
      <c r="H45" s="19"/>
      <c r="I45" s="19"/>
      <c r="J45" s="19"/>
      <c r="K45" s="19"/>
      <c r="L45" s="19"/>
      <c r="M45" s="19"/>
      <c r="N45" s="19"/>
    </row>
    <row r="46" spans="1:14" s="1" customFormat="1" ht="16" x14ac:dyDescent="0.2">
      <c r="A46" s="1" t="s">
        <v>16</v>
      </c>
      <c r="B46" s="17" t="s">
        <v>86</v>
      </c>
      <c r="C46" s="17"/>
      <c r="D46" s="17"/>
      <c r="E46" s="10">
        <v>64122.85</v>
      </c>
      <c r="F46" s="11">
        <f t="shared" ref="F46:F51" si="4">E46/N$8</f>
        <v>8905.9513888888905</v>
      </c>
      <c r="H46" s="19"/>
      <c r="I46" s="19"/>
      <c r="J46" s="19"/>
      <c r="K46" s="19"/>
      <c r="L46" s="19"/>
      <c r="M46" s="19"/>
      <c r="N46" s="19"/>
    </row>
    <row r="47" spans="1:14" s="1" customFormat="1" ht="16" x14ac:dyDescent="0.2">
      <c r="A47" s="1" t="s">
        <v>16</v>
      </c>
      <c r="B47" s="17" t="s">
        <v>87</v>
      </c>
      <c r="C47" s="17"/>
      <c r="D47" s="17"/>
      <c r="E47" s="10">
        <v>12425</v>
      </c>
      <c r="F47" s="11">
        <f t="shared" si="4"/>
        <v>1725.69444444444</v>
      </c>
      <c r="H47" s="19"/>
      <c r="I47" s="19"/>
      <c r="J47" s="19"/>
      <c r="K47" s="19"/>
      <c r="L47" s="19"/>
      <c r="M47" s="19"/>
      <c r="N47" s="19"/>
    </row>
    <row r="48" spans="1:14" s="1" customFormat="1" ht="16" x14ac:dyDescent="0.2">
      <c r="A48" s="1" t="s">
        <v>16</v>
      </c>
      <c r="B48" s="17" t="s">
        <v>88</v>
      </c>
      <c r="C48" s="17"/>
      <c r="D48" s="17"/>
      <c r="E48" s="10">
        <v>22550</v>
      </c>
      <c r="F48" s="11">
        <f t="shared" si="4"/>
        <v>3131.9444444444398</v>
      </c>
      <c r="H48" s="19"/>
      <c r="I48" s="19"/>
      <c r="J48" s="19"/>
      <c r="K48" s="19"/>
      <c r="L48" s="19"/>
      <c r="M48" s="19"/>
      <c r="N48" s="19"/>
    </row>
    <row r="49" spans="1:14" s="1" customFormat="1" ht="16" x14ac:dyDescent="0.2">
      <c r="A49" s="1" t="s">
        <v>16</v>
      </c>
      <c r="B49" s="17" t="s">
        <v>89</v>
      </c>
      <c r="C49" s="17"/>
      <c r="D49" s="17"/>
      <c r="E49" s="10">
        <f>SUM(E45:E48)</f>
        <v>172977.38</v>
      </c>
      <c r="F49" s="11">
        <f t="shared" si="4"/>
        <v>24024.6361111111</v>
      </c>
      <c r="H49" s="19"/>
      <c r="I49" s="19"/>
      <c r="J49" s="19"/>
      <c r="K49" s="19"/>
      <c r="L49" s="19"/>
      <c r="M49" s="19"/>
      <c r="N49" s="19"/>
    </row>
    <row r="50" spans="1:14" s="1" customFormat="1" ht="16" x14ac:dyDescent="0.2">
      <c r="A50" s="1" t="s">
        <v>16</v>
      </c>
      <c r="B50" s="1" t="s">
        <v>16</v>
      </c>
      <c r="C50" s="1" t="s">
        <v>16</v>
      </c>
      <c r="D50" s="1" t="s">
        <v>16</v>
      </c>
      <c r="E50" s="12"/>
      <c r="F50" s="13"/>
      <c r="H50" s="19"/>
      <c r="I50" s="19"/>
      <c r="J50" s="19"/>
      <c r="K50" s="19"/>
      <c r="L50" s="19"/>
      <c r="M50" s="19"/>
      <c r="N50" s="19"/>
    </row>
    <row r="51" spans="1:14" s="1" customFormat="1" ht="16" x14ac:dyDescent="0.2">
      <c r="A51" s="1" t="s">
        <v>16</v>
      </c>
      <c r="B51" s="17" t="s">
        <v>90</v>
      </c>
      <c r="C51" s="17"/>
      <c r="D51" s="17"/>
      <c r="E51" s="10">
        <f>K42*0.08</f>
        <v>58512</v>
      </c>
      <c r="F51" s="11">
        <f t="shared" si="4"/>
        <v>8126.6666666666697</v>
      </c>
      <c r="H51" s="19"/>
      <c r="I51" s="19"/>
      <c r="J51" s="19"/>
      <c r="K51" s="19"/>
      <c r="L51" s="19"/>
      <c r="M51" s="19"/>
      <c r="N51" s="19"/>
    </row>
    <row r="52" spans="1:14" s="1" customFormat="1" ht="16" x14ac:dyDescent="0.2">
      <c r="A52" s="1" t="s">
        <v>16</v>
      </c>
      <c r="B52" s="1" t="s">
        <v>16</v>
      </c>
      <c r="C52" s="1" t="s">
        <v>16</v>
      </c>
      <c r="D52" s="1" t="s">
        <v>16</v>
      </c>
      <c r="E52" s="12"/>
      <c r="F52" s="13"/>
      <c r="H52" s="19"/>
      <c r="I52" s="19"/>
      <c r="J52" s="19"/>
      <c r="K52" s="19"/>
      <c r="L52" s="19"/>
      <c r="M52" s="19"/>
      <c r="N52" s="19"/>
    </row>
    <row r="53" spans="1:14" s="1" customFormat="1" ht="16" x14ac:dyDescent="0.2">
      <c r="A53" s="1" t="s">
        <v>16</v>
      </c>
      <c r="B53" s="18" t="s">
        <v>91</v>
      </c>
      <c r="C53" s="18"/>
      <c r="D53" s="18"/>
      <c r="E53" s="10">
        <f>E49+E51</f>
        <v>231489.38</v>
      </c>
      <c r="F53" s="11">
        <f>E53/N$8</f>
        <v>32151.302777777801</v>
      </c>
      <c r="H53" s="19"/>
      <c r="I53" s="19"/>
      <c r="J53" s="19"/>
      <c r="K53" s="19"/>
      <c r="L53" s="19"/>
      <c r="M53" s="19"/>
      <c r="N53" s="19"/>
    </row>
    <row r="54" spans="1:14" s="1" customFormat="1" ht="16" x14ac:dyDescent="0.2">
      <c r="A54" s="1" t="s">
        <v>16</v>
      </c>
      <c r="B54" s="18" t="s">
        <v>92</v>
      </c>
      <c r="C54" s="18"/>
      <c r="D54" s="18"/>
      <c r="E54" s="10">
        <f>E53/H42</f>
        <v>27.5582595238095</v>
      </c>
      <c r="F54" s="11">
        <f>E54/N$8</f>
        <v>3.8275360449735398</v>
      </c>
      <c r="H54" s="19"/>
      <c r="I54" s="19"/>
      <c r="J54" s="19"/>
      <c r="K54" s="19"/>
      <c r="L54" s="19"/>
      <c r="M54" s="19"/>
      <c r="N54" s="19"/>
    </row>
  </sheetData>
  <mergeCells count="12">
    <mergeCell ref="B54:D54"/>
    <mergeCell ref="H44:N54"/>
    <mergeCell ref="B47:D47"/>
    <mergeCell ref="B48:D48"/>
    <mergeCell ref="B49:D49"/>
    <mergeCell ref="B51:D51"/>
    <mergeCell ref="B53:D53"/>
    <mergeCell ref="B3:N3"/>
    <mergeCell ref="B4:N4"/>
    <mergeCell ref="B44:D44"/>
    <mergeCell ref="B45:D45"/>
    <mergeCell ref="B46:D46"/>
  </mergeCells>
  <pageMargins left="0.7" right="0.7" top="0.75" bottom="0.75" header="0.3" footer="0.3"/>
  <pageSetup scale="55" orientation="landscape" horizontalDpi="96" verticalDpi="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FE92-84AF-4341-B77C-B7FD72E826E3}">
  <dimension ref="B2:N35"/>
  <sheetViews>
    <sheetView workbookViewId="0">
      <selection activeCell="D9" sqref="D9"/>
    </sheetView>
  </sheetViews>
  <sheetFormatPr baseColWidth="10" defaultRowHeight="15" x14ac:dyDescent="0.2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 x14ac:dyDescent="0.2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</row>
    <row r="3" spans="2:14" x14ac:dyDescent="0.2">
      <c r="B3" t="s">
        <v>43</v>
      </c>
      <c r="C3" t="s">
        <v>74</v>
      </c>
      <c r="D3" t="s">
        <v>45</v>
      </c>
      <c r="E3" t="s">
        <v>46</v>
      </c>
      <c r="F3" t="s">
        <v>47</v>
      </c>
      <c r="G3" t="s">
        <v>75</v>
      </c>
      <c r="H3">
        <v>36</v>
      </c>
      <c r="I3" t="s">
        <v>49</v>
      </c>
      <c r="J3">
        <v>120</v>
      </c>
      <c r="K3">
        <v>4320</v>
      </c>
      <c r="L3">
        <v>600</v>
      </c>
      <c r="M3">
        <v>12.8391306216931</v>
      </c>
      <c r="N3">
        <v>462.20870238095199</v>
      </c>
    </row>
    <row r="4" spans="2:14" x14ac:dyDescent="0.2">
      <c r="B4" t="s">
        <v>43</v>
      </c>
      <c r="C4" t="s">
        <v>53</v>
      </c>
      <c r="D4" t="s">
        <v>51</v>
      </c>
      <c r="E4" t="s">
        <v>46</v>
      </c>
      <c r="F4" t="s">
        <v>47</v>
      </c>
      <c r="G4" t="s">
        <v>48</v>
      </c>
      <c r="H4">
        <v>420</v>
      </c>
      <c r="I4" t="s">
        <v>49</v>
      </c>
      <c r="J4">
        <v>65</v>
      </c>
      <c r="K4">
        <v>27300</v>
      </c>
      <c r="L4">
        <v>3791.6666666666702</v>
      </c>
      <c r="M4">
        <v>5.2002417328042299</v>
      </c>
      <c r="N4">
        <v>2184.1015277777801</v>
      </c>
    </row>
    <row r="5" spans="2:14" x14ac:dyDescent="0.2">
      <c r="B5" t="s">
        <v>43</v>
      </c>
      <c r="C5" t="s">
        <v>54</v>
      </c>
      <c r="D5" t="s">
        <v>51</v>
      </c>
      <c r="E5" t="s">
        <v>46</v>
      </c>
      <c r="F5" t="s">
        <v>47</v>
      </c>
      <c r="G5" t="s">
        <v>48</v>
      </c>
      <c r="H5">
        <v>420</v>
      </c>
      <c r="I5" t="s">
        <v>49</v>
      </c>
      <c r="J5">
        <v>65</v>
      </c>
      <c r="K5">
        <v>27300</v>
      </c>
      <c r="L5">
        <v>3791.6666666666702</v>
      </c>
      <c r="M5">
        <v>5.2002417328042299</v>
      </c>
      <c r="N5">
        <v>2184.1015277777801</v>
      </c>
    </row>
    <row r="6" spans="2:14" x14ac:dyDescent="0.2">
      <c r="B6" t="s">
        <v>43</v>
      </c>
      <c r="C6" t="s">
        <v>55</v>
      </c>
      <c r="D6" t="s">
        <v>51</v>
      </c>
      <c r="E6" t="s">
        <v>46</v>
      </c>
      <c r="F6" t="s">
        <v>47</v>
      </c>
      <c r="G6" t="s">
        <v>48</v>
      </c>
      <c r="H6">
        <v>420</v>
      </c>
      <c r="I6" t="s">
        <v>49</v>
      </c>
      <c r="J6">
        <v>65</v>
      </c>
      <c r="K6">
        <v>27300</v>
      </c>
      <c r="L6">
        <v>3791.6666666666702</v>
      </c>
      <c r="M6">
        <v>5.2002417328042299</v>
      </c>
      <c r="N6">
        <v>2184.1015277777801</v>
      </c>
    </row>
    <row r="7" spans="2:14" x14ac:dyDescent="0.2">
      <c r="B7" t="s">
        <v>43</v>
      </c>
      <c r="C7" t="s">
        <v>59</v>
      </c>
      <c r="D7" t="s">
        <v>51</v>
      </c>
      <c r="E7" t="s">
        <v>46</v>
      </c>
      <c r="F7" t="s">
        <v>47</v>
      </c>
      <c r="G7" t="s">
        <v>48</v>
      </c>
      <c r="H7">
        <v>420</v>
      </c>
      <c r="I7" t="s">
        <v>49</v>
      </c>
      <c r="J7">
        <v>65</v>
      </c>
      <c r="K7">
        <v>27300</v>
      </c>
      <c r="L7">
        <v>3791.6666666666702</v>
      </c>
      <c r="M7">
        <v>5.2002417328042299</v>
      </c>
      <c r="N7">
        <v>2184.1015277777801</v>
      </c>
    </row>
    <row r="8" spans="2:14" x14ac:dyDescent="0.2">
      <c r="B8" t="s">
        <v>43</v>
      </c>
      <c r="C8" t="s">
        <v>61</v>
      </c>
      <c r="D8" t="s">
        <v>51</v>
      </c>
      <c r="E8" t="s">
        <v>46</v>
      </c>
      <c r="F8" t="s">
        <v>47</v>
      </c>
      <c r="G8" t="s">
        <v>48</v>
      </c>
      <c r="H8">
        <v>420</v>
      </c>
      <c r="I8" t="s">
        <v>49</v>
      </c>
      <c r="J8">
        <v>65</v>
      </c>
      <c r="K8">
        <v>27300</v>
      </c>
      <c r="L8">
        <v>3791.6666666666702</v>
      </c>
      <c r="M8">
        <v>5.2002417328042299</v>
      </c>
      <c r="N8">
        <v>2184.1015277777801</v>
      </c>
    </row>
    <row r="9" spans="2:14" x14ac:dyDescent="0.2">
      <c r="B9" t="s">
        <v>43</v>
      </c>
      <c r="C9" t="s">
        <v>63</v>
      </c>
      <c r="D9" t="s">
        <v>51</v>
      </c>
      <c r="E9" t="s">
        <v>46</v>
      </c>
      <c r="F9" t="s">
        <v>47</v>
      </c>
      <c r="G9" t="s">
        <v>48</v>
      </c>
      <c r="H9">
        <v>420</v>
      </c>
      <c r="I9" t="s">
        <v>49</v>
      </c>
      <c r="J9">
        <v>65</v>
      </c>
      <c r="K9">
        <v>27300</v>
      </c>
      <c r="L9">
        <v>3791.6666666666702</v>
      </c>
      <c r="M9">
        <v>5.2002417328042299</v>
      </c>
      <c r="N9">
        <v>2184.1015277777801</v>
      </c>
    </row>
    <row r="10" spans="2:14" x14ac:dyDescent="0.2">
      <c r="B10" t="s">
        <v>43</v>
      </c>
      <c r="C10" t="s">
        <v>56</v>
      </c>
      <c r="D10" t="s">
        <v>51</v>
      </c>
      <c r="E10" t="s">
        <v>46</v>
      </c>
      <c r="F10" t="s">
        <v>47</v>
      </c>
      <c r="G10" t="s">
        <v>57</v>
      </c>
      <c r="H10">
        <v>420</v>
      </c>
      <c r="I10" t="s">
        <v>49</v>
      </c>
      <c r="J10">
        <v>100</v>
      </c>
      <c r="K10">
        <v>42000</v>
      </c>
      <c r="L10">
        <v>5833.3333333333303</v>
      </c>
      <c r="M10">
        <v>10.0613528439153</v>
      </c>
      <c r="N10">
        <v>4225.7681944444403</v>
      </c>
    </row>
    <row r="11" spans="2:14" x14ac:dyDescent="0.2">
      <c r="B11" t="s">
        <v>43</v>
      </c>
      <c r="C11" t="s">
        <v>66</v>
      </c>
      <c r="D11" t="s">
        <v>51</v>
      </c>
      <c r="E11" t="s">
        <v>46</v>
      </c>
      <c r="F11" t="s">
        <v>47</v>
      </c>
      <c r="G11" t="s">
        <v>57</v>
      </c>
      <c r="H11">
        <v>420</v>
      </c>
      <c r="I11" t="s">
        <v>49</v>
      </c>
      <c r="J11">
        <v>100</v>
      </c>
      <c r="K11">
        <v>42000</v>
      </c>
      <c r="L11">
        <v>5833.3333333333303</v>
      </c>
      <c r="M11">
        <v>10.0613528439153</v>
      </c>
      <c r="N11">
        <v>4225.7681944444403</v>
      </c>
    </row>
    <row r="12" spans="2:14" x14ac:dyDescent="0.2">
      <c r="B12" t="s">
        <v>43</v>
      </c>
      <c r="C12" t="s">
        <v>50</v>
      </c>
      <c r="D12" t="s">
        <v>51</v>
      </c>
      <c r="E12" t="s">
        <v>46</v>
      </c>
      <c r="F12" t="s">
        <v>47</v>
      </c>
      <c r="G12" t="s">
        <v>52</v>
      </c>
      <c r="H12">
        <v>420</v>
      </c>
      <c r="I12" t="s">
        <v>49</v>
      </c>
      <c r="J12">
        <v>65</v>
      </c>
      <c r="K12">
        <v>27300</v>
      </c>
      <c r="L12">
        <v>3791.6666666666702</v>
      </c>
      <c r="M12">
        <v>5.2002417328042299</v>
      </c>
      <c r="N12">
        <v>2184.1015277777801</v>
      </c>
    </row>
    <row r="13" spans="2:14" x14ac:dyDescent="0.2">
      <c r="B13" t="s">
        <v>43</v>
      </c>
      <c r="C13" t="s">
        <v>58</v>
      </c>
      <c r="D13" t="s">
        <v>51</v>
      </c>
      <c r="E13" t="s">
        <v>46</v>
      </c>
      <c r="F13" t="s">
        <v>47</v>
      </c>
      <c r="G13" t="s">
        <v>52</v>
      </c>
      <c r="H13">
        <v>420</v>
      </c>
      <c r="I13" t="s">
        <v>49</v>
      </c>
      <c r="J13">
        <v>65</v>
      </c>
      <c r="K13">
        <v>27300</v>
      </c>
      <c r="L13">
        <v>3791.6666666666702</v>
      </c>
      <c r="M13">
        <v>5.2002417328042299</v>
      </c>
      <c r="N13">
        <v>2184.1015277777801</v>
      </c>
    </row>
    <row r="14" spans="2:14" x14ac:dyDescent="0.2">
      <c r="B14" t="s">
        <v>43</v>
      </c>
      <c r="C14" t="s">
        <v>60</v>
      </c>
      <c r="D14" t="s">
        <v>51</v>
      </c>
      <c r="E14" t="s">
        <v>46</v>
      </c>
      <c r="F14" t="s">
        <v>47</v>
      </c>
      <c r="G14" t="s">
        <v>52</v>
      </c>
      <c r="H14">
        <v>420</v>
      </c>
      <c r="I14" t="s">
        <v>49</v>
      </c>
      <c r="J14">
        <v>65</v>
      </c>
      <c r="K14">
        <v>27300</v>
      </c>
      <c r="L14">
        <v>3791.6666666666702</v>
      </c>
      <c r="M14">
        <v>5.2002417328042299</v>
      </c>
      <c r="N14">
        <v>2184.1015277777801</v>
      </c>
    </row>
    <row r="15" spans="2:14" x14ac:dyDescent="0.2">
      <c r="B15" t="s">
        <v>43</v>
      </c>
      <c r="C15" t="s">
        <v>62</v>
      </c>
      <c r="D15" t="s">
        <v>51</v>
      </c>
      <c r="E15" t="s">
        <v>46</v>
      </c>
      <c r="F15" t="s">
        <v>47</v>
      </c>
      <c r="G15" t="s">
        <v>52</v>
      </c>
      <c r="H15">
        <v>420</v>
      </c>
      <c r="I15" t="s">
        <v>49</v>
      </c>
      <c r="J15">
        <v>65</v>
      </c>
      <c r="K15">
        <v>27300</v>
      </c>
      <c r="L15">
        <v>3791.6666666666702</v>
      </c>
      <c r="M15">
        <v>5.2002417328042299</v>
      </c>
      <c r="N15">
        <v>2184.1015277777801</v>
      </c>
    </row>
    <row r="16" spans="2:14" x14ac:dyDescent="0.2">
      <c r="B16" t="s">
        <v>43</v>
      </c>
      <c r="C16" t="s">
        <v>70</v>
      </c>
      <c r="D16" t="s">
        <v>51</v>
      </c>
      <c r="E16" t="s">
        <v>46</v>
      </c>
      <c r="F16" t="s">
        <v>47</v>
      </c>
      <c r="G16" t="s">
        <v>52</v>
      </c>
      <c r="H16">
        <v>350</v>
      </c>
      <c r="I16" t="s">
        <v>49</v>
      </c>
      <c r="J16">
        <v>65</v>
      </c>
      <c r="K16">
        <v>22750</v>
      </c>
      <c r="L16">
        <v>3159.7222222222199</v>
      </c>
      <c r="M16">
        <v>5.2002417328042299</v>
      </c>
      <c r="N16">
        <v>1820.08460648148</v>
      </c>
    </row>
    <row r="17" spans="2:14" x14ac:dyDescent="0.2">
      <c r="B17" t="s">
        <v>43</v>
      </c>
      <c r="C17" t="s">
        <v>64</v>
      </c>
      <c r="D17" t="s">
        <v>51</v>
      </c>
      <c r="E17" t="s">
        <v>46</v>
      </c>
      <c r="F17" t="s">
        <v>47</v>
      </c>
      <c r="G17" t="s">
        <v>65</v>
      </c>
      <c r="H17">
        <v>420</v>
      </c>
      <c r="I17" t="s">
        <v>49</v>
      </c>
      <c r="J17">
        <v>65</v>
      </c>
      <c r="K17">
        <v>27300</v>
      </c>
      <c r="L17">
        <v>3791.6666666666702</v>
      </c>
      <c r="M17">
        <v>5.2002417328042299</v>
      </c>
      <c r="N17">
        <v>2184.1015277777801</v>
      </c>
    </row>
    <row r="18" spans="2:14" x14ac:dyDescent="0.2">
      <c r="B18" t="s">
        <v>43</v>
      </c>
      <c r="C18" t="s">
        <v>70</v>
      </c>
      <c r="D18" t="s">
        <v>51</v>
      </c>
      <c r="E18" t="s">
        <v>46</v>
      </c>
      <c r="F18" t="s">
        <v>47</v>
      </c>
      <c r="G18" t="s">
        <v>65</v>
      </c>
      <c r="H18">
        <v>70</v>
      </c>
      <c r="I18" t="s">
        <v>49</v>
      </c>
      <c r="J18">
        <v>65</v>
      </c>
      <c r="K18">
        <v>4550</v>
      </c>
      <c r="L18">
        <v>631.944444444444</v>
      </c>
      <c r="M18">
        <v>5.2002417328042299</v>
      </c>
      <c r="N18">
        <v>364.016921296296</v>
      </c>
    </row>
    <row r="19" spans="2:14" x14ac:dyDescent="0.2">
      <c r="B19" t="s">
        <v>43</v>
      </c>
      <c r="C19" t="s">
        <v>67</v>
      </c>
      <c r="D19" t="s">
        <v>51</v>
      </c>
      <c r="E19" t="s">
        <v>46</v>
      </c>
      <c r="F19" t="s">
        <v>47</v>
      </c>
      <c r="G19" t="s">
        <v>69</v>
      </c>
      <c r="H19">
        <v>235</v>
      </c>
      <c r="I19" t="s">
        <v>49</v>
      </c>
      <c r="J19">
        <v>110</v>
      </c>
      <c r="K19">
        <v>25850</v>
      </c>
      <c r="L19">
        <v>3590.2777777777801</v>
      </c>
      <c r="M19">
        <v>11.4502417328042</v>
      </c>
      <c r="N19">
        <v>2690.80680720899</v>
      </c>
    </row>
    <row r="20" spans="2:14" x14ac:dyDescent="0.2">
      <c r="B20" t="s">
        <v>43</v>
      </c>
      <c r="C20" t="s">
        <v>67</v>
      </c>
      <c r="D20" t="s">
        <v>51</v>
      </c>
      <c r="E20" t="s">
        <v>46</v>
      </c>
      <c r="F20" t="s">
        <v>47</v>
      </c>
      <c r="G20" t="s">
        <v>68</v>
      </c>
      <c r="H20">
        <v>185</v>
      </c>
      <c r="I20" t="s">
        <v>49</v>
      </c>
      <c r="J20">
        <v>110</v>
      </c>
      <c r="K20">
        <v>20350</v>
      </c>
      <c r="L20">
        <v>2826.3888888888901</v>
      </c>
      <c r="M20">
        <v>11.4502417328042</v>
      </c>
      <c r="N20">
        <v>2118.2947205687801</v>
      </c>
    </row>
    <row r="21" spans="2:14" x14ac:dyDescent="0.2">
      <c r="B21" t="s">
        <v>43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  <c r="H21">
        <v>420</v>
      </c>
      <c r="I21" t="s">
        <v>49</v>
      </c>
      <c r="J21">
        <v>130</v>
      </c>
      <c r="K21">
        <v>54600</v>
      </c>
      <c r="L21">
        <v>7583.3333333333303</v>
      </c>
      <c r="M21">
        <v>14.228019510582</v>
      </c>
      <c r="N21">
        <v>5975.7681944444403</v>
      </c>
    </row>
    <row r="22" spans="2:14" x14ac:dyDescent="0.2">
      <c r="B22" t="s">
        <v>43</v>
      </c>
      <c r="C22" t="s">
        <v>71</v>
      </c>
      <c r="D22" t="s">
        <v>45</v>
      </c>
      <c r="E22" t="s">
        <v>46</v>
      </c>
      <c r="F22" t="s">
        <v>47</v>
      </c>
      <c r="G22" t="s">
        <v>48</v>
      </c>
      <c r="H22">
        <v>420</v>
      </c>
      <c r="I22" t="s">
        <v>49</v>
      </c>
      <c r="J22">
        <v>130</v>
      </c>
      <c r="K22">
        <v>54600</v>
      </c>
      <c r="L22">
        <v>7583.3333333333303</v>
      </c>
      <c r="M22">
        <v>14.228019510582</v>
      </c>
      <c r="N22">
        <v>5975.7681944444403</v>
      </c>
    </row>
    <row r="23" spans="2:14" x14ac:dyDescent="0.2">
      <c r="B23" t="s">
        <v>43</v>
      </c>
      <c r="C23" t="s">
        <v>74</v>
      </c>
      <c r="D23" t="s">
        <v>45</v>
      </c>
      <c r="E23" t="s">
        <v>46</v>
      </c>
      <c r="F23" t="s">
        <v>47</v>
      </c>
      <c r="G23" t="s">
        <v>48</v>
      </c>
      <c r="H23">
        <v>60</v>
      </c>
      <c r="I23" t="s">
        <v>49</v>
      </c>
      <c r="J23">
        <v>130</v>
      </c>
      <c r="K23">
        <v>7800</v>
      </c>
      <c r="L23">
        <v>1083.3333333333301</v>
      </c>
      <c r="M23">
        <v>14.228019510582</v>
      </c>
      <c r="N23">
        <v>853.68117063492002</v>
      </c>
    </row>
    <row r="24" spans="2:14" x14ac:dyDescent="0.2">
      <c r="B24" t="s">
        <v>43</v>
      </c>
      <c r="C24" t="s">
        <v>74</v>
      </c>
      <c r="D24" t="s">
        <v>45</v>
      </c>
      <c r="E24" t="s">
        <v>46</v>
      </c>
      <c r="F24" t="s">
        <v>47</v>
      </c>
      <c r="G24" t="s">
        <v>57</v>
      </c>
      <c r="H24">
        <v>65</v>
      </c>
      <c r="I24" t="s">
        <v>49</v>
      </c>
      <c r="J24">
        <v>120</v>
      </c>
      <c r="K24">
        <v>7800</v>
      </c>
      <c r="L24">
        <v>1083.3333333333301</v>
      </c>
      <c r="M24">
        <v>12.8391306216931</v>
      </c>
      <c r="N24">
        <v>834.54349041005298</v>
      </c>
    </row>
    <row r="25" spans="2:14" x14ac:dyDescent="0.2">
      <c r="B25" t="s">
        <v>43</v>
      </c>
      <c r="C25" t="s">
        <v>74</v>
      </c>
      <c r="D25" t="s">
        <v>45</v>
      </c>
      <c r="E25" t="s">
        <v>46</v>
      </c>
      <c r="F25" t="s">
        <v>47</v>
      </c>
      <c r="G25" t="s">
        <v>52</v>
      </c>
      <c r="H25">
        <v>259</v>
      </c>
      <c r="I25" t="s">
        <v>49</v>
      </c>
      <c r="J25">
        <v>120</v>
      </c>
      <c r="K25">
        <v>31080</v>
      </c>
      <c r="L25">
        <v>4316.6666666666697</v>
      </c>
      <c r="M25">
        <v>12.8391306216931</v>
      </c>
      <c r="N25">
        <v>3325.3348310185202</v>
      </c>
    </row>
    <row r="26" spans="2:14" x14ac:dyDescent="0.2">
      <c r="B26" t="s">
        <v>72</v>
      </c>
      <c r="C26" t="s">
        <v>76</v>
      </c>
      <c r="D26" t="s">
        <v>45</v>
      </c>
      <c r="E26" t="s">
        <v>46</v>
      </c>
      <c r="F26" t="s">
        <v>47</v>
      </c>
      <c r="G26" t="s">
        <v>69</v>
      </c>
      <c r="H26">
        <v>45</v>
      </c>
      <c r="I26" t="s">
        <v>49</v>
      </c>
      <c r="J26">
        <v>130</v>
      </c>
      <c r="K26">
        <v>5850</v>
      </c>
      <c r="L26">
        <v>812.5</v>
      </c>
      <c r="M26">
        <v>14.228019510582</v>
      </c>
      <c r="N26">
        <v>640.26087797619095</v>
      </c>
    </row>
    <row r="27" spans="2:14" x14ac:dyDescent="0.2">
      <c r="B27" t="s">
        <v>72</v>
      </c>
      <c r="C27" t="s">
        <v>73</v>
      </c>
      <c r="D27" t="s">
        <v>45</v>
      </c>
      <c r="E27" t="s">
        <v>46</v>
      </c>
      <c r="F27" t="s">
        <v>47</v>
      </c>
      <c r="G27" t="s">
        <v>68</v>
      </c>
      <c r="H27">
        <v>420</v>
      </c>
      <c r="I27" t="s">
        <v>49</v>
      </c>
      <c r="J27">
        <v>140</v>
      </c>
      <c r="K27">
        <v>58800</v>
      </c>
      <c r="L27">
        <v>8166.6666666666697</v>
      </c>
      <c r="M27">
        <v>15.616908399470899</v>
      </c>
      <c r="N27">
        <v>6559.1015277777797</v>
      </c>
    </row>
    <row r="28" spans="2:14" x14ac:dyDescent="0.2">
      <c r="B28" t="s">
        <v>72</v>
      </c>
      <c r="C28" t="s">
        <v>76</v>
      </c>
      <c r="D28" t="s">
        <v>45</v>
      </c>
      <c r="E28" t="s">
        <v>46</v>
      </c>
      <c r="F28" t="s">
        <v>47</v>
      </c>
      <c r="G28" t="s">
        <v>77</v>
      </c>
      <c r="H28">
        <v>4</v>
      </c>
      <c r="I28" t="s">
        <v>49</v>
      </c>
      <c r="J28">
        <v>130</v>
      </c>
      <c r="K28">
        <v>520</v>
      </c>
      <c r="L28">
        <v>72.2222222222222</v>
      </c>
      <c r="M28">
        <v>14.228019510582</v>
      </c>
      <c r="N28">
        <v>56.912078042327998</v>
      </c>
    </row>
    <row r="29" spans="2:14" x14ac:dyDescent="0.2">
      <c r="B29" t="s">
        <v>72</v>
      </c>
      <c r="C29" t="s">
        <v>76</v>
      </c>
      <c r="D29" t="s">
        <v>45</v>
      </c>
      <c r="E29" t="s">
        <v>46</v>
      </c>
      <c r="F29" t="s">
        <v>47</v>
      </c>
      <c r="G29" t="s">
        <v>79</v>
      </c>
      <c r="H29">
        <v>120</v>
      </c>
      <c r="I29" t="s">
        <v>49</v>
      </c>
      <c r="J29">
        <v>130</v>
      </c>
      <c r="K29">
        <v>15600</v>
      </c>
      <c r="L29">
        <v>2166.6666666666702</v>
      </c>
      <c r="M29">
        <v>14.228019510582</v>
      </c>
      <c r="N29">
        <v>1707.36234126984</v>
      </c>
    </row>
    <row r="30" spans="2:14" x14ac:dyDescent="0.2">
      <c r="B30" t="s">
        <v>72</v>
      </c>
      <c r="C30" t="s">
        <v>76</v>
      </c>
      <c r="D30" t="s">
        <v>45</v>
      </c>
      <c r="E30" t="s">
        <v>46</v>
      </c>
      <c r="F30" t="s">
        <v>47</v>
      </c>
      <c r="G30" t="s">
        <v>78</v>
      </c>
      <c r="H30">
        <v>251</v>
      </c>
      <c r="I30" t="s">
        <v>49</v>
      </c>
      <c r="J30">
        <v>130</v>
      </c>
      <c r="K30">
        <v>32630</v>
      </c>
      <c r="L30">
        <v>4531.9444444444398</v>
      </c>
      <c r="M30">
        <v>14.228019510582</v>
      </c>
      <c r="N30">
        <v>3571.2328971560801</v>
      </c>
    </row>
    <row r="31" spans="2:14" x14ac:dyDescent="0.2">
      <c r="B31" t="s">
        <v>93</v>
      </c>
      <c r="H31">
        <f>SUBTOTAL(109,Tabla1[[ Quantity]])</f>
        <v>8400</v>
      </c>
      <c r="N31">
        <f>SUBTOTAL(109,Tabla1[Total Return])</f>
        <v>69432.030555555553</v>
      </c>
    </row>
    <row r="35" spans="14:14" x14ac:dyDescent="0.2">
      <c r="N35">
        <f>Tabla1[[#Totals],[Total Return]]/Tabla1[[#Totals],[ Quantity]]</f>
        <v>8.2657179232804232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OTPU6392580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2024-03-28T15:20:45Z</cp:lastPrinted>
  <dcterms:created xsi:type="dcterms:W3CDTF">2024-02-21T03:07:00Z</dcterms:created>
  <dcterms:modified xsi:type="dcterms:W3CDTF">2024-03-28T15:21:20Z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3B17DDC4010548BBB27E25ED2FAC7C1A_12</vt:lpwstr>
  </property>
  <property fmtid="{D5CDD505-2E9C-101B-9397-08002B2CF9AE}" pid="3" name="KSOProductBuildVer">
    <vt:lpwstr>2052-12.1.0.16250</vt:lpwstr>
  </property>
</Properties>
</file>