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https://d.docs.live.net/1075a709aa09e8d2/Documentos/AJL/LIQUIDACIONES/销售报告（零壹^M鑫荣懋）/8F/SEA/"/>
    </mc:Choice>
  </mc:AlternateContent>
  <xr:revisionPtr revIDLastSave="0" documentId="13_ncr:1_{43F34EE4-6494-A24D-B8C4-A5AA60FE5E32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LBU9923981" sheetId="1" r:id="rId1"/>
  </sheets>
  <definedNames>
    <definedName name="_xlnm._FilterDatabase" localSheetId="0" hidden="1">HLBU9923981!$A$12:$N$56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H44" i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K14" i="1"/>
  <c r="L14" i="1" s="1"/>
  <c r="K13" i="1"/>
  <c r="L13" i="1" s="1"/>
  <c r="K44" i="1" l="1"/>
  <c r="E47" i="1" s="1"/>
  <c r="L15" i="1"/>
  <c r="E53" i="1" l="1"/>
  <c r="F53" i="1" s="1"/>
  <c r="L44" i="1"/>
  <c r="F47" i="1"/>
  <c r="E51" i="1"/>
  <c r="E55" i="1" l="1"/>
  <c r="F51" i="1"/>
  <c r="F55" i="1" l="1"/>
  <c r="E56" i="1"/>
  <c r="F56" i="1" s="1"/>
  <c r="M28" i="1" l="1"/>
  <c r="N28" i="1" s="1"/>
  <c r="M35" i="1"/>
  <c r="N35" i="1" s="1"/>
  <c r="M16" i="1"/>
  <c r="N16" i="1" s="1"/>
  <c r="M23" i="1"/>
  <c r="N23" i="1" s="1"/>
  <c r="M18" i="1"/>
  <c r="N18" i="1" s="1"/>
  <c r="M30" i="1"/>
  <c r="N30" i="1" s="1"/>
  <c r="M37" i="1"/>
  <c r="N37" i="1" s="1"/>
  <c r="M14" i="1"/>
  <c r="N14" i="1" s="1"/>
  <c r="M20" i="1"/>
  <c r="N20" i="1" s="1"/>
  <c r="M25" i="1"/>
  <c r="N25" i="1" s="1"/>
  <c r="M33" i="1"/>
  <c r="N33" i="1" s="1"/>
  <c r="M39" i="1"/>
  <c r="N39" i="1" s="1"/>
  <c r="M36" i="1"/>
  <c r="N36" i="1" s="1"/>
  <c r="M17" i="1"/>
  <c r="N17" i="1" s="1"/>
  <c r="M40" i="1"/>
  <c r="N40" i="1" s="1"/>
  <c r="M27" i="1"/>
  <c r="N27" i="1" s="1"/>
  <c r="M34" i="1"/>
  <c r="N34" i="1" s="1"/>
  <c r="M13" i="1"/>
  <c r="N13" i="1" s="1"/>
  <c r="M21" i="1"/>
  <c r="N21" i="1" s="1"/>
  <c r="M29" i="1"/>
  <c r="N29" i="1" s="1"/>
  <c r="M26" i="1"/>
  <c r="N26" i="1" s="1"/>
  <c r="M22" i="1"/>
  <c r="N22" i="1" s="1"/>
  <c r="M31" i="1"/>
  <c r="N31" i="1" s="1"/>
  <c r="M24" i="1"/>
  <c r="N24" i="1" s="1"/>
  <c r="M38" i="1"/>
  <c r="N38" i="1" s="1"/>
  <c r="M32" i="1"/>
  <c r="N32" i="1" s="1"/>
  <c r="M19" i="1"/>
  <c r="N19" i="1" s="1"/>
  <c r="M15" i="1"/>
  <c r="N15" i="1" s="1"/>
  <c r="M44" i="1"/>
  <c r="N48" i="1" l="1"/>
  <c r="N47" i="1"/>
  <c r="N44" i="1"/>
</calcChain>
</file>

<file path=xl/sharedStrings.xml><?xml version="1.0" encoding="utf-8"?>
<sst xmlns="http://schemas.openxmlformats.org/spreadsheetml/2006/main" count="340" uniqueCount="89">
  <si>
    <t>Sales Summary</t>
  </si>
  <si>
    <t>销售报告</t>
  </si>
  <si>
    <t>供应商 Supplier:</t>
  </si>
  <si>
    <t>OCHO FUEGOS SPA</t>
  </si>
  <si>
    <t>到货日期 Arrival Date:</t>
  </si>
  <si>
    <t>2023-12-27</t>
  </si>
  <si>
    <t>销售日期 Date of Sale:</t>
  </si>
  <si>
    <t>2023-12-29</t>
  </si>
  <si>
    <t>汇率 FX Rate:</t>
  </si>
  <si>
    <t>船号 Vessel:</t>
  </si>
  <si>
    <t>SEASPAN BELIEF 2342W</t>
  </si>
  <si>
    <t>货柜号 Container No.:</t>
  </si>
  <si>
    <t>HLBU9923981</t>
  </si>
  <si>
    <t>销售地点 Sales Location:</t>
  </si>
  <si>
    <t>SHEN 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</si>
  <si>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</si>
  <si>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</si>
  <si>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</si>
  <si>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</si>
  <si>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</si>
  <si>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</si>
  <si>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</si>
  <si>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</si>
  <si>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</si>
  <si>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</si>
  <si>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</si>
  <si>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</si>
  <si>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</si>
  <si>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</si>
  <si>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</si>
  <si>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</si>
  <si>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</si>
  <si>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</si>
  <si>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</si>
  <si>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</si>
  <si>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</si>
  <si>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</si>
  <si>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</si>
  <si>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</si>
  <si>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</si>
  <si>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</si>
  <si>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</si>
  <si>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1511274</t>
  </si>
  <si>
    <t>SANTINA</t>
  </si>
  <si>
    <t>121064</t>
  </si>
  <si>
    <t>114957</t>
  </si>
  <si>
    <t>JD</t>
  </si>
  <si>
    <t>2.5kg</t>
  </si>
  <si>
    <t>1511296</t>
  </si>
  <si>
    <t>1511306</t>
  </si>
  <si>
    <t>XLD</t>
  </si>
  <si>
    <t>1515838</t>
  </si>
  <si>
    <t>121944</t>
  </si>
  <si>
    <t>2J</t>
  </si>
  <si>
    <t>1515839</t>
  </si>
  <si>
    <t>J</t>
  </si>
  <si>
    <t>1515843</t>
  </si>
  <si>
    <t>1515862</t>
  </si>
  <si>
    <t>1515863</t>
  </si>
  <si>
    <t>1515865</t>
  </si>
  <si>
    <t>1515892</t>
  </si>
  <si>
    <t>1515899</t>
  </si>
  <si>
    <t>1515917</t>
  </si>
  <si>
    <t>1515924</t>
  </si>
  <si>
    <t>1515935</t>
  </si>
  <si>
    <t>XL</t>
  </si>
  <si>
    <t>1515939</t>
  </si>
  <si>
    <t>1515945</t>
  </si>
  <si>
    <t>1515950</t>
  </si>
  <si>
    <t>1515963</t>
  </si>
  <si>
    <t>1515964</t>
  </si>
  <si>
    <t>1515965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</si>
  <si>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</si>
  <si>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</si>
  <si>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</si>
  <si>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</si>
  <si>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</si>
  <si>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</si>
  <si>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</si>
  <si>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</si>
  <si>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114957 </t>
  </si>
  <si>
    <t xml:space="preserve">海运费 /Ocean Freight </t>
  </si>
  <si>
    <t xml:space="preserve">121944 </t>
  </si>
  <si>
    <t>清关费 Clearance Charge</t>
  </si>
  <si>
    <t>市场费/Market Cost</t>
  </si>
  <si>
    <t>小计 Total Fees</t>
  </si>
  <si>
    <t>总费用 Total Charges</t>
  </si>
  <si>
    <t>每箱平均费用 Ave/box</t>
  </si>
  <si>
    <t>销售佣金 Commission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</si>
</sst>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&quot;US$&quot;#,##0.00;\-&quot;US$&quot;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0" fontId="1" fillId="0" borderId="3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6"/>
  <sheetViews>
    <sheetView tabSelected="1" topLeftCell="A7" workbookViewId="0">
      <selection activeCell="F15" sqref="F15:F16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23" x14ac:dyDescent="0.2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420</v>
      </c>
      <c r="I13" s="7" t="s">
        <v>47</v>
      </c>
      <c r="J13" s="11">
        <v>175</v>
      </c>
      <c r="K13" s="11">
        <f>H13*J13</f>
        <v>73500</v>
      </c>
      <c r="L13" s="12">
        <f>K13/N$8</f>
        <v>10137.931034482759</v>
      </c>
      <c r="M13" s="12">
        <f t="shared" ref="M13:M40" si="0">L13/H13-F$56</f>
        <v>18.433919241855612</v>
      </c>
      <c r="N13" s="12">
        <f>M13*H13</f>
        <v>7742.2460815793575</v>
      </c>
    </row>
    <row r="14" spans="1:14" s="2" customFormat="1" ht="17" x14ac:dyDescent="0.2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46</v>
      </c>
      <c r="H14" s="7">
        <v>420</v>
      </c>
      <c r="I14" s="7" t="s">
        <v>47</v>
      </c>
      <c r="J14" s="11">
        <v>175</v>
      </c>
      <c r="K14" s="11">
        <f t="shared" ref="K14:K40" si="1">H14*J14</f>
        <v>73500</v>
      </c>
      <c r="L14" s="12">
        <f t="shared" ref="L14:L40" si="2">K14/N$8</f>
        <v>10137.931034482759</v>
      </c>
      <c r="M14" s="12">
        <f t="shared" si="0"/>
        <v>18.433919241855612</v>
      </c>
      <c r="N14" s="12">
        <f t="shared" ref="N14:N40" si="3">M14*H14</f>
        <v>7742.2460815793575</v>
      </c>
    </row>
    <row r="15" spans="1:14" s="2" customFormat="1" ht="17" x14ac:dyDescent="0.2">
      <c r="A15" s="2" t="s">
        <v>15</v>
      </c>
      <c r="B15" s="7" t="s">
        <v>7</v>
      </c>
      <c r="C15" s="7" t="s">
        <v>49</v>
      </c>
      <c r="D15" s="7" t="s">
        <v>43</v>
      </c>
      <c r="E15" s="7" t="s">
        <v>44</v>
      </c>
      <c r="F15" s="7" t="s">
        <v>45</v>
      </c>
      <c r="G15" s="7" t="s">
        <v>50</v>
      </c>
      <c r="H15" s="7">
        <v>420</v>
      </c>
      <c r="I15" s="7" t="s">
        <v>47</v>
      </c>
      <c r="J15" s="11">
        <v>160</v>
      </c>
      <c r="K15" s="11">
        <f t="shared" si="1"/>
        <v>67200</v>
      </c>
      <c r="L15" s="12">
        <f t="shared" si="2"/>
        <v>9268.9655172413786</v>
      </c>
      <c r="M15" s="12">
        <f t="shared" si="0"/>
        <v>16.364953724614232</v>
      </c>
      <c r="N15" s="12">
        <f t="shared" si="3"/>
        <v>6873.280564337977</v>
      </c>
    </row>
    <row r="16" spans="1:14" s="2" customFormat="1" ht="17" x14ac:dyDescent="0.2">
      <c r="A16" s="2" t="s">
        <v>15</v>
      </c>
      <c r="B16" s="7" t="s">
        <v>7</v>
      </c>
      <c r="C16" s="7" t="s">
        <v>51</v>
      </c>
      <c r="D16" s="7" t="s">
        <v>43</v>
      </c>
      <c r="E16" s="7" t="s">
        <v>44</v>
      </c>
      <c r="F16" s="7" t="s">
        <v>52</v>
      </c>
      <c r="G16" s="7" t="s">
        <v>53</v>
      </c>
      <c r="H16" s="7">
        <v>420</v>
      </c>
      <c r="I16" s="7" t="s">
        <v>47</v>
      </c>
      <c r="J16" s="11">
        <v>230</v>
      </c>
      <c r="K16" s="11">
        <f t="shared" si="1"/>
        <v>96600</v>
      </c>
      <c r="L16" s="12">
        <f t="shared" si="2"/>
        <v>13324.137931034482</v>
      </c>
      <c r="M16" s="12">
        <f t="shared" si="0"/>
        <v>26.020126138407335</v>
      </c>
      <c r="N16" s="12">
        <f t="shared" si="3"/>
        <v>10928.452978131081</v>
      </c>
    </row>
    <row r="17" spans="1:14" s="2" customFormat="1" ht="17" x14ac:dyDescent="0.2">
      <c r="A17" s="2" t="s">
        <v>15</v>
      </c>
      <c r="B17" s="7" t="s">
        <v>7</v>
      </c>
      <c r="C17" s="7" t="s">
        <v>54</v>
      </c>
      <c r="D17" s="7" t="s">
        <v>43</v>
      </c>
      <c r="E17" s="7" t="s">
        <v>44</v>
      </c>
      <c r="F17" s="7" t="s">
        <v>52</v>
      </c>
      <c r="G17" s="7" t="s">
        <v>55</v>
      </c>
      <c r="H17" s="7">
        <v>418</v>
      </c>
      <c r="I17" s="7" t="s">
        <v>47</v>
      </c>
      <c r="J17" s="11">
        <v>170</v>
      </c>
      <c r="K17" s="11">
        <f t="shared" si="1"/>
        <v>71060</v>
      </c>
      <c r="L17" s="12">
        <f t="shared" si="2"/>
        <v>9801.3793103448279</v>
      </c>
      <c r="M17" s="12">
        <f t="shared" si="0"/>
        <v>17.744264069441826</v>
      </c>
      <c r="N17" s="12">
        <f t="shared" si="3"/>
        <v>7417.1023810266834</v>
      </c>
    </row>
    <row r="18" spans="1:14" s="2" customFormat="1" ht="17" x14ac:dyDescent="0.2">
      <c r="A18" s="2" t="s">
        <v>15</v>
      </c>
      <c r="B18" s="7" t="s">
        <v>7</v>
      </c>
      <c r="C18" s="7" t="s">
        <v>56</v>
      </c>
      <c r="D18" s="7" t="s">
        <v>43</v>
      </c>
      <c r="E18" s="7" t="s">
        <v>44</v>
      </c>
      <c r="F18" s="7" t="s">
        <v>52</v>
      </c>
      <c r="G18" s="7" t="s">
        <v>53</v>
      </c>
      <c r="H18" s="7">
        <v>420</v>
      </c>
      <c r="I18" s="7" t="s">
        <v>47</v>
      </c>
      <c r="J18" s="11">
        <v>230</v>
      </c>
      <c r="K18" s="11">
        <f t="shared" si="1"/>
        <v>96600</v>
      </c>
      <c r="L18" s="12">
        <f t="shared" si="2"/>
        <v>13324.137931034482</v>
      </c>
      <c r="M18" s="12">
        <f t="shared" si="0"/>
        <v>26.020126138407335</v>
      </c>
      <c r="N18" s="12">
        <f t="shared" si="3"/>
        <v>10928.452978131081</v>
      </c>
    </row>
    <row r="19" spans="1:14" s="2" customFormat="1" ht="17" x14ac:dyDescent="0.2">
      <c r="A19" s="2" t="s">
        <v>15</v>
      </c>
      <c r="B19" s="7" t="s">
        <v>7</v>
      </c>
      <c r="C19" s="7" t="s">
        <v>57</v>
      </c>
      <c r="D19" s="7" t="s">
        <v>43</v>
      </c>
      <c r="E19" s="7" t="s">
        <v>44</v>
      </c>
      <c r="F19" s="7" t="s">
        <v>45</v>
      </c>
      <c r="G19" s="7" t="s">
        <v>46</v>
      </c>
      <c r="H19" s="7">
        <v>420</v>
      </c>
      <c r="I19" s="7" t="s">
        <v>47</v>
      </c>
      <c r="J19" s="11">
        <v>170</v>
      </c>
      <c r="K19" s="11">
        <f t="shared" si="1"/>
        <v>71400</v>
      </c>
      <c r="L19" s="12">
        <f t="shared" si="2"/>
        <v>9848.2758620689656</v>
      </c>
      <c r="M19" s="12">
        <f t="shared" si="0"/>
        <v>17.744264069441819</v>
      </c>
      <c r="N19" s="12">
        <f t="shared" si="3"/>
        <v>7452.590909165564</v>
      </c>
    </row>
    <row r="20" spans="1:14" s="2" customFormat="1" ht="17" x14ac:dyDescent="0.2">
      <c r="A20" s="2" t="s">
        <v>15</v>
      </c>
      <c r="B20" s="7" t="s">
        <v>7</v>
      </c>
      <c r="C20" s="7" t="s">
        <v>58</v>
      </c>
      <c r="D20" s="7" t="s">
        <v>43</v>
      </c>
      <c r="E20" s="7" t="s">
        <v>44</v>
      </c>
      <c r="F20" s="7" t="s">
        <v>45</v>
      </c>
      <c r="G20" s="7" t="s">
        <v>53</v>
      </c>
      <c r="H20" s="7">
        <v>420</v>
      </c>
      <c r="I20" s="7" t="s">
        <v>47</v>
      </c>
      <c r="J20" s="11">
        <v>230</v>
      </c>
      <c r="K20" s="11">
        <f t="shared" si="1"/>
        <v>96600</v>
      </c>
      <c r="L20" s="12">
        <f t="shared" si="2"/>
        <v>13324.137931034482</v>
      </c>
      <c r="M20" s="12">
        <f t="shared" si="0"/>
        <v>26.020126138407335</v>
      </c>
      <c r="N20" s="12">
        <f t="shared" si="3"/>
        <v>10928.452978131081</v>
      </c>
    </row>
    <row r="21" spans="1:14" s="2" customFormat="1" ht="17" x14ac:dyDescent="0.2">
      <c r="A21" s="2" t="s">
        <v>15</v>
      </c>
      <c r="B21" s="7" t="s">
        <v>7</v>
      </c>
      <c r="C21" s="7" t="s">
        <v>59</v>
      </c>
      <c r="D21" s="7" t="s">
        <v>43</v>
      </c>
      <c r="E21" s="7" t="s">
        <v>44</v>
      </c>
      <c r="F21" s="7" t="s">
        <v>45</v>
      </c>
      <c r="G21" s="7" t="s">
        <v>55</v>
      </c>
      <c r="H21" s="7">
        <v>420</v>
      </c>
      <c r="I21" s="7" t="s">
        <v>47</v>
      </c>
      <c r="J21" s="11">
        <v>170</v>
      </c>
      <c r="K21" s="11">
        <f t="shared" si="1"/>
        <v>71400</v>
      </c>
      <c r="L21" s="12">
        <f t="shared" si="2"/>
        <v>9848.2758620689656</v>
      </c>
      <c r="M21" s="12">
        <f t="shared" si="0"/>
        <v>17.744264069441819</v>
      </c>
      <c r="N21" s="12">
        <f t="shared" si="3"/>
        <v>7452.590909165564</v>
      </c>
    </row>
    <row r="22" spans="1:14" s="2" customFormat="1" ht="17" x14ac:dyDescent="0.2">
      <c r="A22" s="2" t="s">
        <v>15</v>
      </c>
      <c r="B22" s="7" t="s">
        <v>7</v>
      </c>
      <c r="C22" s="7" t="s">
        <v>60</v>
      </c>
      <c r="D22" s="7" t="s">
        <v>43</v>
      </c>
      <c r="E22" s="7" t="s">
        <v>44</v>
      </c>
      <c r="F22" s="7" t="s">
        <v>52</v>
      </c>
      <c r="G22" s="7" t="s">
        <v>55</v>
      </c>
      <c r="H22" s="7">
        <v>420</v>
      </c>
      <c r="I22" s="7" t="s">
        <v>47</v>
      </c>
      <c r="J22" s="11">
        <v>170</v>
      </c>
      <c r="K22" s="11">
        <f t="shared" si="1"/>
        <v>71400</v>
      </c>
      <c r="L22" s="12">
        <f t="shared" si="2"/>
        <v>9848.2758620689656</v>
      </c>
      <c r="M22" s="12">
        <f t="shared" si="0"/>
        <v>17.744264069441819</v>
      </c>
      <c r="N22" s="12">
        <f t="shared" si="3"/>
        <v>7452.590909165564</v>
      </c>
    </row>
    <row r="23" spans="1:14" s="2" customFormat="1" ht="17" x14ac:dyDescent="0.2">
      <c r="A23" s="2" t="s">
        <v>15</v>
      </c>
      <c r="B23" s="7" t="s">
        <v>7</v>
      </c>
      <c r="C23" s="7" t="s">
        <v>61</v>
      </c>
      <c r="D23" s="7" t="s">
        <v>43</v>
      </c>
      <c r="E23" s="7" t="s">
        <v>44</v>
      </c>
      <c r="F23" s="7" t="s">
        <v>45</v>
      </c>
      <c r="G23" s="7" t="s">
        <v>46</v>
      </c>
      <c r="H23" s="7">
        <v>240</v>
      </c>
      <c r="I23" s="7" t="s">
        <v>47</v>
      </c>
      <c r="J23" s="11">
        <v>170</v>
      </c>
      <c r="K23" s="11">
        <f t="shared" si="1"/>
        <v>40800</v>
      </c>
      <c r="L23" s="12">
        <f t="shared" si="2"/>
        <v>5627.5862068965516</v>
      </c>
      <c r="M23" s="12">
        <f t="shared" si="0"/>
        <v>17.744264069441819</v>
      </c>
      <c r="N23" s="12">
        <f t="shared" si="3"/>
        <v>4258.6233766660362</v>
      </c>
    </row>
    <row r="24" spans="1:14" s="2" customFormat="1" ht="17" x14ac:dyDescent="0.2">
      <c r="A24" s="2" t="s">
        <v>15</v>
      </c>
      <c r="B24" s="7" t="s">
        <v>7</v>
      </c>
      <c r="C24" s="7" t="s">
        <v>61</v>
      </c>
      <c r="D24" s="7" t="s">
        <v>43</v>
      </c>
      <c r="E24" s="7" t="s">
        <v>44</v>
      </c>
      <c r="F24" s="7" t="s">
        <v>52</v>
      </c>
      <c r="G24" s="7" t="s">
        <v>46</v>
      </c>
      <c r="H24" s="7">
        <v>180</v>
      </c>
      <c r="I24" s="7" t="s">
        <v>47</v>
      </c>
      <c r="J24" s="11">
        <v>170</v>
      </c>
      <c r="K24" s="11">
        <f t="shared" si="1"/>
        <v>30600</v>
      </c>
      <c r="L24" s="12">
        <f t="shared" si="2"/>
        <v>4220.6896551724139</v>
      </c>
      <c r="M24" s="12">
        <f t="shared" si="0"/>
        <v>17.744264069441826</v>
      </c>
      <c r="N24" s="12">
        <f t="shared" si="3"/>
        <v>3193.9675324995287</v>
      </c>
    </row>
    <row r="25" spans="1:14" s="2" customFormat="1" ht="17" x14ac:dyDescent="0.2">
      <c r="A25" s="2" t="s">
        <v>15</v>
      </c>
      <c r="B25" s="7" t="s">
        <v>7</v>
      </c>
      <c r="C25" s="7" t="s">
        <v>62</v>
      </c>
      <c r="D25" s="7" t="s">
        <v>43</v>
      </c>
      <c r="E25" s="7" t="s">
        <v>44</v>
      </c>
      <c r="F25" s="7" t="s">
        <v>45</v>
      </c>
      <c r="G25" s="7" t="s">
        <v>55</v>
      </c>
      <c r="H25" s="7">
        <v>378</v>
      </c>
      <c r="I25" s="7" t="s">
        <v>47</v>
      </c>
      <c r="J25" s="11">
        <v>180</v>
      </c>
      <c r="K25" s="11">
        <f t="shared" si="1"/>
        <v>68040</v>
      </c>
      <c r="L25" s="12">
        <f t="shared" si="2"/>
        <v>9384.8275862068967</v>
      </c>
      <c r="M25" s="12">
        <f t="shared" si="0"/>
        <v>19.123574414269406</v>
      </c>
      <c r="N25" s="12">
        <f t="shared" si="3"/>
        <v>7228.7111285938354</v>
      </c>
    </row>
    <row r="26" spans="1:14" s="2" customFormat="1" ht="17" x14ac:dyDescent="0.2">
      <c r="A26" s="2" t="s">
        <v>15</v>
      </c>
      <c r="B26" s="7" t="s">
        <v>7</v>
      </c>
      <c r="C26" s="7" t="s">
        <v>62</v>
      </c>
      <c r="D26" s="7" t="s">
        <v>43</v>
      </c>
      <c r="E26" s="7" t="s">
        <v>44</v>
      </c>
      <c r="F26" s="7" t="s">
        <v>52</v>
      </c>
      <c r="G26" s="7" t="s">
        <v>55</v>
      </c>
      <c r="H26" s="7">
        <v>42</v>
      </c>
      <c r="I26" s="7" t="s">
        <v>47</v>
      </c>
      <c r="J26" s="11">
        <v>180</v>
      </c>
      <c r="K26" s="11">
        <f t="shared" si="1"/>
        <v>7560</v>
      </c>
      <c r="L26" s="12">
        <f t="shared" si="2"/>
        <v>1042.7586206896551</v>
      </c>
      <c r="M26" s="12">
        <f t="shared" si="0"/>
        <v>19.123574414269406</v>
      </c>
      <c r="N26" s="12">
        <f t="shared" si="3"/>
        <v>803.19012539931509</v>
      </c>
    </row>
    <row r="27" spans="1:14" s="2" customFormat="1" ht="17" x14ac:dyDescent="0.2">
      <c r="A27" s="2" t="s">
        <v>15</v>
      </c>
      <c r="B27" s="7" t="s">
        <v>7</v>
      </c>
      <c r="C27" s="7" t="s">
        <v>63</v>
      </c>
      <c r="D27" s="7" t="s">
        <v>43</v>
      </c>
      <c r="E27" s="7" t="s">
        <v>44</v>
      </c>
      <c r="F27" s="7" t="s">
        <v>45</v>
      </c>
      <c r="G27" s="7" t="s">
        <v>46</v>
      </c>
      <c r="H27" s="7">
        <v>420</v>
      </c>
      <c r="I27" s="7" t="s">
        <v>47</v>
      </c>
      <c r="J27" s="11">
        <v>170</v>
      </c>
      <c r="K27" s="11">
        <f t="shared" si="1"/>
        <v>71400</v>
      </c>
      <c r="L27" s="12">
        <f t="shared" si="2"/>
        <v>9848.2758620689656</v>
      </c>
      <c r="M27" s="12">
        <f t="shared" si="0"/>
        <v>17.744264069441819</v>
      </c>
      <c r="N27" s="12">
        <f t="shared" si="3"/>
        <v>7452.590909165564</v>
      </c>
    </row>
    <row r="28" spans="1:14" s="2" customFormat="1" ht="17" x14ac:dyDescent="0.2">
      <c r="A28" s="2" t="s">
        <v>15</v>
      </c>
      <c r="B28" s="7" t="s">
        <v>7</v>
      </c>
      <c r="C28" s="7" t="s">
        <v>64</v>
      </c>
      <c r="D28" s="7" t="s">
        <v>43</v>
      </c>
      <c r="E28" s="7" t="s">
        <v>44</v>
      </c>
      <c r="F28" s="7" t="s">
        <v>45</v>
      </c>
      <c r="G28" s="7" t="s">
        <v>65</v>
      </c>
      <c r="H28" s="7">
        <v>201</v>
      </c>
      <c r="I28" s="7" t="s">
        <v>47</v>
      </c>
      <c r="J28" s="11">
        <v>165</v>
      </c>
      <c r="K28" s="11">
        <f t="shared" si="1"/>
        <v>33165</v>
      </c>
      <c r="L28" s="12">
        <f t="shared" si="2"/>
        <v>4574.4827586206893</v>
      </c>
      <c r="M28" s="12">
        <f t="shared" si="0"/>
        <v>17.054608897028025</v>
      </c>
      <c r="N28" s="12">
        <f t="shared" si="3"/>
        <v>3427.976388302633</v>
      </c>
    </row>
    <row r="29" spans="1:14" s="2" customFormat="1" ht="17" x14ac:dyDescent="0.2">
      <c r="A29" s="2" t="s">
        <v>15</v>
      </c>
      <c r="B29" s="7" t="s">
        <v>7</v>
      </c>
      <c r="C29" s="7" t="s">
        <v>64</v>
      </c>
      <c r="D29" s="7" t="s">
        <v>43</v>
      </c>
      <c r="E29" s="7" t="s">
        <v>44</v>
      </c>
      <c r="F29" s="7" t="s">
        <v>52</v>
      </c>
      <c r="G29" s="7" t="s">
        <v>65</v>
      </c>
      <c r="H29" s="7">
        <v>219</v>
      </c>
      <c r="I29" s="7" t="s">
        <v>47</v>
      </c>
      <c r="J29" s="11">
        <v>165</v>
      </c>
      <c r="K29" s="11">
        <f t="shared" si="1"/>
        <v>36135</v>
      </c>
      <c r="L29" s="12">
        <f t="shared" si="2"/>
        <v>4984.1379310344828</v>
      </c>
      <c r="M29" s="12">
        <f t="shared" si="0"/>
        <v>17.054608897028025</v>
      </c>
      <c r="N29" s="12">
        <f t="shared" si="3"/>
        <v>3734.9593484491375</v>
      </c>
    </row>
    <row r="30" spans="1:14" s="2" customFormat="1" ht="17" x14ac:dyDescent="0.2">
      <c r="A30" s="2" t="s">
        <v>15</v>
      </c>
      <c r="B30" s="7" t="s">
        <v>7</v>
      </c>
      <c r="C30" s="7" t="s">
        <v>66</v>
      </c>
      <c r="D30" s="7" t="s">
        <v>43</v>
      </c>
      <c r="E30" s="7" t="s">
        <v>44</v>
      </c>
      <c r="F30" s="7" t="s">
        <v>52</v>
      </c>
      <c r="G30" s="7" t="s">
        <v>55</v>
      </c>
      <c r="H30" s="7">
        <v>260</v>
      </c>
      <c r="I30" s="7" t="s">
        <v>47</v>
      </c>
      <c r="J30" s="11">
        <v>170</v>
      </c>
      <c r="K30" s="11">
        <f t="shared" si="1"/>
        <v>44200</v>
      </c>
      <c r="L30" s="12">
        <f t="shared" si="2"/>
        <v>6096.5517241379312</v>
      </c>
      <c r="M30" s="12">
        <f t="shared" si="0"/>
        <v>17.744264069441819</v>
      </c>
      <c r="N30" s="12">
        <f t="shared" si="3"/>
        <v>4613.5086580548732</v>
      </c>
    </row>
    <row r="31" spans="1:14" s="2" customFormat="1" ht="17" x14ac:dyDescent="0.2">
      <c r="A31" s="2" t="s">
        <v>15</v>
      </c>
      <c r="B31" s="7" t="s">
        <v>7</v>
      </c>
      <c r="C31" s="7" t="s">
        <v>66</v>
      </c>
      <c r="D31" s="7" t="s">
        <v>43</v>
      </c>
      <c r="E31" s="7" t="s">
        <v>44</v>
      </c>
      <c r="F31" s="7" t="s">
        <v>45</v>
      </c>
      <c r="G31" s="7" t="s">
        <v>55</v>
      </c>
      <c r="H31" s="7">
        <v>160</v>
      </c>
      <c r="I31" s="7" t="s">
        <v>47</v>
      </c>
      <c r="J31" s="11">
        <v>170</v>
      </c>
      <c r="K31" s="11">
        <f t="shared" si="1"/>
        <v>27200</v>
      </c>
      <c r="L31" s="12">
        <f t="shared" si="2"/>
        <v>3751.7241379310344</v>
      </c>
      <c r="M31" s="12">
        <f t="shared" si="0"/>
        <v>17.744264069441819</v>
      </c>
      <c r="N31" s="12">
        <f t="shared" si="3"/>
        <v>2839.0822511106908</v>
      </c>
    </row>
    <row r="32" spans="1:14" s="2" customFormat="1" ht="17" x14ac:dyDescent="0.2">
      <c r="A32" s="2" t="s">
        <v>15</v>
      </c>
      <c r="B32" s="7" t="s">
        <v>7</v>
      </c>
      <c r="C32" s="7" t="s">
        <v>67</v>
      </c>
      <c r="D32" s="7" t="s">
        <v>43</v>
      </c>
      <c r="E32" s="7" t="s">
        <v>44</v>
      </c>
      <c r="F32" s="7" t="s">
        <v>52</v>
      </c>
      <c r="G32" s="7" t="s">
        <v>46</v>
      </c>
      <c r="H32" s="7">
        <v>363</v>
      </c>
      <c r="I32" s="7" t="s">
        <v>47</v>
      </c>
      <c r="J32" s="11">
        <v>170</v>
      </c>
      <c r="K32" s="11">
        <f t="shared" si="1"/>
        <v>61710</v>
      </c>
      <c r="L32" s="12">
        <f t="shared" si="2"/>
        <v>8511.7241379310344</v>
      </c>
      <c r="M32" s="12">
        <f t="shared" si="0"/>
        <v>17.744264069441819</v>
      </c>
      <c r="N32" s="12">
        <f t="shared" si="3"/>
        <v>6441.1678572073806</v>
      </c>
    </row>
    <row r="33" spans="1:14" s="2" customFormat="1" ht="17" x14ac:dyDescent="0.2">
      <c r="A33" s="2" t="s">
        <v>15</v>
      </c>
      <c r="B33" s="7" t="s">
        <v>7</v>
      </c>
      <c r="C33" s="7" t="s">
        <v>67</v>
      </c>
      <c r="D33" s="7" t="s">
        <v>43</v>
      </c>
      <c r="E33" s="7" t="s">
        <v>44</v>
      </c>
      <c r="F33" s="7" t="s">
        <v>45</v>
      </c>
      <c r="G33" s="7" t="s">
        <v>46</v>
      </c>
      <c r="H33" s="7">
        <v>57</v>
      </c>
      <c r="I33" s="7" t="s">
        <v>47</v>
      </c>
      <c r="J33" s="11">
        <v>170</v>
      </c>
      <c r="K33" s="11">
        <f t="shared" si="1"/>
        <v>9690</v>
      </c>
      <c r="L33" s="12">
        <f t="shared" si="2"/>
        <v>1336.5517241379309</v>
      </c>
      <c r="M33" s="12">
        <f t="shared" si="0"/>
        <v>17.744264069441819</v>
      </c>
      <c r="N33" s="12">
        <f t="shared" si="3"/>
        <v>1011.4230519581837</v>
      </c>
    </row>
    <row r="34" spans="1:14" s="2" customFormat="1" ht="17" x14ac:dyDescent="0.2">
      <c r="A34" s="2" t="s">
        <v>15</v>
      </c>
      <c r="B34" s="7" t="s">
        <v>7</v>
      </c>
      <c r="C34" s="7" t="s">
        <v>68</v>
      </c>
      <c r="D34" s="7" t="s">
        <v>43</v>
      </c>
      <c r="E34" s="7" t="s">
        <v>44</v>
      </c>
      <c r="F34" s="7" t="s">
        <v>52</v>
      </c>
      <c r="G34" s="7" t="s">
        <v>55</v>
      </c>
      <c r="H34" s="7">
        <v>420</v>
      </c>
      <c r="I34" s="7" t="s">
        <v>47</v>
      </c>
      <c r="J34" s="11">
        <v>180</v>
      </c>
      <c r="K34" s="11">
        <f t="shared" si="1"/>
        <v>75600</v>
      </c>
      <c r="L34" s="12">
        <f t="shared" si="2"/>
        <v>10427.586206896553</v>
      </c>
      <c r="M34" s="12">
        <f t="shared" si="0"/>
        <v>19.123574414269413</v>
      </c>
      <c r="N34" s="12">
        <f t="shared" si="3"/>
        <v>8031.9012539931537</v>
      </c>
    </row>
    <row r="35" spans="1:14" s="2" customFormat="1" ht="17" x14ac:dyDescent="0.2">
      <c r="A35" s="2" t="s">
        <v>15</v>
      </c>
      <c r="B35" s="7" t="s">
        <v>7</v>
      </c>
      <c r="C35" s="7" t="s">
        <v>69</v>
      </c>
      <c r="D35" s="7" t="s">
        <v>43</v>
      </c>
      <c r="E35" s="7" t="s">
        <v>44</v>
      </c>
      <c r="F35" s="7" t="s">
        <v>52</v>
      </c>
      <c r="G35" s="7" t="s">
        <v>46</v>
      </c>
      <c r="H35" s="7">
        <v>257</v>
      </c>
      <c r="I35" s="7" t="s">
        <v>47</v>
      </c>
      <c r="J35" s="11">
        <v>170</v>
      </c>
      <c r="K35" s="11">
        <f t="shared" si="1"/>
        <v>43690</v>
      </c>
      <c r="L35" s="12">
        <f t="shared" si="2"/>
        <v>6026.2068965517237</v>
      </c>
      <c r="M35" s="12">
        <f t="shared" si="0"/>
        <v>17.744264069441819</v>
      </c>
      <c r="N35" s="12">
        <f t="shared" si="3"/>
        <v>4560.2758658465473</v>
      </c>
    </row>
    <row r="36" spans="1:14" s="2" customFormat="1" ht="17" x14ac:dyDescent="0.2">
      <c r="A36" s="2" t="s">
        <v>15</v>
      </c>
      <c r="B36" s="7" t="s">
        <v>7</v>
      </c>
      <c r="C36" s="7" t="s">
        <v>69</v>
      </c>
      <c r="D36" s="7" t="s">
        <v>43</v>
      </c>
      <c r="E36" s="7" t="s">
        <v>44</v>
      </c>
      <c r="F36" s="7" t="s">
        <v>45</v>
      </c>
      <c r="G36" s="7" t="s">
        <v>46</v>
      </c>
      <c r="H36" s="7">
        <v>163</v>
      </c>
      <c r="I36" s="7" t="s">
        <v>47</v>
      </c>
      <c r="J36" s="11">
        <v>170</v>
      </c>
      <c r="K36" s="11">
        <f t="shared" si="1"/>
        <v>27710</v>
      </c>
      <c r="L36" s="12">
        <f t="shared" si="2"/>
        <v>3822.0689655172414</v>
      </c>
      <c r="M36" s="12">
        <f t="shared" si="0"/>
        <v>17.744264069441819</v>
      </c>
      <c r="N36" s="12">
        <f t="shared" si="3"/>
        <v>2892.3150433190162</v>
      </c>
    </row>
    <row r="37" spans="1:14" s="2" customFormat="1" ht="17" x14ac:dyDescent="0.2">
      <c r="A37" s="2" t="s">
        <v>15</v>
      </c>
      <c r="B37" s="7" t="s">
        <v>7</v>
      </c>
      <c r="C37" s="7" t="s">
        <v>70</v>
      </c>
      <c r="D37" s="7" t="s">
        <v>43</v>
      </c>
      <c r="E37" s="7" t="s">
        <v>44</v>
      </c>
      <c r="F37" s="7" t="s">
        <v>45</v>
      </c>
      <c r="G37" s="7" t="s">
        <v>53</v>
      </c>
      <c r="H37" s="7">
        <v>14</v>
      </c>
      <c r="I37" s="7" t="s">
        <v>47</v>
      </c>
      <c r="J37" s="11">
        <v>220</v>
      </c>
      <c r="K37" s="11">
        <f t="shared" si="1"/>
        <v>3080</v>
      </c>
      <c r="L37" s="12">
        <f t="shared" si="2"/>
        <v>424.82758620689657</v>
      </c>
      <c r="M37" s="12">
        <f t="shared" si="0"/>
        <v>24.640815793579755</v>
      </c>
      <c r="N37" s="12">
        <f t="shared" si="3"/>
        <v>344.97142111011658</v>
      </c>
    </row>
    <row r="38" spans="1:14" s="2" customFormat="1" ht="17" x14ac:dyDescent="0.2">
      <c r="A38" s="2" t="s">
        <v>15</v>
      </c>
      <c r="B38" s="7" t="s">
        <v>7</v>
      </c>
      <c r="C38" s="7" t="s">
        <v>70</v>
      </c>
      <c r="D38" s="7" t="s">
        <v>43</v>
      </c>
      <c r="E38" s="7" t="s">
        <v>44</v>
      </c>
      <c r="F38" s="7" t="s">
        <v>52</v>
      </c>
      <c r="G38" s="7" t="s">
        <v>53</v>
      </c>
      <c r="H38" s="7">
        <v>406</v>
      </c>
      <c r="I38" s="7" t="s">
        <v>47</v>
      </c>
      <c r="J38" s="11">
        <v>220</v>
      </c>
      <c r="K38" s="11">
        <f t="shared" si="1"/>
        <v>89320</v>
      </c>
      <c r="L38" s="12">
        <f t="shared" si="2"/>
        <v>12320</v>
      </c>
      <c r="M38" s="12">
        <f t="shared" si="0"/>
        <v>24.640815793579755</v>
      </c>
      <c r="N38" s="12">
        <f t="shared" si="3"/>
        <v>10004.17121219338</v>
      </c>
    </row>
    <row r="39" spans="1:14" s="2" customFormat="1" ht="17" x14ac:dyDescent="0.2">
      <c r="A39" s="2" t="s">
        <v>15</v>
      </c>
      <c r="B39" s="7" t="s">
        <v>7</v>
      </c>
      <c r="C39" s="7" t="s">
        <v>71</v>
      </c>
      <c r="D39" s="7" t="s">
        <v>43</v>
      </c>
      <c r="E39" s="7" t="s">
        <v>44</v>
      </c>
      <c r="F39" s="7" t="s">
        <v>45</v>
      </c>
      <c r="G39" s="7" t="s">
        <v>55</v>
      </c>
      <c r="H39" s="7">
        <v>47</v>
      </c>
      <c r="I39" s="7" t="s">
        <v>47</v>
      </c>
      <c r="J39" s="11">
        <v>180</v>
      </c>
      <c r="K39" s="11">
        <f t="shared" si="1"/>
        <v>8460</v>
      </c>
      <c r="L39" s="12">
        <f t="shared" si="2"/>
        <v>1166.8965517241379</v>
      </c>
      <c r="M39" s="12">
        <f t="shared" si="0"/>
        <v>19.123574414269406</v>
      </c>
      <c r="N39" s="12">
        <f t="shared" si="3"/>
        <v>898.80799747066203</v>
      </c>
    </row>
    <row r="40" spans="1:14" s="2" customFormat="1" ht="17" x14ac:dyDescent="0.2">
      <c r="A40" s="2" t="s">
        <v>15</v>
      </c>
      <c r="B40" s="7" t="s">
        <v>7</v>
      </c>
      <c r="C40" s="7" t="s">
        <v>71</v>
      </c>
      <c r="D40" s="7" t="s">
        <v>43</v>
      </c>
      <c r="E40" s="7" t="s">
        <v>44</v>
      </c>
      <c r="F40" s="7" t="s">
        <v>52</v>
      </c>
      <c r="G40" s="7" t="s">
        <v>55</v>
      </c>
      <c r="H40" s="7">
        <v>373</v>
      </c>
      <c r="I40" s="7" t="s">
        <v>47</v>
      </c>
      <c r="J40" s="11">
        <v>180</v>
      </c>
      <c r="K40" s="11">
        <f t="shared" si="1"/>
        <v>67140</v>
      </c>
      <c r="L40" s="12">
        <f t="shared" si="2"/>
        <v>9260.689655172413</v>
      </c>
      <c r="M40" s="12">
        <f t="shared" si="0"/>
        <v>19.123574414269406</v>
      </c>
      <c r="N40" s="12">
        <f t="shared" si="3"/>
        <v>7133.0932565224884</v>
      </c>
    </row>
    <row r="41" spans="1:14" s="2" customFormat="1" ht="17" x14ac:dyDescent="0.2">
      <c r="A41" s="2" t="s">
        <v>15</v>
      </c>
      <c r="B41" s="7" t="s">
        <v>15</v>
      </c>
      <c r="C41" s="7" t="s">
        <v>15</v>
      </c>
      <c r="D41" s="7" t="s">
        <v>15</v>
      </c>
      <c r="E41" s="7" t="s">
        <v>15</v>
      </c>
      <c r="F41" s="7" t="s">
        <v>15</v>
      </c>
      <c r="G41" s="7" t="s">
        <v>15</v>
      </c>
      <c r="H41" s="7" t="s">
        <v>15</v>
      </c>
      <c r="I41" s="7" t="s">
        <v>15</v>
      </c>
      <c r="J41" s="15" t="s">
        <v>15</v>
      </c>
      <c r="K41" s="11"/>
      <c r="L41" s="12"/>
      <c r="M41" s="12"/>
      <c r="N41" s="12"/>
    </row>
    <row r="42" spans="1:14" s="2" customFormat="1" ht="17" x14ac:dyDescent="0.2">
      <c r="A42" s="2" t="s">
        <v>15</v>
      </c>
      <c r="B42" s="7" t="s">
        <v>72</v>
      </c>
      <c r="C42" s="7" t="s">
        <v>54</v>
      </c>
      <c r="D42" s="7" t="s">
        <v>43</v>
      </c>
      <c r="E42" s="7" t="s">
        <v>44</v>
      </c>
      <c r="F42" s="7" t="s">
        <v>52</v>
      </c>
      <c r="G42" s="7" t="s">
        <v>55</v>
      </c>
      <c r="H42" s="7">
        <v>2</v>
      </c>
      <c r="I42" s="7" t="s">
        <v>47</v>
      </c>
      <c r="J42" s="15" t="s">
        <v>15</v>
      </c>
      <c r="K42" s="11"/>
      <c r="L42" s="12"/>
      <c r="M42" s="12"/>
      <c r="N42" s="12"/>
    </row>
    <row r="43" spans="1:14" s="2" customFormat="1" ht="17" x14ac:dyDescent="0.2">
      <c r="A43" s="2" t="s">
        <v>15</v>
      </c>
      <c r="B43" s="7" t="s">
        <v>15</v>
      </c>
      <c r="C43" s="7" t="s">
        <v>15</v>
      </c>
      <c r="D43" s="7" t="s">
        <v>15</v>
      </c>
      <c r="E43" s="7" t="s">
        <v>15</v>
      </c>
      <c r="F43" s="7" t="s">
        <v>15</v>
      </c>
      <c r="G43" s="7" t="s">
        <v>15</v>
      </c>
      <c r="H43" s="7" t="s">
        <v>15</v>
      </c>
      <c r="I43" s="7" t="s">
        <v>15</v>
      </c>
      <c r="J43" s="15" t="s">
        <v>15</v>
      </c>
      <c r="K43" s="11"/>
      <c r="L43" s="12"/>
      <c r="M43" s="12"/>
      <c r="N43" s="12"/>
    </row>
    <row r="44" spans="1:14" s="2" customFormat="1" ht="17" x14ac:dyDescent="0.2">
      <c r="A44" s="2" t="s">
        <v>15</v>
      </c>
      <c r="B44" s="8" t="s">
        <v>15</v>
      </c>
      <c r="C44" s="8" t="s">
        <v>15</v>
      </c>
      <c r="D44" s="8" t="s">
        <v>73</v>
      </c>
      <c r="E44" s="8" t="s">
        <v>15</v>
      </c>
      <c r="F44" s="8" t="s">
        <v>15</v>
      </c>
      <c r="G44" s="8" t="s">
        <v>15</v>
      </c>
      <c r="H44" s="9">
        <f>SUM(H13:H42)</f>
        <v>8400</v>
      </c>
      <c r="I44" s="8" t="s">
        <v>15</v>
      </c>
      <c r="J44" s="16" t="s">
        <v>15</v>
      </c>
      <c r="K44" s="17">
        <f>SUM(K13:K40)</f>
        <v>1534760</v>
      </c>
      <c r="L44" s="18">
        <f>SUM(L13:L40)</f>
        <v>211691.03448275867</v>
      </c>
      <c r="M44" s="18">
        <f>L44/H44-F$56</f>
        <v>19.497301836272698</v>
      </c>
      <c r="N44" s="18">
        <f>SUM(N13:N40)</f>
        <v>163788.74344827587</v>
      </c>
    </row>
    <row r="46" spans="1:14" s="1" customFormat="1" ht="17" x14ac:dyDescent="0.2">
      <c r="A46" s="1" t="s">
        <v>15</v>
      </c>
      <c r="B46" s="29" t="s">
        <v>74</v>
      </c>
      <c r="C46" s="29"/>
      <c r="D46" s="29"/>
      <c r="E46" s="10" t="s">
        <v>75</v>
      </c>
      <c r="F46" s="10" t="s">
        <v>76</v>
      </c>
      <c r="H46" s="28" t="s">
        <v>77</v>
      </c>
      <c r="I46" s="28"/>
      <c r="J46" s="28"/>
      <c r="K46" s="28"/>
      <c r="L46" s="28"/>
      <c r="M46" s="19" t="s">
        <v>33</v>
      </c>
      <c r="N46" s="20" t="s">
        <v>78</v>
      </c>
    </row>
    <row r="47" spans="1:14" s="1" customFormat="1" ht="17" x14ac:dyDescent="0.2">
      <c r="A47" s="1" t="s">
        <v>15</v>
      </c>
      <c r="B47" s="29" t="s">
        <v>79</v>
      </c>
      <c r="C47" s="29"/>
      <c r="D47" s="29"/>
      <c r="E47" s="11">
        <f>K44*0.09</f>
        <v>138128.4</v>
      </c>
      <c r="F47" s="12">
        <f>E47/N$8</f>
        <v>19052.193103448277</v>
      </c>
      <c r="H47" s="28"/>
      <c r="I47" s="28"/>
      <c r="J47" s="28"/>
      <c r="K47" s="28"/>
      <c r="L47" s="28"/>
      <c r="M47" s="21" t="s">
        <v>80</v>
      </c>
      <c r="N47" s="22">
        <f>SUMIF(F13:F40,114957,N13:N40)</f>
        <v>78545.90909165566</v>
      </c>
    </row>
    <row r="48" spans="1:14" s="1" customFormat="1" ht="17" x14ac:dyDescent="0.2">
      <c r="A48" s="1" t="s">
        <v>15</v>
      </c>
      <c r="B48" s="29" t="s">
        <v>81</v>
      </c>
      <c r="C48" s="29"/>
      <c r="D48" s="29"/>
      <c r="E48" s="11">
        <v>64365.9</v>
      </c>
      <c r="F48" s="12">
        <f t="shared" ref="F48:F53" si="4">E48/N$8</f>
        <v>8878.0551724137931</v>
      </c>
      <c r="H48" s="28"/>
      <c r="I48" s="28"/>
      <c r="J48" s="28"/>
      <c r="K48" s="28"/>
      <c r="L48" s="28"/>
      <c r="M48" s="21" t="s">
        <v>82</v>
      </c>
      <c r="N48" s="22">
        <f>SUMIF(F13:F40,121944,N13:N40)</f>
        <v>85242.834356620209</v>
      </c>
    </row>
    <row r="49" spans="1:14" s="1" customFormat="1" ht="16" x14ac:dyDescent="0.2">
      <c r="A49" s="1" t="s">
        <v>15</v>
      </c>
      <c r="B49" s="29" t="s">
        <v>83</v>
      </c>
      <c r="C49" s="29"/>
      <c r="D49" s="29"/>
      <c r="E49" s="11">
        <v>14411.51</v>
      </c>
      <c r="F49" s="12">
        <f t="shared" si="4"/>
        <v>1987.7944827586207</v>
      </c>
      <c r="H49" s="28"/>
      <c r="I49" s="28"/>
      <c r="J49" s="28"/>
      <c r="K49" s="28"/>
      <c r="L49" s="28"/>
      <c r="M49" s="23"/>
      <c r="N49" s="24"/>
    </row>
    <row r="50" spans="1:14" s="1" customFormat="1" ht="16" x14ac:dyDescent="0.2">
      <c r="A50" s="1" t="s">
        <v>15</v>
      </c>
      <c r="B50" s="29" t="s">
        <v>84</v>
      </c>
      <c r="C50" s="29"/>
      <c r="D50" s="29"/>
      <c r="E50" s="11">
        <v>7605</v>
      </c>
      <c r="F50" s="12">
        <f t="shared" si="4"/>
        <v>1048.9655172413793</v>
      </c>
      <c r="H50" s="28"/>
      <c r="I50" s="28"/>
      <c r="J50" s="28"/>
      <c r="K50" s="28"/>
      <c r="L50" s="28"/>
      <c r="M50" s="23"/>
      <c r="N50" s="24"/>
    </row>
    <row r="51" spans="1:14" s="1" customFormat="1" ht="16" x14ac:dyDescent="0.2">
      <c r="A51" s="1" t="s">
        <v>15</v>
      </c>
      <c r="B51" s="29" t="s">
        <v>85</v>
      </c>
      <c r="C51" s="29"/>
      <c r="D51" s="29"/>
      <c r="E51" s="11">
        <f>SUM(E47:E50)</f>
        <v>224510.81</v>
      </c>
      <c r="F51" s="12">
        <f t="shared" si="4"/>
        <v>30967.00827586207</v>
      </c>
      <c r="H51" s="28"/>
      <c r="I51" s="28"/>
      <c r="J51" s="28"/>
      <c r="K51" s="28"/>
      <c r="L51" s="28"/>
      <c r="M51" s="23"/>
      <c r="N51" s="24"/>
    </row>
    <row r="52" spans="1:14" s="1" customFormat="1" ht="16" x14ac:dyDescent="0.2">
      <c r="A52" s="1" t="s">
        <v>15</v>
      </c>
      <c r="B52" s="1" t="s">
        <v>15</v>
      </c>
      <c r="C52" s="1" t="s">
        <v>15</v>
      </c>
      <c r="D52" s="1" t="s">
        <v>15</v>
      </c>
      <c r="E52" s="13" t="s">
        <v>15</v>
      </c>
      <c r="F52" s="14"/>
      <c r="H52" s="28"/>
      <c r="I52" s="28"/>
      <c r="J52" s="28"/>
      <c r="K52" s="28"/>
      <c r="L52" s="28"/>
      <c r="M52" s="23"/>
      <c r="N52" s="24"/>
    </row>
    <row r="53" spans="1:14" s="1" customFormat="1" ht="16" x14ac:dyDescent="0.2">
      <c r="A53" s="1" t="s">
        <v>15</v>
      </c>
      <c r="B53" s="29" t="s">
        <v>88</v>
      </c>
      <c r="C53" s="29"/>
      <c r="D53" s="29"/>
      <c r="E53" s="11">
        <f>K44*0.08</f>
        <v>122780.8</v>
      </c>
      <c r="F53" s="12">
        <f t="shared" si="4"/>
        <v>16935.282758620691</v>
      </c>
      <c r="H53" s="28"/>
      <c r="I53" s="28"/>
      <c r="J53" s="28"/>
      <c r="K53" s="28"/>
      <c r="L53" s="28"/>
      <c r="M53" s="23"/>
      <c r="N53" s="24"/>
    </row>
    <row r="54" spans="1:14" s="1" customFormat="1" ht="16" x14ac:dyDescent="0.2">
      <c r="A54" s="1" t="s">
        <v>15</v>
      </c>
      <c r="B54" s="1" t="s">
        <v>15</v>
      </c>
      <c r="C54" s="1" t="s">
        <v>15</v>
      </c>
      <c r="D54" s="1" t="s">
        <v>15</v>
      </c>
      <c r="E54" s="13" t="s">
        <v>15</v>
      </c>
      <c r="F54" s="14"/>
      <c r="H54" s="28"/>
      <c r="I54" s="28"/>
      <c r="J54" s="28"/>
      <c r="K54" s="28"/>
      <c r="L54" s="28"/>
      <c r="M54" s="23"/>
      <c r="N54" s="24"/>
    </row>
    <row r="55" spans="1:14" s="1" customFormat="1" ht="16" x14ac:dyDescent="0.2">
      <c r="A55" s="1" t="s">
        <v>15</v>
      </c>
      <c r="B55" s="27" t="s">
        <v>86</v>
      </c>
      <c r="C55" s="27"/>
      <c r="D55" s="27"/>
      <c r="E55" s="11">
        <f>E51+E53</f>
        <v>347291.61</v>
      </c>
      <c r="F55" s="12">
        <f>E55/N$8</f>
        <v>47902.291034482754</v>
      </c>
      <c r="H55" s="28"/>
      <c r="I55" s="28"/>
      <c r="J55" s="28"/>
      <c r="K55" s="28"/>
      <c r="L55" s="28"/>
      <c r="M55" s="23"/>
      <c r="N55" s="24"/>
    </row>
    <row r="56" spans="1:14" s="1" customFormat="1" ht="16" x14ac:dyDescent="0.2">
      <c r="A56" s="1" t="s">
        <v>15</v>
      </c>
      <c r="B56" s="27" t="s">
        <v>87</v>
      </c>
      <c r="C56" s="27"/>
      <c r="D56" s="27"/>
      <c r="E56" s="11">
        <f>E55/(H44-H42)</f>
        <v>41.354085496546794</v>
      </c>
      <c r="F56" s="12">
        <f>E56/N$8</f>
        <v>5.7040117926271439</v>
      </c>
      <c r="H56" s="28"/>
      <c r="I56" s="28"/>
      <c r="J56" s="28"/>
      <c r="K56" s="28"/>
      <c r="L56" s="28"/>
      <c r="M56" s="25"/>
      <c r="N56" s="26"/>
    </row>
  </sheetData>
  <autoFilter ref="A12:N56" xr:uid="{00000000-0009-0000-0000-000000000000}"/>
  <mergeCells count="12">
    <mergeCell ref="B3:N3"/>
    <mergeCell ref="B4:N4"/>
    <mergeCell ref="B46:D46"/>
    <mergeCell ref="B47:D47"/>
    <mergeCell ref="B48:D48"/>
    <mergeCell ref="B56:D56"/>
    <mergeCell ref="H46:L56"/>
    <mergeCell ref="B49:D49"/>
    <mergeCell ref="B50:D50"/>
    <mergeCell ref="B51:D51"/>
    <mergeCell ref="B53:D53"/>
    <mergeCell ref="B55:D55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HLBU9923981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Agustín Vial Fuenzalida</cp:lastModifiedBy>
  <dcterms:created xsi:type="dcterms:W3CDTF">2024-02-05T07:39:00Z</dcterms:created>
  <dcterms:modified xsi:type="dcterms:W3CDTF">2024-03-22T14:29:05Z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4A28F316572B4EB0A629EDC11E708D4A_12</vt:lpwstr>
  </property>
  <property fmtid="{D5CDD505-2E9C-101B-9397-08002B2CF9AE}" pid="3" name="KSOProductBuildVer">
    <vt:lpwstr>2052-12.1.0.16250</vt:lpwstr>
  </property>
</Properties>
</file>