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andreaperalta/Library/Mobile Documents/com~apple~CloudDocs/TEMP. 2023-2024/1.Asistencia comercial/3.Liquidaciones/3.Harvest-Time/"/>
    </mc:Choice>
  </mc:AlternateContent>
  <xr:revisionPtr revIDLastSave="0" documentId="13_ncr:1_{BA645791-A185-614D-ACE5-6630086E5C27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ONEU9040382" sheetId="2" r:id="rId1"/>
    <sheet name="Hoja1" sheetId="3" r:id="rId2"/>
  </sheets>
  <definedNames>
    <definedName name="_xlnm._FilterDatabase" localSheetId="0" hidden="1">ONEU9040382!$A$12:$M$66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4" i="3" l="1"/>
  <c r="N54" i="3"/>
  <c r="E76" i="2"/>
  <c r="E75" i="2"/>
  <c r="E74" i="2"/>
  <c r="E73" i="2"/>
  <c r="E72" i="2"/>
  <c r="E71" i="2"/>
  <c r="E70" i="2"/>
  <c r="G66" i="2"/>
  <c r="K56" i="2"/>
  <c r="J56" i="2"/>
  <c r="J55" i="2"/>
  <c r="K55" i="2" s="1"/>
  <c r="K54" i="2"/>
  <c r="J54" i="2"/>
  <c r="J53" i="2"/>
  <c r="K53" i="2" s="1"/>
  <c r="K52" i="2"/>
  <c r="J52" i="2"/>
  <c r="J51" i="2"/>
  <c r="K51" i="2" s="1"/>
  <c r="K50" i="2"/>
  <c r="J50" i="2"/>
  <c r="J49" i="2"/>
  <c r="K49" i="2" s="1"/>
  <c r="K48" i="2"/>
  <c r="J48" i="2"/>
  <c r="J47" i="2"/>
  <c r="K47" i="2" s="1"/>
  <c r="K46" i="2"/>
  <c r="J46" i="2"/>
  <c r="J45" i="2"/>
  <c r="K45" i="2" s="1"/>
  <c r="K44" i="2"/>
  <c r="J44" i="2"/>
  <c r="J43" i="2"/>
  <c r="K43" i="2" s="1"/>
  <c r="K42" i="2"/>
  <c r="J42" i="2"/>
  <c r="J41" i="2"/>
  <c r="K41" i="2" s="1"/>
  <c r="K40" i="2"/>
  <c r="J40" i="2"/>
  <c r="J39" i="2"/>
  <c r="K39" i="2" s="1"/>
  <c r="K38" i="2"/>
  <c r="J38" i="2"/>
  <c r="J37" i="2"/>
  <c r="K37" i="2" s="1"/>
  <c r="K36" i="2"/>
  <c r="J36" i="2"/>
  <c r="J35" i="2"/>
  <c r="K35" i="2" s="1"/>
  <c r="K34" i="2"/>
  <c r="J34" i="2"/>
  <c r="J33" i="2"/>
  <c r="K33" i="2" s="1"/>
  <c r="K32" i="2"/>
  <c r="J32" i="2"/>
  <c r="J31" i="2"/>
  <c r="K31" i="2" s="1"/>
  <c r="K30" i="2"/>
  <c r="J30" i="2"/>
  <c r="J29" i="2"/>
  <c r="K29" i="2" s="1"/>
  <c r="K28" i="2"/>
  <c r="J28" i="2"/>
  <c r="J27" i="2"/>
  <c r="K27" i="2" s="1"/>
  <c r="K26" i="2"/>
  <c r="J26" i="2"/>
  <c r="K25" i="2"/>
  <c r="J25" i="2"/>
  <c r="K24" i="2"/>
  <c r="J24" i="2"/>
  <c r="J23" i="2"/>
  <c r="K23" i="2" s="1"/>
  <c r="K22" i="2"/>
  <c r="J22" i="2"/>
  <c r="J21" i="2"/>
  <c r="K21" i="2" s="1"/>
  <c r="K20" i="2"/>
  <c r="J20" i="2"/>
  <c r="J19" i="2"/>
  <c r="K19" i="2" s="1"/>
  <c r="K18" i="2"/>
  <c r="J18" i="2"/>
  <c r="J17" i="2"/>
  <c r="K17" i="2" s="1"/>
  <c r="K16" i="2"/>
  <c r="J16" i="2"/>
  <c r="J15" i="2"/>
  <c r="K15" i="2" s="1"/>
  <c r="K14" i="2"/>
  <c r="J14" i="2"/>
  <c r="J13" i="2"/>
  <c r="J66" i="2" s="1"/>
  <c r="D69" i="2" l="1"/>
  <c r="D79" i="2"/>
  <c r="E79" i="2" s="1"/>
  <c r="K13" i="2"/>
  <c r="K66" i="2" l="1"/>
  <c r="E69" i="2"/>
  <c r="D77" i="2"/>
  <c r="D81" i="2" l="1"/>
  <c r="E77" i="2"/>
  <c r="D82" i="2" l="1"/>
  <c r="E82" i="2" s="1"/>
  <c r="E81" i="2"/>
  <c r="L52" i="2" l="1"/>
  <c r="M52" i="2" s="1"/>
  <c r="L48" i="2"/>
  <c r="M48" i="2" s="1"/>
  <c r="L44" i="2"/>
  <c r="M44" i="2" s="1"/>
  <c r="L38" i="2"/>
  <c r="M38" i="2" s="1"/>
  <c r="L32" i="2"/>
  <c r="M32" i="2" s="1"/>
  <c r="L26" i="2"/>
  <c r="M26" i="2" s="1"/>
  <c r="L22" i="2"/>
  <c r="M22" i="2" s="1"/>
  <c r="L16" i="2"/>
  <c r="M16" i="2" s="1"/>
  <c r="L56" i="2"/>
  <c r="M56" i="2" s="1"/>
  <c r="L50" i="2"/>
  <c r="M50" i="2" s="1"/>
  <c r="L46" i="2"/>
  <c r="M46" i="2" s="1"/>
  <c r="L40" i="2"/>
  <c r="M40" i="2" s="1"/>
  <c r="L36" i="2"/>
  <c r="M36" i="2" s="1"/>
  <c r="L30" i="2"/>
  <c r="M30" i="2" s="1"/>
  <c r="L24" i="2"/>
  <c r="M24" i="2" s="1"/>
  <c r="L20" i="2"/>
  <c r="M20" i="2" s="1"/>
  <c r="L54" i="2"/>
  <c r="M54" i="2" s="1"/>
  <c r="L42" i="2"/>
  <c r="M42" i="2" s="1"/>
  <c r="L34" i="2"/>
  <c r="M34" i="2" s="1"/>
  <c r="L28" i="2"/>
  <c r="M28" i="2" s="1"/>
  <c r="L18" i="2"/>
  <c r="M18" i="2" s="1"/>
  <c r="L14" i="2"/>
  <c r="M14" i="2" s="1"/>
  <c r="L25" i="2"/>
  <c r="M25" i="2" s="1"/>
  <c r="L45" i="2"/>
  <c r="M45" i="2" s="1"/>
  <c r="L23" i="2"/>
  <c r="M23" i="2" s="1"/>
  <c r="L53" i="2"/>
  <c r="M53" i="2" s="1"/>
  <c r="L41" i="2"/>
  <c r="M41" i="2" s="1"/>
  <c r="L49" i="2"/>
  <c r="M49" i="2" s="1"/>
  <c r="L55" i="2"/>
  <c r="M55" i="2" s="1"/>
  <c r="L21" i="2"/>
  <c r="M21" i="2" s="1"/>
  <c r="L39" i="2"/>
  <c r="M39" i="2" s="1"/>
  <c r="L15" i="2"/>
  <c r="M15" i="2" s="1"/>
  <c r="L47" i="2"/>
  <c r="M47" i="2" s="1"/>
  <c r="L19" i="2"/>
  <c r="M19" i="2" s="1"/>
  <c r="L31" i="2"/>
  <c r="M31" i="2" s="1"/>
  <c r="L37" i="2"/>
  <c r="M37" i="2" s="1"/>
  <c r="L29" i="2"/>
  <c r="M29" i="2" s="1"/>
  <c r="L17" i="2"/>
  <c r="M17" i="2" s="1"/>
  <c r="L35" i="2"/>
  <c r="M35" i="2" s="1"/>
  <c r="L27" i="2"/>
  <c r="M27" i="2" s="1"/>
  <c r="L51" i="2"/>
  <c r="M51" i="2" s="1"/>
  <c r="L33" i="2"/>
  <c r="M33" i="2" s="1"/>
  <c r="L43" i="2"/>
  <c r="M43" i="2" s="1"/>
  <c r="L13" i="2"/>
  <c r="M13" i="2" s="1"/>
  <c r="L66" i="2"/>
  <c r="M66" i="2" l="1"/>
</calcChain>
</file>

<file path=xl/sharedStrings.xml><?xml version="1.0" encoding="utf-8"?>
<sst xmlns="http://schemas.openxmlformats.org/spreadsheetml/2006/main" count="435" uniqueCount="75">
  <si>
    <t>Sales Summary</t>
  </si>
  <si>
    <r>
      <rPr>
        <sz val="18"/>
        <rFont val="宋体"/>
        <charset val="134"/>
      </rPr>
      <t>销售报告</t>
    </r>
  </si>
  <si>
    <r>
      <rPr>
        <sz val="12"/>
        <rFont val="宋体"/>
        <charset val="134"/>
      </rPr>
      <t>供应商</t>
    </r>
    <r>
      <rPr>
        <sz val="12"/>
        <rFont val="Times New Roman"/>
        <family val="1"/>
      </rPr>
      <t xml:space="preserve"> Supplier:</t>
    </r>
  </si>
  <si>
    <t>OCHO FUEGOS SPA</t>
  </si>
  <si>
    <r>
      <rPr>
        <sz val="12"/>
        <rFont val="宋体"/>
        <charset val="134"/>
      </rPr>
      <t>到货日期</t>
    </r>
    <r>
      <rPr>
        <sz val="12"/>
        <rFont val="Times New Roman"/>
        <family val="1"/>
      </rPr>
      <t xml:space="preserve"> Arrival Date:</t>
    </r>
  </si>
  <si>
    <r>
      <rPr>
        <sz val="12"/>
        <rFont val="宋体"/>
        <charset val="134"/>
      </rPr>
      <t>销售日期</t>
    </r>
    <r>
      <rPr>
        <sz val="12"/>
        <rFont val="Times New Roman"/>
        <family val="1"/>
      </rPr>
      <t xml:space="preserve"> Date of Sale:</t>
    </r>
  </si>
  <si>
    <r>
      <rPr>
        <sz val="12"/>
        <rFont val="宋体"/>
        <charset val="134"/>
      </rPr>
      <t>汇率</t>
    </r>
    <r>
      <rPr>
        <sz val="12"/>
        <rFont val="Times New Roman"/>
        <family val="1"/>
      </rPr>
      <t>FX Rate:</t>
    </r>
  </si>
  <si>
    <r>
      <rPr>
        <sz val="12"/>
        <color theme="1"/>
        <rFont val="宋体"/>
        <charset val="134"/>
      </rPr>
      <t>航次号</t>
    </r>
    <r>
      <rPr>
        <sz val="12"/>
        <color theme="1"/>
        <rFont val="Times New Roman"/>
        <family val="1"/>
      </rPr>
      <t>Voyage No:</t>
    </r>
  </si>
  <si>
    <t>ITAJAI EXPRESS 2347W</t>
  </si>
  <si>
    <r>
      <rPr>
        <sz val="12"/>
        <color theme="1"/>
        <rFont val="宋体"/>
        <charset val="134"/>
      </rPr>
      <t>柜号</t>
    </r>
    <r>
      <rPr>
        <sz val="12"/>
        <color theme="1"/>
        <rFont val="Times New Roman"/>
        <family val="1"/>
      </rPr>
      <t xml:space="preserve"> Container No:</t>
    </r>
  </si>
  <si>
    <t>ONEU9040382</t>
  </si>
  <si>
    <r>
      <rPr>
        <sz val="12"/>
        <rFont val="宋体"/>
        <charset val="134"/>
      </rPr>
      <t>销售地点</t>
    </r>
    <r>
      <rPr>
        <sz val="12"/>
        <rFont val="Times New Roman"/>
        <family val="1"/>
      </rPr>
      <t xml:space="preserve"> Sales Location:</t>
    </r>
  </si>
  <si>
    <t>Guangzhou/Zhengzhou</t>
  </si>
  <si>
    <r>
      <rPr>
        <sz val="12"/>
        <rFont val="宋体"/>
        <charset val="134"/>
      </rPr>
      <t>日期</t>
    </r>
  </si>
  <si>
    <r>
      <rPr>
        <sz val="12"/>
        <rFont val="宋体"/>
        <charset val="134"/>
      </rPr>
      <t>板号</t>
    </r>
  </si>
  <si>
    <r>
      <rPr>
        <sz val="12"/>
        <rFont val="宋体"/>
        <charset val="134"/>
      </rPr>
      <t>品种</t>
    </r>
  </si>
  <si>
    <r>
      <rPr>
        <sz val="12"/>
        <rFont val="宋体"/>
        <charset val="134"/>
      </rPr>
      <t>包装厂</t>
    </r>
  </si>
  <si>
    <r>
      <rPr>
        <sz val="12"/>
        <rFont val="宋体"/>
        <charset val="134"/>
      </rPr>
      <t>果园</t>
    </r>
  </si>
  <si>
    <r>
      <rPr>
        <sz val="12"/>
        <rFont val="宋体"/>
        <charset val="134"/>
      </rPr>
      <t>大小</t>
    </r>
  </si>
  <si>
    <r>
      <rPr>
        <sz val="12"/>
        <rFont val="宋体"/>
        <charset val="134"/>
      </rPr>
      <t>数量</t>
    </r>
  </si>
  <si>
    <r>
      <rPr>
        <sz val="12"/>
        <rFont val="宋体"/>
        <charset val="134"/>
      </rPr>
      <t>规格</t>
    </r>
  </si>
  <si>
    <r>
      <rPr>
        <sz val="12"/>
        <rFont val="宋体"/>
        <charset val="134"/>
      </rPr>
      <t>价格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</si>
  <si>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人民币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</si>
  <si>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>(</t>
    </r>
    <r>
      <rPr>
        <sz val="12"/>
        <rFont val="宋体"/>
        <charset val="134"/>
      </rPr>
      <t>美金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</si>
  <si>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每箱收益</t>
    </r>
    <r>
      <rPr>
        <sz val="12"/>
        <rFont val="Times New Roman"/>
        <family val="1"/>
      </rPr>
      <t xml:space="preserve"> FOB</t>
    </r>
  </si>
  <si>
    <r>
      <rPr>
        <sz val="12"/>
        <rFont val="宋体"/>
        <charset val="134"/>
      </rPr>
      <t>总收益</t>
    </r>
    <r>
      <rPr>
        <sz val="12"/>
        <rFont val="Times New Roman"/>
        <family val="1"/>
      </rPr>
      <t xml:space="preserve"> FOB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</si>
  <si>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</si>
  <si>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</si>
  <si>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</si>
  <si>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</si>
  <si>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</si>
  <si>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</si>
  <si>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</si>
  <si>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</si>
  <si>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</si>
  <si>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</si>
  <si>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</si>
  <si>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FOB Return</t>
  </si>
  <si>
    <t>Total Return</t>
  </si>
  <si>
    <t>SKEENA</t>
  </si>
  <si>
    <t>J-UP</t>
  </si>
  <si>
    <t>10kg</t>
  </si>
  <si>
    <t>REGINA</t>
  </si>
  <si>
    <t>JDD</t>
  </si>
  <si>
    <t>2.5kg</t>
  </si>
  <si>
    <t>JD</t>
  </si>
  <si>
    <t>2JD</t>
  </si>
  <si>
    <t>2J</t>
  </si>
  <si>
    <t>3JD</t>
  </si>
  <si>
    <t>J</t>
  </si>
  <si>
    <t>LAPINS</t>
  </si>
  <si>
    <t>2JDD</t>
  </si>
  <si>
    <t>3JDD</t>
  </si>
  <si>
    <t>4JDD</t>
  </si>
  <si>
    <t>XLD</t>
  </si>
  <si>
    <t>BING</t>
  </si>
  <si>
    <t/>
  </si>
  <si>
    <t>Damage</t>
  </si>
  <si>
    <r>
      <rPr>
        <sz val="12"/>
        <rFont val="宋体"/>
        <charset val="134"/>
      </rPr>
      <t>总数</t>
    </r>
    <r>
      <rPr>
        <sz val="12"/>
        <rFont val="Times New Roman"/>
        <family val="1"/>
      </rPr>
      <t xml:space="preserve"> Total:</t>
    </r>
  </si>
  <si>
    <r>
      <rPr>
        <sz val="12"/>
        <rFont val="宋体"/>
        <charset val="134"/>
      </rPr>
      <t>其他费用</t>
    </r>
    <r>
      <rPr>
        <sz val="12"/>
        <rFont val="Times New Roman"/>
        <family val="1"/>
      </rPr>
      <t xml:space="preserve"> Additional Fees</t>
    </r>
  </si>
  <si>
    <r>
      <rPr>
        <sz val="12"/>
        <rFont val="宋体"/>
        <charset val="134"/>
      </rPr>
      <t>人民币</t>
    </r>
    <r>
      <rPr>
        <sz val="12"/>
        <rFont val="Times New Roman"/>
        <family val="1"/>
      </rPr>
      <t xml:space="preserve"> RMB</t>
    </r>
  </si>
  <si>
    <r>
      <rPr>
        <sz val="12"/>
        <rFont val="宋体"/>
        <charset val="134"/>
      </rPr>
      <t>美金</t>
    </r>
    <r>
      <rPr>
        <sz val="12"/>
        <rFont val="Times New Roman"/>
        <family val="1"/>
      </rPr>
      <t xml:space="preserve"> USD</t>
    </r>
  </si>
  <si>
    <r>
      <rPr>
        <sz val="12"/>
        <rFont val="Times New Roman"/>
        <family val="1"/>
      </rPr>
      <t>Note</t>
    </r>
    <r>
      <rPr>
        <sz val="12"/>
        <rFont val="宋体"/>
        <charset val="134"/>
      </rPr>
      <t>：</t>
    </r>
  </si>
  <si>
    <r>
      <t>海关</t>
    </r>
    <r>
      <rPr>
        <sz val="12"/>
        <rFont val="Times New Roman"/>
        <family val="1"/>
      </rPr>
      <t>/</t>
    </r>
    <r>
      <rPr>
        <sz val="12"/>
        <rFont val="宋体"/>
        <charset val="134"/>
      </rPr>
      <t>税金</t>
    </r>
    <r>
      <rPr>
        <sz val="12"/>
        <rFont val="Times New Roman"/>
        <family val="1"/>
      </rPr>
      <t xml:space="preserve"> Customs/VAT</t>
    </r>
  </si>
  <si>
    <r>
      <rPr>
        <sz val="12"/>
        <rFont val="宋体"/>
        <charset val="134"/>
      </rPr>
      <t>海运费</t>
    </r>
    <r>
      <rPr>
        <sz val="12"/>
        <rFont val="Times New Roman"/>
        <family val="1"/>
      </rPr>
      <t xml:space="preserve"> Ocean Freight</t>
    </r>
  </si>
  <si>
    <r>
      <rPr>
        <sz val="12"/>
        <rFont val="宋体-简"/>
        <family val="1"/>
        <charset val="134"/>
      </rPr>
      <t>文件费</t>
    </r>
    <r>
      <rPr>
        <sz val="12"/>
        <rFont val="Times New Roman"/>
        <family val="1"/>
      </rPr>
      <t xml:space="preserve"> Documents Fee</t>
    </r>
  </si>
  <si>
    <r>
      <rPr>
        <sz val="12"/>
        <color theme="1"/>
        <rFont val="宋体"/>
        <charset val="134"/>
      </rPr>
      <t>中检费及杂费</t>
    </r>
    <r>
      <rPr>
        <sz val="12"/>
        <color theme="1"/>
        <rFont val="Times New Roman"/>
        <family val="1"/>
      </rPr>
      <t xml:space="preserve"> Customs Inspection Fee &amp; Misc</t>
    </r>
  </si>
  <si>
    <r>
      <rPr>
        <sz val="12"/>
        <rFont val="宋体-简"/>
        <family val="1"/>
        <charset val="134"/>
      </rPr>
      <t>货代费用</t>
    </r>
    <r>
      <rPr>
        <sz val="12"/>
        <rFont val="Times New Roman"/>
        <family val="1"/>
      </rPr>
      <t xml:space="preserve"> Agent Fee</t>
    </r>
  </si>
  <si>
    <r>
      <rPr>
        <sz val="12"/>
        <rFont val="宋体"/>
        <charset val="134"/>
      </rPr>
      <t>运输费</t>
    </r>
    <r>
      <rPr>
        <sz val="12"/>
        <rFont val="Times New Roman"/>
        <family val="1"/>
      </rPr>
      <t xml:space="preserve"> Trucking Fees</t>
    </r>
  </si>
  <si>
    <r>
      <rPr>
        <sz val="12"/>
        <rFont val="宋体"/>
        <charset val="134"/>
      </rPr>
      <t>市场费用</t>
    </r>
    <r>
      <rPr>
        <sz val="12"/>
        <rFont val="Times New Roman"/>
        <family val="1"/>
      </rPr>
      <t xml:space="preserve"> Market Fees</t>
    </r>
  </si>
  <si>
    <r>
      <rPr>
        <sz val="12"/>
        <rFont val="宋体"/>
        <charset val="134"/>
      </rPr>
      <t>入场费</t>
    </r>
    <r>
      <rPr>
        <sz val="12"/>
        <rFont val="Times New Roman"/>
        <family val="1"/>
      </rPr>
      <t xml:space="preserve"> Market Entry Fees</t>
    </r>
  </si>
  <si>
    <r>
      <rPr>
        <sz val="12"/>
        <rFont val="宋体"/>
        <charset val="134"/>
      </rPr>
      <t>小计</t>
    </r>
    <r>
      <rPr>
        <sz val="12"/>
        <rFont val="Times New Roman"/>
        <family val="1"/>
      </rPr>
      <t xml:space="preserve"> Total Fees</t>
    </r>
  </si>
  <si>
    <r>
      <rPr>
        <sz val="12"/>
        <rFont val="宋体"/>
        <charset val="134"/>
      </rPr>
      <t>销售佣金</t>
    </r>
    <r>
      <rPr>
        <sz val="12"/>
        <rFont val="Times New Roman"/>
        <family val="1"/>
      </rPr>
      <t xml:space="preserve"> Commission (8.00%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</si>
  <si>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总费用</t>
    </r>
    <r>
      <rPr>
        <sz val="12"/>
        <rFont val="Times New Roman"/>
        <family val="1"/>
      </rPr>
      <t xml:space="preserve"> Total Charges</t>
    </r>
  </si>
  <si>
    <r>
      <rPr>
        <sz val="12"/>
        <rFont val="宋体"/>
        <charset val="134"/>
      </rPr>
      <t>每箱平均费用</t>
    </r>
    <r>
      <rPr>
        <sz val="12"/>
        <rFont val="Times New Roman"/>
        <family val="1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</si>
</sst>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￥&quot;#,##0.00;&quot;￥&quot;\-#,##0.00"/>
    <numFmt numFmtId="165" formatCode="&quot;US$&quot;#,##0.00;\-&quot;US$&quot;#,##0.00"/>
    <numFmt numFmtId="166" formatCode="0.00_ "/>
    <numFmt numFmtId="167" formatCode="&quot;￥&quot;#,##0.00_);[Red]\(&quot;￥&quot;#,##0.00\)"/>
    <numFmt numFmtId="168" formatCode="#,##0.00_ "/>
  </numFmts>
  <fonts count="9">
    <font>
      <sz val="11"/>
      <color theme="1"/>
      <name val="Calibri"/>
      <charset val="134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sz val="18"/>
      <name val="Times New Roman"/>
      <family val="1"/>
    </font>
    <font>
      <sz val="12"/>
      <color theme="1"/>
      <name val="Times New Roman"/>
      <family val="1"/>
    </font>
    <font>
      <sz val="12"/>
      <name val="宋体"/>
      <charset val="134"/>
    </font>
    <font>
      <sz val="12"/>
      <name val="宋体-简"/>
      <family val="1"/>
      <charset val="134"/>
    </font>
    <font>
      <sz val="12"/>
      <color theme="1"/>
      <name val="宋体"/>
      <charset val="134"/>
    </font>
    <font>
      <sz val="18"/>
      <name val="宋体"/>
      <charset val="134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64" fontId="1" fillId="0" borderId="3" xfId="0" applyNumberFormat="1" applyFont="1" applyBorder="1" applyAlignment="1">
      <alignment horizontal="right" vertical="center"/>
    </xf>
    <xf numFmtId="165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6" fontId="1" fillId="0" borderId="0" xfId="0" applyNumberFormat="1" applyFont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7" fontId="1" fillId="0" borderId="3" xfId="0" applyNumberFormat="1" applyFont="1" applyBorder="1" applyAlignment="1">
      <alignment horizontal="right" vertical="center"/>
    </xf>
    <xf numFmtId="167" fontId="1" fillId="0" borderId="0" xfId="0" applyNumberFormat="1" applyFont="1"/>
    <xf numFmtId="165" fontId="1" fillId="0" borderId="0" xfId="0" applyNumberFormat="1" applyFont="1"/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65" fontId="1" fillId="3" borderId="3" xfId="0" applyNumberFormat="1" applyFont="1" applyFill="1" applyBorder="1" applyAlignment="1">
      <alignment horizontal="right" vertical="center"/>
    </xf>
    <xf numFmtId="168" fontId="2" fillId="0" borderId="0" xfId="0" applyNumberFormat="1" applyFont="1"/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6" fillId="0" borderId="3" xfId="0" applyFont="1" applyBorder="1"/>
    <xf numFmtId="0" fontId="5" fillId="0" borderId="3" xfId="0" applyFont="1" applyBorder="1"/>
    <xf numFmtId="0" fontId="7" fillId="0" borderId="3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65405</xdr:colOff>
      <xdr:row>0</xdr:row>
      <xdr:rowOff>44450</xdr:rowOff>
    </xdr:from>
    <xdr:to>
      <xdr:col>1</xdr:col>
      <xdr:colOff>351155</xdr:colOff>
      <xdr:row>5</xdr:row>
      <xdr:rowOff>110490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405" y="44450"/>
          <a:ext cx="1534160" cy="13004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BB6FE1-54DE-E143-9D84-0092B18E922F}" name="Tabla1" displayName="Tabla1" ref="B2:N54" totalsRowCount="1">
  <autoFilter ref="B2:N53" xr:uid="{AFBB6FE1-54DE-E143-9D84-0092B18E922F}"/>
  <sortState xmlns:xlrd2="http://schemas.microsoft.com/office/spreadsheetml/2017/richdata2" ref="B8:N53">
    <sortCondition ref="G2:G53"/>
  </sortState>
  <tableColumns count="13">
    <tableColumn id="1" xr3:uid="{153035EA-A1F5-AA49-8DD0-0E124B47CA82}" name="Date" totalsRowLabel="Total"/>
    <tableColumn id="2" xr3:uid="{926CFB5F-0C8A-8243-A949-93DC8C9D082D}" name="Pallet No."/>
    <tableColumn id="3" xr3:uid="{5F7AF245-6AC0-5D40-A8CA-C1DEFA73115C}" name="Variety"/>
    <tableColumn id="4" xr3:uid="{1F22B3E1-FDCC-7944-BCDD-6679B9138CEE}" name="CSP"/>
    <tableColumn id="5" xr3:uid="{09A19333-E80D-6D43-8508-7A81387DE5B6}" name="CSG"/>
    <tableColumn id="6" xr3:uid="{2B6BBD7D-FDA8-C14E-A427-92EE10A7B173}" name="Size"/>
    <tableColumn id="7" xr3:uid="{0E8138F2-94D4-7A4E-B63D-44ABD8BAA1C1}" name="Quantity" totalsRowFunction="sum"/>
    <tableColumn id="8" xr3:uid="{F65457F1-8F10-A44A-AEBE-E550FB382856}" name="Specification"/>
    <tableColumn id="9" xr3:uid="{064CE6DF-5F72-014E-8D1C-272B05AB3BDF}" name="Price RMB"/>
    <tableColumn id="10" xr3:uid="{B6357F20-005C-374B-AA2C-9054614790DC}" name="Total RMB"/>
    <tableColumn id="11" xr3:uid="{4EA5B7B9-508E-2541-A71E-C7550686E826}" name="Total"/>
    <tableColumn id="12" xr3:uid="{121AF3EF-1EAA-4543-81AF-B8A0D6095AFF}" name="FOB Return"/>
    <tableColumn id="13" xr3:uid="{E26AF5AB-0D40-E540-9AED-E04BDBCE1315}" name="Total Return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10"/>
  <sheetViews>
    <sheetView tabSelected="1" zoomScale="80" zoomScaleNormal="80" workbookViewId="0">
      <selection activeCell="C23" sqref="C23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30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3" ht="11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</row>
    <row r="8" spans="1:13" s="1" customFormat="1" ht="24" customHeight="1">
      <c r="A8" s="4" t="s">
        <v>2</v>
      </c>
      <c r="B8" s="36" t="s">
        <v>3</v>
      </c>
      <c r="C8" s="36"/>
      <c r="E8" s="4" t="s">
        <v>4</v>
      </c>
      <c r="F8" s="11">
        <v>45328</v>
      </c>
      <c r="G8" s="12"/>
      <c r="H8" s="37" t="s">
        <v>5</v>
      </c>
      <c r="I8" s="37"/>
      <c r="J8" s="11">
        <v>45328</v>
      </c>
      <c r="L8" s="4" t="s">
        <v>6</v>
      </c>
      <c r="M8" s="18">
        <v>7.2</v>
      </c>
    </row>
    <row r="9" spans="1:13" s="1" customFormat="1" ht="24" customHeight="1">
      <c r="A9" s="6" t="s">
        <v>7</v>
      </c>
      <c r="B9" s="36" t="s">
        <v>8</v>
      </c>
      <c r="C9" s="36"/>
      <c r="E9" s="13" t="s">
        <v>9</v>
      </c>
      <c r="F9" s="5" t="s">
        <v>10</v>
      </c>
      <c r="G9" s="14"/>
      <c r="H9" s="37" t="s">
        <v>11</v>
      </c>
      <c r="I9" s="37"/>
      <c r="J9" s="5" t="s">
        <v>12</v>
      </c>
    </row>
    <row r="10" spans="1:13" ht="24" customHeight="1"/>
    <row r="11" spans="1:13" s="2" customFormat="1" ht="24" customHeight="1">
      <c r="A11" s="7" t="s">
        <v>13</v>
      </c>
      <c r="B11" s="7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7" t="s">
        <v>22</v>
      </c>
      <c r="K11" s="7" t="s">
        <v>23</v>
      </c>
      <c r="L11" s="7" t="s">
        <v>24</v>
      </c>
      <c r="M11" s="7" t="s">
        <v>25</v>
      </c>
    </row>
    <row r="12" spans="1:13" s="2" customFormat="1" ht="24" customHeight="1">
      <c r="A12" s="8" t="s">
        <v>26</v>
      </c>
      <c r="B12" s="8" t="s">
        <v>27</v>
      </c>
      <c r="C12" s="8" t="s">
        <v>28</v>
      </c>
      <c r="D12" s="8" t="s">
        <v>29</v>
      </c>
      <c r="E12" s="8" t="s">
        <v>30</v>
      </c>
      <c r="F12" s="8" t="s">
        <v>31</v>
      </c>
      <c r="G12" s="8" t="s">
        <v>32</v>
      </c>
      <c r="H12" s="8" t="s">
        <v>33</v>
      </c>
      <c r="I12" s="8" t="s">
        <v>34</v>
      </c>
      <c r="J12" s="8" t="s">
        <v>35</v>
      </c>
      <c r="K12" s="8" t="s">
        <v>36</v>
      </c>
      <c r="L12" s="8" t="s">
        <v>37</v>
      </c>
      <c r="M12" s="8" t="s">
        <v>38</v>
      </c>
    </row>
    <row r="13" spans="1:13" s="2" customFormat="1" ht="24" customHeight="1">
      <c r="A13" s="9">
        <v>45328</v>
      </c>
      <c r="B13" s="10">
        <v>1513056</v>
      </c>
      <c r="C13" s="10" t="s">
        <v>39</v>
      </c>
      <c r="D13" s="10">
        <v>121064</v>
      </c>
      <c r="E13" s="10">
        <v>105448</v>
      </c>
      <c r="F13" s="10" t="s">
        <v>40</v>
      </c>
      <c r="G13" s="10">
        <v>112</v>
      </c>
      <c r="H13" s="10" t="s">
        <v>41</v>
      </c>
      <c r="I13" s="15">
        <v>325</v>
      </c>
      <c r="J13" s="15">
        <f t="shared" ref="J13:J32" si="0">G13*I13</f>
        <v>36400</v>
      </c>
      <c r="K13" s="16">
        <f t="shared" ref="K13:K32" si="1">J13/$M$8</f>
        <v>5055.5555555555557</v>
      </c>
      <c r="L13" s="16">
        <f>K13/G13-$E$82*4</f>
        <v>29.723280835426163</v>
      </c>
      <c r="M13" s="16">
        <f t="shared" ref="M13:M32" si="2">L13*G13</f>
        <v>3329.0074535677304</v>
      </c>
    </row>
    <row r="14" spans="1:13" s="2" customFormat="1" ht="24" customHeight="1">
      <c r="A14" s="9">
        <v>45328</v>
      </c>
      <c r="B14" s="10">
        <v>1513253</v>
      </c>
      <c r="C14" s="10" t="s">
        <v>42</v>
      </c>
      <c r="D14" s="10">
        <v>121064</v>
      </c>
      <c r="E14" s="10">
        <v>105448</v>
      </c>
      <c r="F14" s="10" t="s">
        <v>40</v>
      </c>
      <c r="G14" s="10">
        <v>110</v>
      </c>
      <c r="H14" s="10" t="s">
        <v>41</v>
      </c>
      <c r="I14" s="15">
        <v>290</v>
      </c>
      <c r="J14" s="15">
        <f t="shared" si="0"/>
        <v>31900</v>
      </c>
      <c r="K14" s="16">
        <f t="shared" si="1"/>
        <v>4430.5555555555557</v>
      </c>
      <c r="L14" s="16">
        <f>K14/G14-$E$82*4</f>
        <v>24.862169724315049</v>
      </c>
      <c r="M14" s="16">
        <f t="shared" si="2"/>
        <v>2734.8386696746552</v>
      </c>
    </row>
    <row r="15" spans="1:13" s="2" customFormat="1" ht="24" customHeight="1">
      <c r="A15" s="9">
        <v>45328</v>
      </c>
      <c r="B15" s="10">
        <v>1513357</v>
      </c>
      <c r="C15" s="10" t="s">
        <v>42</v>
      </c>
      <c r="D15" s="10">
        <v>121064</v>
      </c>
      <c r="E15" s="10">
        <v>105448</v>
      </c>
      <c r="F15" s="10" t="s">
        <v>40</v>
      </c>
      <c r="G15" s="10">
        <v>112</v>
      </c>
      <c r="H15" s="10" t="s">
        <v>41</v>
      </c>
      <c r="I15" s="15">
        <v>290</v>
      </c>
      <c r="J15" s="15">
        <f t="shared" si="0"/>
        <v>32480</v>
      </c>
      <c r="K15" s="16">
        <f t="shared" si="1"/>
        <v>4511.1111111111113</v>
      </c>
      <c r="L15" s="16">
        <f>K15/G15-$E$82*4</f>
        <v>24.862169724315049</v>
      </c>
      <c r="M15" s="16">
        <f t="shared" si="2"/>
        <v>2784.5630091232856</v>
      </c>
    </row>
    <row r="16" spans="1:13" s="2" customFormat="1" ht="24" customHeight="1">
      <c r="A16" s="9">
        <v>45328</v>
      </c>
      <c r="B16" s="10">
        <v>1513402</v>
      </c>
      <c r="C16" s="10" t="s">
        <v>39</v>
      </c>
      <c r="D16" s="10">
        <v>121064</v>
      </c>
      <c r="E16" s="10">
        <v>105448</v>
      </c>
      <c r="F16" s="10" t="s">
        <v>40</v>
      </c>
      <c r="G16" s="10">
        <v>101</v>
      </c>
      <c r="H16" s="10" t="s">
        <v>41</v>
      </c>
      <c r="I16" s="15">
        <v>325</v>
      </c>
      <c r="J16" s="15">
        <f t="shared" si="0"/>
        <v>32825</v>
      </c>
      <c r="K16" s="16">
        <f t="shared" si="1"/>
        <v>4559.0277777777774</v>
      </c>
      <c r="L16" s="16">
        <f>K16/G16-$E$82*4</f>
        <v>29.723280835426156</v>
      </c>
      <c r="M16" s="16">
        <f t="shared" si="2"/>
        <v>3002.0513643780419</v>
      </c>
    </row>
    <row r="17" spans="1:13" s="2" customFormat="1" ht="24" customHeight="1">
      <c r="A17" s="9">
        <v>45328</v>
      </c>
      <c r="B17" s="10">
        <v>1513402</v>
      </c>
      <c r="C17" s="10" t="s">
        <v>42</v>
      </c>
      <c r="D17" s="10">
        <v>121064</v>
      </c>
      <c r="E17" s="10">
        <v>105448</v>
      </c>
      <c r="F17" s="10" t="s">
        <v>40</v>
      </c>
      <c r="G17" s="10">
        <v>11</v>
      </c>
      <c r="H17" s="10" t="s">
        <v>41</v>
      </c>
      <c r="I17" s="15">
        <v>290</v>
      </c>
      <c r="J17" s="15">
        <f t="shared" si="0"/>
        <v>3190</v>
      </c>
      <c r="K17" s="16">
        <f t="shared" si="1"/>
        <v>443.05555555555554</v>
      </c>
      <c r="L17" s="16">
        <f>K17/G17-$E$82*4</f>
        <v>24.862169724315049</v>
      </c>
      <c r="M17" s="16">
        <f t="shared" si="2"/>
        <v>273.48386696746553</v>
      </c>
    </row>
    <row r="18" spans="1:13" s="2" customFormat="1" ht="24" customHeight="1">
      <c r="A18" s="9">
        <v>45328</v>
      </c>
      <c r="B18" s="10">
        <v>1513405</v>
      </c>
      <c r="C18" s="10" t="s">
        <v>42</v>
      </c>
      <c r="D18" s="10">
        <v>121064</v>
      </c>
      <c r="E18" s="10">
        <v>105448</v>
      </c>
      <c r="F18" s="10" t="s">
        <v>43</v>
      </c>
      <c r="G18" s="10">
        <v>102</v>
      </c>
      <c r="H18" s="10" t="s">
        <v>44</v>
      </c>
      <c r="I18" s="15">
        <v>130</v>
      </c>
      <c r="J18" s="15">
        <f t="shared" si="0"/>
        <v>13260</v>
      </c>
      <c r="K18" s="16">
        <f t="shared" si="1"/>
        <v>1841.6666666666665</v>
      </c>
      <c r="L18" s="16">
        <f>K18/G18-$E$82</f>
        <v>14.20165354218987</v>
      </c>
      <c r="M18" s="16">
        <f t="shared" si="2"/>
        <v>1448.5686613033668</v>
      </c>
    </row>
    <row r="19" spans="1:13" s="2" customFormat="1" ht="24" customHeight="1">
      <c r="A19" s="9">
        <v>45328</v>
      </c>
      <c r="B19" s="10">
        <v>1513405</v>
      </c>
      <c r="C19" s="10" t="s">
        <v>42</v>
      </c>
      <c r="D19" s="10">
        <v>121064</v>
      </c>
      <c r="E19" s="10">
        <v>105448</v>
      </c>
      <c r="F19" s="10" t="s">
        <v>45</v>
      </c>
      <c r="G19" s="10">
        <v>59</v>
      </c>
      <c r="H19" s="10" t="s">
        <v>44</v>
      </c>
      <c r="I19" s="15">
        <v>140</v>
      </c>
      <c r="J19" s="15">
        <f t="shared" si="0"/>
        <v>8260</v>
      </c>
      <c r="K19" s="16">
        <f t="shared" si="1"/>
        <v>1147.2222222222222</v>
      </c>
      <c r="L19" s="16">
        <f t="shared" ref="L19:L38" si="3">K19/G19-$E$82</f>
        <v>15.590542431078759</v>
      </c>
      <c r="M19" s="16">
        <f t="shared" si="2"/>
        <v>919.84200343364682</v>
      </c>
    </row>
    <row r="20" spans="1:13" s="2" customFormat="1" ht="24" customHeight="1">
      <c r="A20" s="9">
        <v>45328</v>
      </c>
      <c r="B20" s="10">
        <v>1513405</v>
      </c>
      <c r="C20" s="10" t="s">
        <v>42</v>
      </c>
      <c r="D20" s="10">
        <v>121064</v>
      </c>
      <c r="E20" s="10">
        <v>105448</v>
      </c>
      <c r="F20" s="10" t="s">
        <v>46</v>
      </c>
      <c r="G20" s="10">
        <v>141</v>
      </c>
      <c r="H20" s="10" t="s">
        <v>44</v>
      </c>
      <c r="I20" s="15">
        <v>180</v>
      </c>
      <c r="J20" s="15">
        <f t="shared" si="0"/>
        <v>25380</v>
      </c>
      <c r="K20" s="16">
        <f t="shared" si="1"/>
        <v>3525</v>
      </c>
      <c r="L20" s="16">
        <f t="shared" si="3"/>
        <v>21.146097986634317</v>
      </c>
      <c r="M20" s="16">
        <f t="shared" si="2"/>
        <v>2981.5998161154384</v>
      </c>
    </row>
    <row r="21" spans="1:13" s="2" customFormat="1" ht="24" customHeight="1">
      <c r="A21" s="9">
        <v>45328</v>
      </c>
      <c r="B21" s="10">
        <v>1513405</v>
      </c>
      <c r="C21" s="10" t="s">
        <v>42</v>
      </c>
      <c r="D21" s="10">
        <v>121064</v>
      </c>
      <c r="E21" s="10">
        <v>105448</v>
      </c>
      <c r="F21" s="10" t="s">
        <v>47</v>
      </c>
      <c r="G21" s="10">
        <v>78</v>
      </c>
      <c r="H21" s="10" t="s">
        <v>44</v>
      </c>
      <c r="I21" s="15">
        <v>180</v>
      </c>
      <c r="J21" s="15">
        <f t="shared" si="0"/>
        <v>14040</v>
      </c>
      <c r="K21" s="16">
        <f t="shared" si="1"/>
        <v>1950</v>
      </c>
      <c r="L21" s="16">
        <f t="shared" si="3"/>
        <v>21.146097986634317</v>
      </c>
      <c r="M21" s="16">
        <f t="shared" si="2"/>
        <v>1649.3956429574766</v>
      </c>
    </row>
    <row r="22" spans="1:13" s="2" customFormat="1" ht="24" customHeight="1">
      <c r="A22" s="9">
        <v>45328</v>
      </c>
      <c r="B22" s="10">
        <v>1513405</v>
      </c>
      <c r="C22" s="10" t="s">
        <v>42</v>
      </c>
      <c r="D22" s="10">
        <v>121064</v>
      </c>
      <c r="E22" s="10">
        <v>105448</v>
      </c>
      <c r="F22" s="10" t="s">
        <v>48</v>
      </c>
      <c r="G22" s="10">
        <v>33</v>
      </c>
      <c r="H22" s="10" t="s">
        <v>44</v>
      </c>
      <c r="I22" s="15">
        <v>45</v>
      </c>
      <c r="J22" s="15">
        <f t="shared" si="0"/>
        <v>1485</v>
      </c>
      <c r="K22" s="16">
        <f t="shared" si="1"/>
        <v>206.25</v>
      </c>
      <c r="L22" s="16">
        <f t="shared" si="3"/>
        <v>2.3960979866343175</v>
      </c>
      <c r="M22" s="16">
        <f t="shared" si="2"/>
        <v>79.071233558932477</v>
      </c>
    </row>
    <row r="23" spans="1:13" s="2" customFormat="1" ht="24" customHeight="1">
      <c r="A23" s="9">
        <v>45328</v>
      </c>
      <c r="B23" s="10">
        <v>1513405</v>
      </c>
      <c r="C23" s="10" t="s">
        <v>42</v>
      </c>
      <c r="D23" s="10">
        <v>121064</v>
      </c>
      <c r="E23" s="10">
        <v>105448</v>
      </c>
      <c r="F23" s="10" t="s">
        <v>49</v>
      </c>
      <c r="G23" s="10">
        <v>7</v>
      </c>
      <c r="H23" s="10" t="s">
        <v>44</v>
      </c>
      <c r="I23" s="15">
        <v>140</v>
      </c>
      <c r="J23" s="15">
        <f t="shared" si="0"/>
        <v>980</v>
      </c>
      <c r="K23" s="16">
        <f t="shared" si="1"/>
        <v>136.11111111111111</v>
      </c>
      <c r="L23" s="16">
        <f t="shared" si="3"/>
        <v>15.590542431078763</v>
      </c>
      <c r="M23" s="16">
        <f t="shared" si="2"/>
        <v>109.13379701755134</v>
      </c>
    </row>
    <row r="24" spans="1:13" s="2" customFormat="1" ht="24" customHeight="1">
      <c r="A24" s="9">
        <v>45328</v>
      </c>
      <c r="B24" s="10">
        <v>1513427</v>
      </c>
      <c r="C24" s="10" t="s">
        <v>50</v>
      </c>
      <c r="D24" s="10">
        <v>121064</v>
      </c>
      <c r="E24" s="10">
        <v>105448</v>
      </c>
      <c r="F24" s="10" t="s">
        <v>51</v>
      </c>
      <c r="G24" s="10">
        <v>3</v>
      </c>
      <c r="H24" s="10" t="s">
        <v>44</v>
      </c>
      <c r="I24" s="15">
        <v>180</v>
      </c>
      <c r="J24" s="15">
        <f t="shared" si="0"/>
        <v>540</v>
      </c>
      <c r="K24" s="16">
        <f t="shared" si="1"/>
        <v>75</v>
      </c>
      <c r="L24" s="16">
        <f t="shared" si="3"/>
        <v>21.146097986634317</v>
      </c>
      <c r="M24" s="16">
        <f t="shared" si="2"/>
        <v>63.43829395990295</v>
      </c>
    </row>
    <row r="25" spans="1:13" s="2" customFormat="1" ht="24" customHeight="1">
      <c r="A25" s="9">
        <v>45328</v>
      </c>
      <c r="B25" s="10">
        <v>1513427</v>
      </c>
      <c r="C25" s="10" t="s">
        <v>50</v>
      </c>
      <c r="D25" s="10">
        <v>121064</v>
      </c>
      <c r="E25" s="10">
        <v>105448</v>
      </c>
      <c r="F25" s="10" t="s">
        <v>48</v>
      </c>
      <c r="G25" s="10">
        <v>215</v>
      </c>
      <c r="H25" s="10" t="s">
        <v>44</v>
      </c>
      <c r="I25" s="15">
        <v>200</v>
      </c>
      <c r="J25" s="15">
        <f t="shared" si="0"/>
        <v>43000</v>
      </c>
      <c r="K25" s="16">
        <f t="shared" si="1"/>
        <v>5972.2222222222217</v>
      </c>
      <c r="L25" s="16">
        <f t="shared" si="3"/>
        <v>23.923875764412092</v>
      </c>
      <c r="M25" s="16">
        <f t="shared" si="2"/>
        <v>5143.6332893485996</v>
      </c>
    </row>
    <row r="26" spans="1:13" s="2" customFormat="1" ht="24" customHeight="1">
      <c r="A26" s="9">
        <v>45328</v>
      </c>
      <c r="B26" s="10">
        <v>1513428</v>
      </c>
      <c r="C26" s="10" t="s">
        <v>50</v>
      </c>
      <c r="D26" s="10">
        <v>121064</v>
      </c>
      <c r="E26" s="10">
        <v>105448</v>
      </c>
      <c r="F26" s="10" t="s">
        <v>48</v>
      </c>
      <c r="G26" s="10">
        <v>59</v>
      </c>
      <c r="H26" s="10" t="s">
        <v>44</v>
      </c>
      <c r="I26" s="15">
        <v>200</v>
      </c>
      <c r="J26" s="15">
        <f t="shared" si="0"/>
        <v>11800</v>
      </c>
      <c r="K26" s="16">
        <f t="shared" si="1"/>
        <v>1638.8888888888889</v>
      </c>
      <c r="L26" s="16">
        <f t="shared" si="3"/>
        <v>23.923875764412095</v>
      </c>
      <c r="M26" s="16">
        <f t="shared" si="2"/>
        <v>1411.5086701003136</v>
      </c>
    </row>
    <row r="27" spans="1:13" s="2" customFormat="1" ht="24" customHeight="1">
      <c r="A27" s="9">
        <v>45328</v>
      </c>
      <c r="B27" s="10">
        <v>1513428</v>
      </c>
      <c r="C27" s="10" t="s">
        <v>39</v>
      </c>
      <c r="D27" s="10">
        <v>121064</v>
      </c>
      <c r="E27" s="10">
        <v>105448</v>
      </c>
      <c r="F27" s="10" t="s">
        <v>46</v>
      </c>
      <c r="G27" s="10">
        <v>76</v>
      </c>
      <c r="H27" s="10" t="s">
        <v>44</v>
      </c>
      <c r="I27" s="15">
        <v>180</v>
      </c>
      <c r="J27" s="15">
        <f t="shared" si="0"/>
        <v>13680</v>
      </c>
      <c r="K27" s="16">
        <f t="shared" si="1"/>
        <v>1900</v>
      </c>
      <c r="L27" s="16">
        <f t="shared" si="3"/>
        <v>21.146097986634317</v>
      </c>
      <c r="M27" s="16">
        <f t="shared" si="2"/>
        <v>1607.1034469842079</v>
      </c>
    </row>
    <row r="28" spans="1:13" s="2" customFormat="1" ht="24" customHeight="1">
      <c r="A28" s="9">
        <v>45328</v>
      </c>
      <c r="B28" s="10">
        <v>1513428</v>
      </c>
      <c r="C28" s="10" t="s">
        <v>39</v>
      </c>
      <c r="D28" s="10">
        <v>121064</v>
      </c>
      <c r="E28" s="10">
        <v>105448</v>
      </c>
      <c r="F28" s="10" t="s">
        <v>52</v>
      </c>
      <c r="G28" s="10">
        <v>20</v>
      </c>
      <c r="H28" s="10" t="s">
        <v>44</v>
      </c>
      <c r="I28" s="15">
        <v>190</v>
      </c>
      <c r="J28" s="15">
        <f t="shared" si="0"/>
        <v>3800</v>
      </c>
      <c r="K28" s="16">
        <f t="shared" si="1"/>
        <v>527.77777777777771</v>
      </c>
      <c r="L28" s="16">
        <f t="shared" si="3"/>
        <v>22.534986875523202</v>
      </c>
      <c r="M28" s="16">
        <f t="shared" si="2"/>
        <v>450.69973751046405</v>
      </c>
    </row>
    <row r="29" spans="1:13" s="2" customFormat="1" ht="24" customHeight="1">
      <c r="A29" s="9">
        <v>45328</v>
      </c>
      <c r="B29" s="10">
        <v>1513428</v>
      </c>
      <c r="C29" s="10" t="s">
        <v>39</v>
      </c>
      <c r="D29" s="10">
        <v>121064</v>
      </c>
      <c r="E29" s="10">
        <v>105448</v>
      </c>
      <c r="F29" s="10" t="s">
        <v>47</v>
      </c>
      <c r="G29" s="10">
        <v>4</v>
      </c>
      <c r="H29" s="10" t="s">
        <v>44</v>
      </c>
      <c r="I29" s="15">
        <v>180</v>
      </c>
      <c r="J29" s="15">
        <f t="shared" si="0"/>
        <v>720</v>
      </c>
      <c r="K29" s="16">
        <f t="shared" si="1"/>
        <v>100</v>
      </c>
      <c r="L29" s="16">
        <f t="shared" si="3"/>
        <v>21.146097986634317</v>
      </c>
      <c r="M29" s="16">
        <f t="shared" si="2"/>
        <v>84.584391946537266</v>
      </c>
    </row>
    <row r="30" spans="1:13" s="2" customFormat="1" ht="24" customHeight="1">
      <c r="A30" s="9">
        <v>45328</v>
      </c>
      <c r="B30" s="10">
        <v>1513428</v>
      </c>
      <c r="C30" s="10" t="s">
        <v>39</v>
      </c>
      <c r="D30" s="10">
        <v>121064</v>
      </c>
      <c r="E30" s="10">
        <v>105448</v>
      </c>
      <c r="F30" s="10" t="s">
        <v>48</v>
      </c>
      <c r="G30" s="10">
        <v>10</v>
      </c>
      <c r="H30" s="10" t="s">
        <v>44</v>
      </c>
      <c r="I30" s="15">
        <v>200</v>
      </c>
      <c r="J30" s="15">
        <f t="shared" si="0"/>
        <v>2000</v>
      </c>
      <c r="K30" s="16">
        <f t="shared" si="1"/>
        <v>277.77777777777777</v>
      </c>
      <c r="L30" s="16">
        <f t="shared" si="3"/>
        <v>23.923875764412095</v>
      </c>
      <c r="M30" s="16">
        <f t="shared" si="2"/>
        <v>239.23875764412094</v>
      </c>
    </row>
    <row r="31" spans="1:13" s="2" customFormat="1" ht="24" customHeight="1">
      <c r="A31" s="9">
        <v>45328</v>
      </c>
      <c r="B31" s="10">
        <v>1513428</v>
      </c>
      <c r="C31" s="10" t="s">
        <v>42</v>
      </c>
      <c r="D31" s="10">
        <v>121064</v>
      </c>
      <c r="E31" s="10">
        <v>105448</v>
      </c>
      <c r="F31" s="10" t="s">
        <v>45</v>
      </c>
      <c r="G31" s="10">
        <v>49</v>
      </c>
      <c r="H31" s="10" t="s">
        <v>44</v>
      </c>
      <c r="I31" s="15">
        <v>140</v>
      </c>
      <c r="J31" s="15">
        <f t="shared" si="0"/>
        <v>6860</v>
      </c>
      <c r="K31" s="16">
        <f t="shared" si="1"/>
        <v>952.77777777777771</v>
      </c>
      <c r="L31" s="16">
        <f t="shared" si="3"/>
        <v>15.590542431078759</v>
      </c>
      <c r="M31" s="16">
        <f t="shared" si="2"/>
        <v>763.93657912285926</v>
      </c>
    </row>
    <row r="32" spans="1:13" s="2" customFormat="1" ht="24" customHeight="1">
      <c r="A32" s="9">
        <v>45328</v>
      </c>
      <c r="B32" s="10">
        <v>1513429</v>
      </c>
      <c r="C32" s="10" t="s">
        <v>39</v>
      </c>
      <c r="D32" s="10">
        <v>121064</v>
      </c>
      <c r="E32" s="10">
        <v>105448</v>
      </c>
      <c r="F32" s="10" t="s">
        <v>52</v>
      </c>
      <c r="G32" s="10">
        <v>20</v>
      </c>
      <c r="H32" s="10" t="s">
        <v>44</v>
      </c>
      <c r="I32" s="15">
        <v>190</v>
      </c>
      <c r="J32" s="15">
        <f t="shared" si="0"/>
        <v>3800</v>
      </c>
      <c r="K32" s="16">
        <f t="shared" si="1"/>
        <v>527.77777777777771</v>
      </c>
      <c r="L32" s="16">
        <f t="shared" si="3"/>
        <v>22.534986875523202</v>
      </c>
      <c r="M32" s="16">
        <f t="shared" si="2"/>
        <v>450.69973751046405</v>
      </c>
    </row>
    <row r="33" spans="1:13" s="2" customFormat="1" ht="24" customHeight="1">
      <c r="A33" s="9">
        <v>45328</v>
      </c>
      <c r="B33" s="10">
        <v>1513429</v>
      </c>
      <c r="C33" s="10" t="s">
        <v>39</v>
      </c>
      <c r="D33" s="10">
        <v>121064</v>
      </c>
      <c r="E33" s="10">
        <v>105448</v>
      </c>
      <c r="F33" s="10" t="s">
        <v>51</v>
      </c>
      <c r="G33" s="10">
        <v>131</v>
      </c>
      <c r="H33" s="10" t="s">
        <v>44</v>
      </c>
      <c r="I33" s="15">
        <v>120</v>
      </c>
      <c r="J33" s="15">
        <f>G33*I33</f>
        <v>15720</v>
      </c>
      <c r="K33" s="16">
        <f>J33/$M$8</f>
        <v>2183.3333333333335</v>
      </c>
      <c r="L33" s="16">
        <f t="shared" si="3"/>
        <v>12.812764653300984</v>
      </c>
      <c r="M33" s="16">
        <f>L33*G33</f>
        <v>1678.4721695824289</v>
      </c>
    </row>
    <row r="34" spans="1:13" s="2" customFormat="1" ht="24" customHeight="1">
      <c r="A34" s="9">
        <v>45328</v>
      </c>
      <c r="B34" s="10">
        <v>1513429</v>
      </c>
      <c r="C34" s="10" t="s">
        <v>39</v>
      </c>
      <c r="D34" s="10">
        <v>121064</v>
      </c>
      <c r="E34" s="10">
        <v>105448</v>
      </c>
      <c r="F34" s="10" t="s">
        <v>53</v>
      </c>
      <c r="G34" s="10">
        <v>47</v>
      </c>
      <c r="H34" s="10" t="s">
        <v>44</v>
      </c>
      <c r="I34" s="15">
        <v>45</v>
      </c>
      <c r="J34" s="15">
        <f>G34*I34</f>
        <v>2115</v>
      </c>
      <c r="K34" s="16">
        <f>J34/$M$8</f>
        <v>293.75</v>
      </c>
      <c r="L34" s="16">
        <f t="shared" si="3"/>
        <v>2.3960979866343175</v>
      </c>
      <c r="M34" s="16">
        <f>L34*G34</f>
        <v>112.61660537181292</v>
      </c>
    </row>
    <row r="35" spans="1:13" s="2" customFormat="1" ht="24" customHeight="1">
      <c r="A35" s="9">
        <v>45328</v>
      </c>
      <c r="B35" s="10">
        <v>1513429</v>
      </c>
      <c r="C35" s="10" t="s">
        <v>39</v>
      </c>
      <c r="D35" s="10">
        <v>121064</v>
      </c>
      <c r="E35" s="10">
        <v>105448</v>
      </c>
      <c r="F35" s="10" t="s">
        <v>53</v>
      </c>
      <c r="G35" s="10">
        <v>12</v>
      </c>
      <c r="H35" s="10" t="s">
        <v>44</v>
      </c>
      <c r="I35" s="15">
        <v>200</v>
      </c>
      <c r="J35" s="15">
        <f>G35*I35</f>
        <v>2400</v>
      </c>
      <c r="K35" s="16">
        <f>J35/$M$8</f>
        <v>333.33333333333331</v>
      </c>
      <c r="L35" s="16">
        <f t="shared" si="3"/>
        <v>23.923875764412092</v>
      </c>
      <c r="M35" s="16">
        <f>L35*G35</f>
        <v>287.08650917294511</v>
      </c>
    </row>
    <row r="36" spans="1:13" s="2" customFormat="1" ht="24" customHeight="1">
      <c r="A36" s="9">
        <v>45328</v>
      </c>
      <c r="B36" s="10">
        <v>1513429</v>
      </c>
      <c r="C36" s="10" t="s">
        <v>39</v>
      </c>
      <c r="D36" s="10">
        <v>121064</v>
      </c>
      <c r="E36" s="10">
        <v>105448</v>
      </c>
      <c r="F36" s="10" t="s">
        <v>53</v>
      </c>
      <c r="G36" s="10">
        <v>17</v>
      </c>
      <c r="H36" s="10" t="s">
        <v>44</v>
      </c>
      <c r="I36" s="15">
        <v>200</v>
      </c>
      <c r="J36" s="15">
        <f>G36*I36</f>
        <v>3400</v>
      </c>
      <c r="K36" s="16">
        <f>J36/$M$8</f>
        <v>472.22222222222223</v>
      </c>
      <c r="L36" s="16">
        <f t="shared" si="3"/>
        <v>23.923875764412095</v>
      </c>
      <c r="M36" s="16">
        <f>L36*G36</f>
        <v>406.70588799500564</v>
      </c>
    </row>
    <row r="37" spans="1:13" s="2" customFormat="1" ht="24" customHeight="1">
      <c r="A37" s="9">
        <v>45328</v>
      </c>
      <c r="B37" s="10">
        <v>1513430</v>
      </c>
      <c r="C37" s="10" t="s">
        <v>39</v>
      </c>
      <c r="D37" s="10">
        <v>121064</v>
      </c>
      <c r="E37" s="10">
        <v>105448</v>
      </c>
      <c r="F37" s="10" t="s">
        <v>45</v>
      </c>
      <c r="G37" s="10">
        <v>86</v>
      </c>
      <c r="H37" s="10" t="s">
        <v>44</v>
      </c>
      <c r="I37" s="15">
        <v>130</v>
      </c>
      <c r="J37" s="15">
        <f t="shared" ref="J37:J56" si="4">G37*I37</f>
        <v>11180</v>
      </c>
      <c r="K37" s="16">
        <f t="shared" ref="K37:K56" si="5">J37/$M$8</f>
        <v>1552.7777777777778</v>
      </c>
      <c r="L37" s="16">
        <f t="shared" si="3"/>
        <v>14.201653542189874</v>
      </c>
      <c r="M37" s="16">
        <f t="shared" ref="M37:M56" si="6">L37*G37</f>
        <v>1221.3422046283292</v>
      </c>
    </row>
    <row r="38" spans="1:13" s="2" customFormat="1" ht="24" customHeight="1">
      <c r="A38" s="9">
        <v>45328</v>
      </c>
      <c r="B38" s="10">
        <v>1513430</v>
      </c>
      <c r="C38" s="10" t="s">
        <v>39</v>
      </c>
      <c r="D38" s="10">
        <v>121064</v>
      </c>
      <c r="E38" s="10">
        <v>105448</v>
      </c>
      <c r="F38" s="10" t="s">
        <v>43</v>
      </c>
      <c r="G38" s="10">
        <v>128</v>
      </c>
      <c r="H38" s="10" t="s">
        <v>44</v>
      </c>
      <c r="I38" s="15">
        <v>130</v>
      </c>
      <c r="J38" s="15">
        <f t="shared" si="4"/>
        <v>16640</v>
      </c>
      <c r="K38" s="16">
        <f t="shared" si="5"/>
        <v>2311.1111111111109</v>
      </c>
      <c r="L38" s="16">
        <f t="shared" si="3"/>
        <v>14.20165354218987</v>
      </c>
      <c r="M38" s="16">
        <f t="shared" si="6"/>
        <v>1817.8116534003034</v>
      </c>
    </row>
    <row r="39" spans="1:13" s="2" customFormat="1" ht="24" customHeight="1">
      <c r="A39" s="9">
        <v>45328</v>
      </c>
      <c r="B39" s="10">
        <v>1513431</v>
      </c>
      <c r="C39" s="10" t="s">
        <v>42</v>
      </c>
      <c r="D39" s="10">
        <v>121064</v>
      </c>
      <c r="E39" s="10">
        <v>105448</v>
      </c>
      <c r="F39" s="10" t="s">
        <v>40</v>
      </c>
      <c r="G39" s="10">
        <v>32</v>
      </c>
      <c r="H39" s="10" t="s">
        <v>41</v>
      </c>
      <c r="I39" s="15">
        <v>290</v>
      </c>
      <c r="J39" s="15">
        <f t="shared" si="4"/>
        <v>9280</v>
      </c>
      <c r="K39" s="16">
        <f t="shared" si="5"/>
        <v>1288.8888888888889</v>
      </c>
      <c r="L39" s="16">
        <f t="shared" ref="L39:L54" si="7">K39/G39-$E$82*4</f>
        <v>24.862169724315049</v>
      </c>
      <c r="M39" s="16">
        <f t="shared" si="6"/>
        <v>795.58943117808155</v>
      </c>
    </row>
    <row r="40" spans="1:13" s="2" customFormat="1" ht="24" customHeight="1">
      <c r="A40" s="9">
        <v>45328</v>
      </c>
      <c r="B40" s="10">
        <v>1513431</v>
      </c>
      <c r="C40" s="10" t="s">
        <v>39</v>
      </c>
      <c r="D40" s="10">
        <v>121064</v>
      </c>
      <c r="E40" s="10">
        <v>105448</v>
      </c>
      <c r="F40" s="10" t="s">
        <v>40</v>
      </c>
      <c r="G40" s="10">
        <v>41</v>
      </c>
      <c r="H40" s="10" t="s">
        <v>41</v>
      </c>
      <c r="I40" s="15">
        <v>325</v>
      </c>
      <c r="J40" s="15">
        <f t="shared" si="4"/>
        <v>13325</v>
      </c>
      <c r="K40" s="16">
        <f t="shared" si="5"/>
        <v>1850.6944444444443</v>
      </c>
      <c r="L40" s="16">
        <f t="shared" si="7"/>
        <v>29.723280835426156</v>
      </c>
      <c r="M40" s="16">
        <f t="shared" si="6"/>
        <v>1218.6545142524724</v>
      </c>
    </row>
    <row r="41" spans="1:13" s="2" customFormat="1" ht="24" customHeight="1">
      <c r="A41" s="9">
        <v>45328</v>
      </c>
      <c r="B41" s="10">
        <v>1513431</v>
      </c>
      <c r="C41" s="10" t="s">
        <v>39</v>
      </c>
      <c r="D41" s="10">
        <v>121064</v>
      </c>
      <c r="E41" s="10">
        <v>105448</v>
      </c>
      <c r="F41" s="10" t="s">
        <v>54</v>
      </c>
      <c r="G41" s="10">
        <v>9</v>
      </c>
      <c r="H41" s="10" t="s">
        <v>41</v>
      </c>
      <c r="I41" s="15">
        <v>255</v>
      </c>
      <c r="J41" s="15">
        <f t="shared" si="4"/>
        <v>2295</v>
      </c>
      <c r="K41" s="16">
        <f t="shared" si="5"/>
        <v>318.75</v>
      </c>
      <c r="L41" s="16">
        <f t="shared" si="7"/>
        <v>20.001058613203934</v>
      </c>
      <c r="M41" s="16">
        <f t="shared" si="6"/>
        <v>180.0095275188354</v>
      </c>
    </row>
    <row r="42" spans="1:13" s="2" customFormat="1" ht="24" customHeight="1">
      <c r="A42" s="9">
        <v>45328</v>
      </c>
      <c r="B42" s="10">
        <v>1513456</v>
      </c>
      <c r="C42" s="10" t="s">
        <v>39</v>
      </c>
      <c r="D42" s="10">
        <v>121064</v>
      </c>
      <c r="E42" s="10">
        <v>105448</v>
      </c>
      <c r="F42" s="10" t="s">
        <v>40</v>
      </c>
      <c r="G42" s="10">
        <v>112</v>
      </c>
      <c r="H42" s="10" t="s">
        <v>41</v>
      </c>
      <c r="I42" s="15">
        <v>325</v>
      </c>
      <c r="J42" s="15">
        <f t="shared" si="4"/>
        <v>36400</v>
      </c>
      <c r="K42" s="16">
        <f t="shared" si="5"/>
        <v>5055.5555555555557</v>
      </c>
      <c r="L42" s="16">
        <f t="shared" si="7"/>
        <v>29.723280835426163</v>
      </c>
      <c r="M42" s="16">
        <f t="shared" si="6"/>
        <v>3329.0074535677304</v>
      </c>
    </row>
    <row r="43" spans="1:13" s="2" customFormat="1" ht="24" customHeight="1">
      <c r="A43" s="9">
        <v>45328</v>
      </c>
      <c r="B43" s="10">
        <v>1513463</v>
      </c>
      <c r="C43" s="10" t="s">
        <v>39</v>
      </c>
      <c r="D43" s="10">
        <v>121064</v>
      </c>
      <c r="E43" s="10">
        <v>105448</v>
      </c>
      <c r="F43" s="10" t="s">
        <v>40</v>
      </c>
      <c r="G43" s="10">
        <v>112</v>
      </c>
      <c r="H43" s="10" t="s">
        <v>41</v>
      </c>
      <c r="I43" s="15">
        <v>325</v>
      </c>
      <c r="J43" s="15">
        <f t="shared" si="4"/>
        <v>36400</v>
      </c>
      <c r="K43" s="16">
        <f t="shared" si="5"/>
        <v>5055.5555555555557</v>
      </c>
      <c r="L43" s="16">
        <f t="shared" si="7"/>
        <v>29.723280835426163</v>
      </c>
      <c r="M43" s="16">
        <f t="shared" si="6"/>
        <v>3329.0074535677304</v>
      </c>
    </row>
    <row r="44" spans="1:13" s="2" customFormat="1" ht="24" customHeight="1">
      <c r="A44" s="9">
        <v>45328</v>
      </c>
      <c r="B44" s="10">
        <v>1513467</v>
      </c>
      <c r="C44" s="10" t="s">
        <v>39</v>
      </c>
      <c r="D44" s="10">
        <v>121064</v>
      </c>
      <c r="E44" s="10">
        <v>105448</v>
      </c>
      <c r="F44" s="10" t="s">
        <v>40</v>
      </c>
      <c r="G44" s="10">
        <v>112</v>
      </c>
      <c r="H44" s="10" t="s">
        <v>41</v>
      </c>
      <c r="I44" s="15">
        <v>325</v>
      </c>
      <c r="J44" s="15">
        <f t="shared" si="4"/>
        <v>36400</v>
      </c>
      <c r="K44" s="16">
        <f t="shared" si="5"/>
        <v>5055.5555555555557</v>
      </c>
      <c r="L44" s="16">
        <f t="shared" si="7"/>
        <v>29.723280835426163</v>
      </c>
      <c r="M44" s="16">
        <f t="shared" si="6"/>
        <v>3329.0074535677304</v>
      </c>
    </row>
    <row r="45" spans="1:13" s="2" customFormat="1" ht="24" customHeight="1">
      <c r="A45" s="9">
        <v>45328</v>
      </c>
      <c r="B45" s="10">
        <v>1513629</v>
      </c>
      <c r="C45" s="10" t="s">
        <v>39</v>
      </c>
      <c r="D45" s="10">
        <v>121064</v>
      </c>
      <c r="E45" s="10">
        <v>105448</v>
      </c>
      <c r="F45" s="10" t="s">
        <v>40</v>
      </c>
      <c r="G45" s="10">
        <v>112</v>
      </c>
      <c r="H45" s="10" t="s">
        <v>41</v>
      </c>
      <c r="I45" s="15">
        <v>325</v>
      </c>
      <c r="J45" s="15">
        <f t="shared" si="4"/>
        <v>36400</v>
      </c>
      <c r="K45" s="16">
        <f t="shared" si="5"/>
        <v>5055.5555555555557</v>
      </c>
      <c r="L45" s="16">
        <f t="shared" si="7"/>
        <v>29.723280835426163</v>
      </c>
      <c r="M45" s="16">
        <f t="shared" si="6"/>
        <v>3329.0074535677304</v>
      </c>
    </row>
    <row r="46" spans="1:13" s="2" customFormat="1" ht="24" customHeight="1">
      <c r="A46" s="9">
        <v>45328</v>
      </c>
      <c r="B46" s="10">
        <v>1513651</v>
      </c>
      <c r="C46" s="10" t="s">
        <v>39</v>
      </c>
      <c r="D46" s="10">
        <v>121064</v>
      </c>
      <c r="E46" s="10">
        <v>105448</v>
      </c>
      <c r="F46" s="10" t="s">
        <v>40</v>
      </c>
      <c r="G46" s="10">
        <v>50</v>
      </c>
      <c r="H46" s="10" t="s">
        <v>41</v>
      </c>
      <c r="I46" s="15">
        <v>325</v>
      </c>
      <c r="J46" s="15">
        <f t="shared" si="4"/>
        <v>16250</v>
      </c>
      <c r="K46" s="16">
        <f t="shared" si="5"/>
        <v>2256.9444444444443</v>
      </c>
      <c r="L46" s="16">
        <f t="shared" si="7"/>
        <v>29.723280835426156</v>
      </c>
      <c r="M46" s="16">
        <f t="shared" si="6"/>
        <v>1486.1640417713079</v>
      </c>
    </row>
    <row r="47" spans="1:13" s="2" customFormat="1" ht="24" customHeight="1">
      <c r="A47" s="9">
        <v>45328</v>
      </c>
      <c r="B47" s="10">
        <v>1513651</v>
      </c>
      <c r="C47" s="10" t="s">
        <v>55</v>
      </c>
      <c r="D47" s="10">
        <v>121064</v>
      </c>
      <c r="E47" s="10">
        <v>105448</v>
      </c>
      <c r="F47" s="10" t="s">
        <v>40</v>
      </c>
      <c r="G47" s="10">
        <v>35</v>
      </c>
      <c r="H47" s="10" t="s">
        <v>41</v>
      </c>
      <c r="I47" s="15">
        <v>325</v>
      </c>
      <c r="J47" s="15">
        <f t="shared" si="4"/>
        <v>11375</v>
      </c>
      <c r="K47" s="16">
        <f t="shared" si="5"/>
        <v>1579.8611111111111</v>
      </c>
      <c r="L47" s="16">
        <f t="shared" si="7"/>
        <v>29.723280835426156</v>
      </c>
      <c r="M47" s="16">
        <f t="shared" si="6"/>
        <v>1040.3148292399155</v>
      </c>
    </row>
    <row r="48" spans="1:13" s="2" customFormat="1" ht="24" customHeight="1">
      <c r="A48" s="9">
        <v>45328</v>
      </c>
      <c r="B48" s="10">
        <v>1513651</v>
      </c>
      <c r="C48" s="10" t="s">
        <v>42</v>
      </c>
      <c r="D48" s="10">
        <v>121064</v>
      </c>
      <c r="E48" s="10">
        <v>105448</v>
      </c>
      <c r="F48" s="10" t="s">
        <v>40</v>
      </c>
      <c r="G48" s="10">
        <v>27</v>
      </c>
      <c r="H48" s="10" t="s">
        <v>41</v>
      </c>
      <c r="I48" s="15">
        <v>290</v>
      </c>
      <c r="J48" s="15">
        <f t="shared" si="4"/>
        <v>7830</v>
      </c>
      <c r="K48" s="16">
        <f t="shared" si="5"/>
        <v>1087.5</v>
      </c>
      <c r="L48" s="16">
        <f t="shared" si="7"/>
        <v>24.862169724315049</v>
      </c>
      <c r="M48" s="16">
        <f t="shared" si="6"/>
        <v>671.27858255650631</v>
      </c>
    </row>
    <row r="49" spans="1:13" s="2" customFormat="1" ht="24" customHeight="1">
      <c r="A49" s="9">
        <v>45328</v>
      </c>
      <c r="B49" s="10">
        <v>1513654</v>
      </c>
      <c r="C49" s="10" t="s">
        <v>42</v>
      </c>
      <c r="D49" s="10">
        <v>121064</v>
      </c>
      <c r="E49" s="10">
        <v>105448</v>
      </c>
      <c r="F49" s="10" t="s">
        <v>45</v>
      </c>
      <c r="G49" s="10">
        <v>85</v>
      </c>
      <c r="H49" s="10" t="s">
        <v>41</v>
      </c>
      <c r="I49" s="15">
        <v>290</v>
      </c>
      <c r="J49" s="15">
        <f t="shared" si="4"/>
        <v>24650</v>
      </c>
      <c r="K49" s="16">
        <f t="shared" si="5"/>
        <v>3423.6111111111109</v>
      </c>
      <c r="L49" s="16">
        <f t="shared" si="7"/>
        <v>24.862169724315041</v>
      </c>
      <c r="M49" s="16">
        <f t="shared" si="6"/>
        <v>2113.2844265667786</v>
      </c>
    </row>
    <row r="50" spans="1:13" s="2" customFormat="1" ht="24" customHeight="1">
      <c r="A50" s="9">
        <v>45328</v>
      </c>
      <c r="B50" s="10">
        <v>1513654</v>
      </c>
      <c r="C50" s="10" t="s">
        <v>42</v>
      </c>
      <c r="D50" s="10">
        <v>121064</v>
      </c>
      <c r="E50" s="10">
        <v>105448</v>
      </c>
      <c r="F50" s="10" t="s">
        <v>40</v>
      </c>
      <c r="G50" s="10">
        <v>27</v>
      </c>
      <c r="H50" s="10" t="s">
        <v>41</v>
      </c>
      <c r="I50" s="15">
        <v>290</v>
      </c>
      <c r="J50" s="15">
        <f t="shared" si="4"/>
        <v>7830</v>
      </c>
      <c r="K50" s="16">
        <f t="shared" si="5"/>
        <v>1087.5</v>
      </c>
      <c r="L50" s="16">
        <f t="shared" si="7"/>
        <v>24.862169724315049</v>
      </c>
      <c r="M50" s="16">
        <f t="shared" si="6"/>
        <v>671.27858255650631</v>
      </c>
    </row>
    <row r="51" spans="1:13" s="2" customFormat="1" ht="24" customHeight="1">
      <c r="A51" s="9">
        <v>45328</v>
      </c>
      <c r="B51" s="10">
        <v>1513655</v>
      </c>
      <c r="C51" s="10" t="s">
        <v>42</v>
      </c>
      <c r="D51" s="10">
        <v>121064</v>
      </c>
      <c r="E51" s="10">
        <v>105448</v>
      </c>
      <c r="F51" s="10" t="s">
        <v>40</v>
      </c>
      <c r="G51" s="10">
        <v>102</v>
      </c>
      <c r="H51" s="10" t="s">
        <v>41</v>
      </c>
      <c r="I51" s="15">
        <v>290</v>
      </c>
      <c r="J51" s="15">
        <f t="shared" si="4"/>
        <v>29580</v>
      </c>
      <c r="K51" s="16">
        <f t="shared" si="5"/>
        <v>4108.333333333333</v>
      </c>
      <c r="L51" s="16">
        <f t="shared" si="7"/>
        <v>24.862169724315041</v>
      </c>
      <c r="M51" s="16">
        <f t="shared" si="6"/>
        <v>2535.9413118801344</v>
      </c>
    </row>
    <row r="52" spans="1:13" s="2" customFormat="1" ht="24" customHeight="1">
      <c r="A52" s="9">
        <v>45328</v>
      </c>
      <c r="B52" s="10">
        <v>1513655</v>
      </c>
      <c r="C52" s="10" t="s">
        <v>39</v>
      </c>
      <c r="D52" s="10">
        <v>121064</v>
      </c>
      <c r="E52" s="10">
        <v>105448</v>
      </c>
      <c r="F52" s="10" t="s">
        <v>40</v>
      </c>
      <c r="G52" s="10">
        <v>4</v>
      </c>
      <c r="H52" s="10" t="s">
        <v>41</v>
      </c>
      <c r="I52" s="15">
        <v>325</v>
      </c>
      <c r="J52" s="15">
        <f t="shared" si="4"/>
        <v>1300</v>
      </c>
      <c r="K52" s="16">
        <f t="shared" si="5"/>
        <v>180.55555555555554</v>
      </c>
      <c r="L52" s="16">
        <f t="shared" si="7"/>
        <v>29.723280835426156</v>
      </c>
      <c r="M52" s="16">
        <f t="shared" si="6"/>
        <v>118.89312334170462</v>
      </c>
    </row>
    <row r="53" spans="1:13" s="2" customFormat="1" ht="24" customHeight="1">
      <c r="A53" s="9">
        <v>45328</v>
      </c>
      <c r="B53" s="10">
        <v>1513655</v>
      </c>
      <c r="C53" s="10" t="s">
        <v>42</v>
      </c>
      <c r="D53" s="10">
        <v>121064</v>
      </c>
      <c r="E53" s="10">
        <v>105448</v>
      </c>
      <c r="F53" s="10" t="s">
        <v>45</v>
      </c>
      <c r="G53" s="10">
        <v>6</v>
      </c>
      <c r="H53" s="10" t="s">
        <v>41</v>
      </c>
      <c r="I53" s="15">
        <v>290</v>
      </c>
      <c r="J53" s="15">
        <f t="shared" si="4"/>
        <v>1740</v>
      </c>
      <c r="K53" s="16">
        <f t="shared" si="5"/>
        <v>241.66666666666666</v>
      </c>
      <c r="L53" s="16">
        <f t="shared" si="7"/>
        <v>24.862169724315049</v>
      </c>
      <c r="M53" s="16">
        <f t="shared" si="6"/>
        <v>149.17301834589028</v>
      </c>
    </row>
    <row r="54" spans="1:13" s="2" customFormat="1" ht="24" customHeight="1">
      <c r="A54" s="9">
        <v>45328</v>
      </c>
      <c r="B54" s="10">
        <v>1513755</v>
      </c>
      <c r="C54" s="10" t="s">
        <v>42</v>
      </c>
      <c r="D54" s="10">
        <v>121064</v>
      </c>
      <c r="E54" s="10">
        <v>105448</v>
      </c>
      <c r="F54" s="10" t="s">
        <v>40</v>
      </c>
      <c r="G54" s="10">
        <v>112</v>
      </c>
      <c r="H54" s="10" t="s">
        <v>41</v>
      </c>
      <c r="I54" s="15">
        <v>290</v>
      </c>
      <c r="J54" s="15">
        <f t="shared" si="4"/>
        <v>32480</v>
      </c>
      <c r="K54" s="16">
        <f t="shared" si="5"/>
        <v>4511.1111111111113</v>
      </c>
      <c r="L54" s="16">
        <f t="shared" si="7"/>
        <v>24.862169724315049</v>
      </c>
      <c r="M54" s="16">
        <f t="shared" si="6"/>
        <v>2784.5630091232856</v>
      </c>
    </row>
    <row r="55" spans="1:13" s="2" customFormat="1" ht="24" customHeight="1">
      <c r="A55" s="9">
        <v>45328</v>
      </c>
      <c r="B55" s="10">
        <v>1513779</v>
      </c>
      <c r="C55" s="10" t="s">
        <v>39</v>
      </c>
      <c r="D55" s="10">
        <v>121064</v>
      </c>
      <c r="E55" s="10">
        <v>105448</v>
      </c>
      <c r="F55" s="10" t="s">
        <v>52</v>
      </c>
      <c r="G55" s="10">
        <v>419</v>
      </c>
      <c r="H55" s="10" t="s">
        <v>44</v>
      </c>
      <c r="I55" s="15">
        <v>30</v>
      </c>
      <c r="J55" s="15">
        <f t="shared" si="4"/>
        <v>12570</v>
      </c>
      <c r="K55" s="16">
        <f t="shared" si="5"/>
        <v>1745.8333333333333</v>
      </c>
      <c r="L55" s="16">
        <f>K55/G55-$E$82</f>
        <v>0.31276465330098357</v>
      </c>
      <c r="M55" s="16">
        <f t="shared" si="6"/>
        <v>131.04838973311212</v>
      </c>
    </row>
    <row r="56" spans="1:13" s="2" customFormat="1" ht="24" customHeight="1">
      <c r="A56" s="9">
        <v>45328</v>
      </c>
      <c r="B56" s="10">
        <v>1513780</v>
      </c>
      <c r="C56" s="10" t="s">
        <v>39</v>
      </c>
      <c r="D56" s="10">
        <v>121064</v>
      </c>
      <c r="E56" s="10">
        <v>105448</v>
      </c>
      <c r="F56" s="10" t="s">
        <v>51</v>
      </c>
      <c r="G56" s="10">
        <v>419</v>
      </c>
      <c r="H56" s="10" t="s">
        <v>44</v>
      </c>
      <c r="I56" s="15">
        <v>110</v>
      </c>
      <c r="J56" s="15">
        <f t="shared" si="4"/>
        <v>46090</v>
      </c>
      <c r="K56" s="16">
        <f t="shared" si="5"/>
        <v>6401.3888888888887</v>
      </c>
      <c r="L56" s="16">
        <f>K56/G56-$E$82</f>
        <v>11.423875764412095</v>
      </c>
      <c r="M56" s="16">
        <f t="shared" si="6"/>
        <v>4786.603945288668</v>
      </c>
    </row>
    <row r="57" spans="1:13" s="2" customFormat="1" ht="24" customHeight="1">
      <c r="A57" s="10" t="s">
        <v>56</v>
      </c>
      <c r="B57" s="10" t="s">
        <v>56</v>
      </c>
      <c r="C57" s="10" t="s">
        <v>56</v>
      </c>
      <c r="D57" s="10" t="s">
        <v>56</v>
      </c>
      <c r="E57" s="10" t="s">
        <v>56</v>
      </c>
      <c r="F57" s="10" t="s">
        <v>56</v>
      </c>
      <c r="G57" s="10" t="s">
        <v>56</v>
      </c>
      <c r="H57" s="10" t="s">
        <v>56</v>
      </c>
      <c r="I57" s="17" t="s">
        <v>56</v>
      </c>
      <c r="J57" s="15"/>
      <c r="K57" s="16"/>
      <c r="L57" s="16"/>
      <c r="M57" s="16"/>
    </row>
    <row r="58" spans="1:13" s="2" customFormat="1" ht="24" customHeight="1">
      <c r="A58" s="10" t="s">
        <v>57</v>
      </c>
      <c r="B58" s="10">
        <v>1513253</v>
      </c>
      <c r="C58" s="10" t="s">
        <v>42</v>
      </c>
      <c r="D58" s="10">
        <v>121064</v>
      </c>
      <c r="E58" s="10">
        <v>105448</v>
      </c>
      <c r="F58" s="10" t="s">
        <v>40</v>
      </c>
      <c r="G58" s="10">
        <v>2</v>
      </c>
      <c r="H58" s="10" t="s">
        <v>41</v>
      </c>
      <c r="I58" s="17" t="s">
        <v>56</v>
      </c>
      <c r="J58" s="15"/>
      <c r="K58" s="16"/>
      <c r="L58" s="16"/>
      <c r="M58" s="16"/>
    </row>
    <row r="59" spans="1:13" s="2" customFormat="1" ht="24" customHeight="1">
      <c r="A59" s="10" t="s">
        <v>57</v>
      </c>
      <c r="B59" s="10">
        <v>1513427</v>
      </c>
      <c r="C59" s="10" t="s">
        <v>50</v>
      </c>
      <c r="D59" s="10">
        <v>121064</v>
      </c>
      <c r="E59" s="10">
        <v>105448</v>
      </c>
      <c r="F59" s="10" t="s">
        <v>48</v>
      </c>
      <c r="G59" s="10">
        <v>2</v>
      </c>
      <c r="H59" s="10" t="s">
        <v>44</v>
      </c>
      <c r="I59" s="17" t="s">
        <v>56</v>
      </c>
      <c r="J59" s="15"/>
      <c r="K59" s="16"/>
      <c r="L59" s="16"/>
      <c r="M59" s="16"/>
    </row>
    <row r="60" spans="1:13" s="2" customFormat="1" ht="24" customHeight="1">
      <c r="A60" s="10" t="s">
        <v>57</v>
      </c>
      <c r="B60" s="10">
        <v>1513428</v>
      </c>
      <c r="C60" s="10" t="s">
        <v>50</v>
      </c>
      <c r="D60" s="10">
        <v>121064</v>
      </c>
      <c r="E60" s="10">
        <v>105448</v>
      </c>
      <c r="F60" s="10" t="s">
        <v>48</v>
      </c>
      <c r="G60" s="10">
        <v>1</v>
      </c>
      <c r="H60" s="10" t="s">
        <v>44</v>
      </c>
      <c r="I60" s="17" t="s">
        <v>56</v>
      </c>
      <c r="J60" s="15"/>
      <c r="K60" s="16"/>
      <c r="L60" s="16"/>
      <c r="M60" s="16"/>
    </row>
    <row r="61" spans="1:13" s="2" customFormat="1" ht="24" customHeight="1">
      <c r="A61" s="10" t="s">
        <v>57</v>
      </c>
      <c r="B61" s="10">
        <v>1513428</v>
      </c>
      <c r="C61" s="10" t="s">
        <v>42</v>
      </c>
      <c r="D61" s="10">
        <v>121064</v>
      </c>
      <c r="E61" s="10">
        <v>105448</v>
      </c>
      <c r="F61" s="10" t="s">
        <v>45</v>
      </c>
      <c r="G61" s="10">
        <v>1</v>
      </c>
      <c r="H61" s="10" t="s">
        <v>44</v>
      </c>
      <c r="I61" s="17" t="s">
        <v>56</v>
      </c>
      <c r="J61" s="15"/>
      <c r="K61" s="16"/>
      <c r="L61" s="16"/>
      <c r="M61" s="16"/>
    </row>
    <row r="62" spans="1:13" s="2" customFormat="1" ht="24" customHeight="1">
      <c r="A62" s="10" t="s">
        <v>57</v>
      </c>
      <c r="B62" s="10">
        <v>1513429</v>
      </c>
      <c r="C62" s="10" t="s">
        <v>39</v>
      </c>
      <c r="D62" s="10">
        <v>121064</v>
      </c>
      <c r="E62" s="10">
        <v>105448</v>
      </c>
      <c r="F62" s="10" t="s">
        <v>52</v>
      </c>
      <c r="G62" s="10">
        <v>1</v>
      </c>
      <c r="H62" s="10" t="s">
        <v>44</v>
      </c>
      <c r="I62" s="17" t="s">
        <v>56</v>
      </c>
      <c r="J62" s="15"/>
      <c r="K62" s="16"/>
      <c r="L62" s="16"/>
      <c r="M62" s="16"/>
    </row>
    <row r="63" spans="1:13" s="2" customFormat="1" ht="24" customHeight="1">
      <c r="A63" s="10" t="s">
        <v>57</v>
      </c>
      <c r="B63" s="10">
        <v>1513779</v>
      </c>
      <c r="C63" s="10" t="s">
        <v>39</v>
      </c>
      <c r="D63" s="10">
        <v>121064</v>
      </c>
      <c r="E63" s="10">
        <v>105448</v>
      </c>
      <c r="F63" s="10" t="s">
        <v>52</v>
      </c>
      <c r="G63" s="10">
        <v>1</v>
      </c>
      <c r="H63" s="10" t="s">
        <v>44</v>
      </c>
      <c r="I63" s="17" t="s">
        <v>56</v>
      </c>
      <c r="J63" s="15"/>
      <c r="K63" s="16"/>
      <c r="L63" s="16"/>
      <c r="M63" s="16"/>
    </row>
    <row r="64" spans="1:13" s="2" customFormat="1" ht="24" customHeight="1">
      <c r="A64" s="10" t="s">
        <v>57</v>
      </c>
      <c r="B64" s="10">
        <v>1513780</v>
      </c>
      <c r="C64" s="10" t="s">
        <v>39</v>
      </c>
      <c r="D64" s="10">
        <v>121064</v>
      </c>
      <c r="E64" s="10">
        <v>105448</v>
      </c>
      <c r="F64" s="10" t="s">
        <v>51</v>
      </c>
      <c r="G64" s="10">
        <v>1</v>
      </c>
      <c r="H64" s="10" t="s">
        <v>44</v>
      </c>
      <c r="I64" s="17" t="s">
        <v>56</v>
      </c>
      <c r="J64" s="15"/>
      <c r="K64" s="16"/>
      <c r="L64" s="16"/>
      <c r="M64" s="16"/>
    </row>
    <row r="65" spans="1:15" s="2" customFormat="1" ht="24" customHeight="1">
      <c r="A65" s="10" t="s">
        <v>56</v>
      </c>
      <c r="B65" s="10" t="s">
        <v>56</v>
      </c>
      <c r="C65" s="10" t="s">
        <v>56</v>
      </c>
      <c r="D65" s="10" t="s">
        <v>56</v>
      </c>
      <c r="E65" s="10" t="s">
        <v>56</v>
      </c>
      <c r="F65" s="10" t="s">
        <v>56</v>
      </c>
      <c r="G65" s="10" t="s">
        <v>56</v>
      </c>
      <c r="H65" s="10" t="s">
        <v>56</v>
      </c>
      <c r="I65" s="17" t="s">
        <v>56</v>
      </c>
      <c r="J65" s="15"/>
      <c r="K65" s="16"/>
      <c r="L65" s="16"/>
      <c r="M65" s="16"/>
    </row>
    <row r="66" spans="1:15" s="2" customFormat="1" ht="24" customHeight="1">
      <c r="A66" s="19" t="s">
        <v>56</v>
      </c>
      <c r="B66" s="19" t="s">
        <v>56</v>
      </c>
      <c r="C66" s="19" t="s">
        <v>58</v>
      </c>
      <c r="D66" s="19" t="s">
        <v>56</v>
      </c>
      <c r="E66" s="19" t="s">
        <v>56</v>
      </c>
      <c r="F66" s="19" t="s">
        <v>56</v>
      </c>
      <c r="G66" s="19">
        <f>SUM(G13:G65)</f>
        <v>3568</v>
      </c>
      <c r="H66" s="19"/>
      <c r="I66" s="24"/>
      <c r="J66" s="25">
        <f>SUM(J13:J65)</f>
        <v>700050</v>
      </c>
      <c r="K66" s="26">
        <f>SUM(K13:K65)</f>
        <v>97229.166666666686</v>
      </c>
      <c r="L66" s="26">
        <f>K66/G66-E82</f>
        <v>23.396424967202336</v>
      </c>
      <c r="M66" s="26">
        <f>SUM(M13:M65)</f>
        <v>67049.259999999995</v>
      </c>
    </row>
    <row r="67" spans="1:15" ht="16">
      <c r="J67" s="27"/>
      <c r="K67" s="27"/>
      <c r="L67" s="27"/>
      <c r="M67" s="27"/>
      <c r="O67" s="2"/>
    </row>
    <row r="68" spans="1:15" s="1" customFormat="1" ht="22" customHeight="1">
      <c r="A68" s="28" t="s">
        <v>59</v>
      </c>
      <c r="B68" s="28"/>
      <c r="C68" s="28"/>
      <c r="D68" s="20" t="s">
        <v>60</v>
      </c>
      <c r="E68" s="20" t="s">
        <v>61</v>
      </c>
      <c r="G68" s="31" t="s">
        <v>62</v>
      </c>
      <c r="H68" s="31"/>
      <c r="I68" s="31"/>
      <c r="J68" s="31"/>
      <c r="K68" s="31"/>
      <c r="L68" s="31"/>
      <c r="M68" s="31"/>
      <c r="O68" s="2"/>
    </row>
    <row r="69" spans="1:15" s="1" customFormat="1" ht="22" customHeight="1">
      <c r="A69" s="33" t="s">
        <v>63</v>
      </c>
      <c r="B69" s="28"/>
      <c r="C69" s="28"/>
      <c r="D69" s="21">
        <f>J66*0.09</f>
        <v>63004.5</v>
      </c>
      <c r="E69" s="16">
        <f t="shared" ref="E69:E77" si="8">D69/$M$8</f>
        <v>8750.625</v>
      </c>
      <c r="G69" s="31"/>
      <c r="H69" s="31"/>
      <c r="I69" s="31"/>
      <c r="J69" s="31"/>
      <c r="K69" s="31"/>
      <c r="L69" s="31"/>
      <c r="M69" s="31"/>
      <c r="O69" s="2"/>
    </row>
    <row r="70" spans="1:15" s="1" customFormat="1" ht="22" customHeight="1">
      <c r="A70" s="33" t="s">
        <v>64</v>
      </c>
      <c r="B70" s="28"/>
      <c r="C70" s="28"/>
      <c r="D70" s="21">
        <v>60078.898000000001</v>
      </c>
      <c r="E70" s="16">
        <f t="shared" si="8"/>
        <v>8344.2913888888888</v>
      </c>
      <c r="G70" s="31"/>
      <c r="H70" s="31"/>
      <c r="I70" s="31"/>
      <c r="J70" s="31"/>
      <c r="K70" s="31"/>
      <c r="L70" s="31"/>
      <c r="M70" s="31"/>
      <c r="O70" s="2"/>
    </row>
    <row r="71" spans="1:15" s="1" customFormat="1" ht="22" customHeight="1">
      <c r="A71" s="32" t="s">
        <v>65</v>
      </c>
      <c r="B71" s="28"/>
      <c r="C71" s="28"/>
      <c r="D71" s="21">
        <v>3910</v>
      </c>
      <c r="E71" s="16">
        <f t="shared" si="8"/>
        <v>543.05555555555554</v>
      </c>
      <c r="G71" s="31"/>
      <c r="H71" s="31"/>
      <c r="I71" s="31"/>
      <c r="J71" s="31"/>
      <c r="K71" s="31"/>
      <c r="L71" s="31"/>
      <c r="M71" s="31"/>
      <c r="O71" s="2"/>
    </row>
    <row r="72" spans="1:15" s="1" customFormat="1" ht="22" customHeight="1">
      <c r="A72" s="34" t="s">
        <v>66</v>
      </c>
      <c r="B72" s="28"/>
      <c r="C72" s="28"/>
      <c r="D72" s="21">
        <v>2668</v>
      </c>
      <c r="E72" s="16">
        <f t="shared" si="8"/>
        <v>370.55555555555554</v>
      </c>
      <c r="G72" s="31"/>
      <c r="H72" s="31"/>
      <c r="I72" s="31"/>
      <c r="J72" s="31"/>
      <c r="K72" s="31"/>
      <c r="L72" s="31"/>
      <c r="M72" s="31"/>
      <c r="O72" s="2"/>
    </row>
    <row r="73" spans="1:15" s="1" customFormat="1" ht="22" customHeight="1">
      <c r="A73" s="32" t="s">
        <v>67</v>
      </c>
      <c r="B73" s="28"/>
      <c r="C73" s="28"/>
      <c r="D73" s="21">
        <v>1793</v>
      </c>
      <c r="E73" s="16">
        <f t="shared" si="8"/>
        <v>249.02777777777777</v>
      </c>
      <c r="G73" s="31"/>
      <c r="H73" s="31"/>
      <c r="I73" s="31"/>
      <c r="J73" s="31"/>
      <c r="K73" s="31"/>
      <c r="L73" s="31"/>
      <c r="M73" s="31"/>
      <c r="O73" s="2"/>
    </row>
    <row r="74" spans="1:15" s="1" customFormat="1" ht="22" customHeight="1">
      <c r="A74" s="28" t="s">
        <v>68</v>
      </c>
      <c r="B74" s="28"/>
      <c r="C74" s="28"/>
      <c r="D74" s="21">
        <v>18216.93</v>
      </c>
      <c r="E74" s="16">
        <f t="shared" si="8"/>
        <v>2530.1291666666666</v>
      </c>
      <c r="G74" s="31"/>
      <c r="H74" s="31"/>
      <c r="I74" s="31"/>
      <c r="J74" s="31"/>
      <c r="K74" s="31"/>
      <c r="L74" s="31"/>
      <c r="M74" s="31"/>
      <c r="O74" s="2"/>
    </row>
    <row r="75" spans="1:15" s="1" customFormat="1" ht="22" customHeight="1">
      <c r="A75" s="28" t="s">
        <v>69</v>
      </c>
      <c r="B75" s="28"/>
      <c r="C75" s="28"/>
      <c r="D75" s="21">
        <v>3890</v>
      </c>
      <c r="E75" s="16">
        <f t="shared" si="8"/>
        <v>540.27777777777771</v>
      </c>
      <c r="G75" s="31"/>
      <c r="H75" s="31"/>
      <c r="I75" s="31"/>
      <c r="J75" s="31"/>
      <c r="K75" s="31"/>
      <c r="L75" s="31"/>
      <c r="M75" s="31"/>
      <c r="O75" s="2"/>
    </row>
    <row r="76" spans="1:15" s="1" customFormat="1" ht="22" customHeight="1">
      <c r="A76" s="28" t="s">
        <v>70</v>
      </c>
      <c r="B76" s="28"/>
      <c r="C76" s="28"/>
      <c r="D76" s="21">
        <v>7730</v>
      </c>
      <c r="E76" s="16">
        <f t="shared" si="8"/>
        <v>1073.6111111111111</v>
      </c>
      <c r="G76" s="31"/>
      <c r="H76" s="31"/>
      <c r="I76" s="31"/>
      <c r="J76" s="31"/>
      <c r="K76" s="31"/>
      <c r="L76" s="31"/>
      <c r="M76" s="31"/>
      <c r="O76" s="2"/>
    </row>
    <row r="77" spans="1:15" s="1" customFormat="1" ht="22" customHeight="1">
      <c r="A77" s="28" t="s">
        <v>71</v>
      </c>
      <c r="B77" s="28"/>
      <c r="C77" s="28"/>
      <c r="D77" s="21">
        <f>SUM(D69:D76)</f>
        <v>161291.32799999998</v>
      </c>
      <c r="E77" s="16">
        <f t="shared" si="8"/>
        <v>22401.57333333333</v>
      </c>
      <c r="G77" s="31"/>
      <c r="H77" s="31"/>
      <c r="I77" s="31"/>
      <c r="J77" s="31"/>
      <c r="K77" s="31"/>
      <c r="L77" s="31"/>
      <c r="M77" s="31"/>
      <c r="O77" s="2"/>
    </row>
    <row r="78" spans="1:15" s="1" customFormat="1" ht="22" customHeight="1">
      <c r="A78" s="1" t="s">
        <v>56</v>
      </c>
      <c r="B78" s="1" t="s">
        <v>56</v>
      </c>
      <c r="C78" s="1" t="s">
        <v>56</v>
      </c>
      <c r="D78" s="22"/>
      <c r="E78" s="23" t="s">
        <v>56</v>
      </c>
      <c r="G78" s="31"/>
      <c r="H78" s="31"/>
      <c r="I78" s="31"/>
      <c r="J78" s="31"/>
      <c r="K78" s="31"/>
      <c r="L78" s="31"/>
      <c r="M78" s="31"/>
      <c r="O78" s="2"/>
    </row>
    <row r="79" spans="1:15" s="1" customFormat="1" ht="22" customHeight="1">
      <c r="A79" s="28" t="s">
        <v>72</v>
      </c>
      <c r="B79" s="28"/>
      <c r="C79" s="28"/>
      <c r="D79" s="21">
        <f>J66*0.08</f>
        <v>56004</v>
      </c>
      <c r="E79" s="16">
        <f>D79/$M$8</f>
        <v>7778.333333333333</v>
      </c>
      <c r="G79" s="31"/>
      <c r="H79" s="31"/>
      <c r="I79" s="31"/>
      <c r="J79" s="31"/>
      <c r="K79" s="31"/>
      <c r="L79" s="31"/>
      <c r="M79" s="31"/>
      <c r="O79" s="2"/>
    </row>
    <row r="80" spans="1:15" s="1" customFormat="1" ht="22" customHeight="1">
      <c r="A80" s="1" t="s">
        <v>56</v>
      </c>
      <c r="B80" s="1" t="s">
        <v>56</v>
      </c>
      <c r="C80" s="1" t="s">
        <v>56</v>
      </c>
      <c r="D80" s="22"/>
      <c r="E80" s="23" t="s">
        <v>56</v>
      </c>
      <c r="G80" s="31"/>
      <c r="H80" s="31"/>
      <c r="I80" s="31"/>
      <c r="J80" s="31"/>
      <c r="K80" s="31"/>
      <c r="L80" s="31"/>
      <c r="M80" s="31"/>
      <c r="O80" s="2"/>
    </row>
    <row r="81" spans="1:15" s="1" customFormat="1" ht="22" customHeight="1">
      <c r="A81" s="29" t="s">
        <v>73</v>
      </c>
      <c r="B81" s="29"/>
      <c r="C81" s="29"/>
      <c r="D81" s="21">
        <f>D77+D79</f>
        <v>217295.32799999998</v>
      </c>
      <c r="E81" s="16">
        <f>D81/$M$8</f>
        <v>30179.906666666662</v>
      </c>
      <c r="G81" s="31"/>
      <c r="H81" s="31"/>
      <c r="I81" s="31"/>
      <c r="J81" s="31"/>
      <c r="K81" s="31"/>
      <c r="L81" s="31"/>
      <c r="M81" s="31"/>
      <c r="O81" s="2"/>
    </row>
    <row r="82" spans="1:15" s="1" customFormat="1" ht="22" customHeight="1">
      <c r="A82" s="29" t="s">
        <v>74</v>
      </c>
      <c r="B82" s="29"/>
      <c r="C82" s="29"/>
      <c r="D82" s="21">
        <f>D81/(7846-15)</f>
        <v>27.748094496232916</v>
      </c>
      <c r="E82" s="16">
        <f>D82/$M$8</f>
        <v>3.8539020133656825</v>
      </c>
      <c r="G82" s="31"/>
      <c r="H82" s="31"/>
      <c r="I82" s="31"/>
      <c r="J82" s="31"/>
      <c r="K82" s="31"/>
      <c r="L82" s="31"/>
      <c r="M82" s="31"/>
      <c r="O82" s="2"/>
    </row>
    <row r="83" spans="1:15" ht="16">
      <c r="O83" s="2"/>
    </row>
    <row r="84" spans="1:15" ht="16">
      <c r="O84" s="2"/>
    </row>
    <row r="85" spans="1:15" ht="16">
      <c r="O85" s="2"/>
    </row>
    <row r="86" spans="1:15" ht="16">
      <c r="O86" s="2"/>
    </row>
    <row r="87" spans="1:15" ht="16">
      <c r="O87" s="2"/>
    </row>
    <row r="88" spans="1:15" ht="16">
      <c r="O88" s="2"/>
    </row>
    <row r="89" spans="1:15" ht="16">
      <c r="O89" s="2"/>
    </row>
    <row r="90" spans="1:15" ht="16">
      <c r="O90" s="2"/>
    </row>
    <row r="91" spans="1:15" ht="16">
      <c r="O91" s="2"/>
    </row>
    <row r="92" spans="1:15" ht="16">
      <c r="O92" s="2"/>
    </row>
    <row r="93" spans="1:15" ht="16">
      <c r="O93" s="2"/>
    </row>
    <row r="94" spans="1:15" ht="16">
      <c r="O94" s="2"/>
    </row>
    <row r="96" spans="1:15" ht="16">
      <c r="O96" s="1"/>
    </row>
    <row r="97" spans="15:15" ht="16">
      <c r="O97" s="1"/>
    </row>
    <row r="98" spans="15:15" ht="16">
      <c r="O98" s="1"/>
    </row>
    <row r="99" spans="15:15" ht="16">
      <c r="O99" s="1"/>
    </row>
    <row r="100" spans="15:15" ht="16">
      <c r="O100" s="1"/>
    </row>
    <row r="101" spans="15:15" ht="16">
      <c r="O101" s="1"/>
    </row>
    <row r="102" spans="15:15" ht="16">
      <c r="O102" s="1"/>
    </row>
    <row r="103" spans="15:15" ht="16">
      <c r="O103" s="1"/>
    </row>
    <row r="104" spans="15:15" ht="16">
      <c r="O104" s="1"/>
    </row>
    <row r="105" spans="15:15" ht="16">
      <c r="O105" s="1"/>
    </row>
    <row r="106" spans="15:15" ht="16">
      <c r="O106" s="1"/>
    </row>
    <row r="107" spans="15:15" ht="16">
      <c r="O107" s="1"/>
    </row>
    <row r="108" spans="15:15" ht="16">
      <c r="O108" s="1"/>
    </row>
    <row r="109" spans="15:15" ht="16">
      <c r="O109" s="1"/>
    </row>
    <row r="110" spans="15:15" ht="16">
      <c r="O110" s="1"/>
    </row>
  </sheetData>
  <autoFilter ref="A12:M66" xr:uid="{00000000-0009-0000-0000-000000000000}"/>
  <sortState xmlns:xlrd2="http://schemas.microsoft.com/office/spreadsheetml/2017/richdata2" ref="A13:M32">
    <sortCondition ref="A13:A32"/>
    <sortCondition ref="B13:B32"/>
  </sortState>
  <mergeCells count="21">
    <mergeCell ref="A7:M7"/>
    <mergeCell ref="B8:C8"/>
    <mergeCell ref="H8:I8"/>
    <mergeCell ref="B9:C9"/>
    <mergeCell ref="H9:I9"/>
    <mergeCell ref="A79:C79"/>
    <mergeCell ref="A81:C81"/>
    <mergeCell ref="A82:C82"/>
    <mergeCell ref="A1:M3"/>
    <mergeCell ref="A4:M6"/>
    <mergeCell ref="G68:M82"/>
    <mergeCell ref="A73:C73"/>
    <mergeCell ref="A74:C74"/>
    <mergeCell ref="A75:C75"/>
    <mergeCell ref="A76:C76"/>
    <mergeCell ref="A77:C77"/>
    <mergeCell ref="A68:C68"/>
    <mergeCell ref="A69:C69"/>
    <mergeCell ref="A70:C70"/>
    <mergeCell ref="A71:C71"/>
    <mergeCell ref="A72:C72"/>
  </mergeCells>
  <pageMargins left="0.7" right="0.7" top="0.75" bottom="0.75" header="0.3" footer="0.3"/>
  <pageSetup scale="46" fitToHeight="2" orientation="landscape"/>
  <ignoredErrors>
    <ignoredError sqref="L6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98C5-9C81-D24C-ABEB-A37AD521ACE1}">
  <dimension ref="B2:N54"/>
  <sheetViews>
    <sheetView topLeftCell="A21" workbookViewId="0">
      <selection activeCell="M22" sqref="M22:M24"/>
    </sheetView>
  </sheetViews>
  <sheetFormatPr baseColWidth="10" defaultRowHeight="15"/>
  <cols>
    <col min="3" max="3" width="11" customWidth="1"/>
    <col min="9" max="9" width="13.5" customWidth="1"/>
    <col min="10" max="10" width="11.5" customWidth="1"/>
    <col min="11" max="11" width="11.33203125" customWidth="1"/>
    <col min="13" max="13" width="12.1640625" customWidth="1"/>
    <col min="14" max="14" width="13" customWidth="1"/>
  </cols>
  <sheetData>
    <row r="2" spans="2:14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</row>
    <row r="3" spans="2:14">
      <c r="B3">
        <v>45328</v>
      </c>
      <c r="C3">
        <v>1513056</v>
      </c>
      <c r="D3" t="s">
        <v>39</v>
      </c>
      <c r="E3">
        <v>121064</v>
      </c>
      <c r="F3">
        <v>105448</v>
      </c>
      <c r="G3" t="s">
        <v>40</v>
      </c>
      <c r="H3">
        <v>112</v>
      </c>
      <c r="I3" t="s">
        <v>41</v>
      </c>
      <c r="J3">
        <v>325</v>
      </c>
      <c r="K3">
        <v>36400</v>
      </c>
      <c r="L3">
        <v>5055.5555555555557</v>
      </c>
      <c r="M3">
        <v>29.723280835426163</v>
      </c>
      <c r="N3">
        <v>3329.0074535677304</v>
      </c>
    </row>
    <row r="4" spans="2:14">
      <c r="B4">
        <v>45328</v>
      </c>
      <c r="C4">
        <v>1513253</v>
      </c>
      <c r="D4" t="s">
        <v>42</v>
      </c>
      <c r="E4">
        <v>121064</v>
      </c>
      <c r="F4">
        <v>105448</v>
      </c>
      <c r="G4" t="s">
        <v>40</v>
      </c>
      <c r="H4">
        <v>110</v>
      </c>
      <c r="I4" t="s">
        <v>41</v>
      </c>
      <c r="J4">
        <v>290</v>
      </c>
      <c r="K4">
        <v>31900</v>
      </c>
      <c r="L4">
        <v>4430.5555555555557</v>
      </c>
      <c r="M4">
        <v>24.862169724315049</v>
      </c>
      <c r="N4">
        <v>2734.8386696746552</v>
      </c>
    </row>
    <row r="5" spans="2:14">
      <c r="B5">
        <v>45328</v>
      </c>
      <c r="C5">
        <v>1513357</v>
      </c>
      <c r="D5" t="s">
        <v>42</v>
      </c>
      <c r="E5">
        <v>121064</v>
      </c>
      <c r="F5">
        <v>105448</v>
      </c>
      <c r="G5" t="s">
        <v>40</v>
      </c>
      <c r="H5">
        <v>112</v>
      </c>
      <c r="I5" t="s">
        <v>41</v>
      </c>
      <c r="J5">
        <v>290</v>
      </c>
      <c r="K5">
        <v>32480</v>
      </c>
      <c r="L5">
        <v>4511.1111111111113</v>
      </c>
      <c r="M5">
        <v>24.862169724315049</v>
      </c>
      <c r="N5">
        <v>2784.5630091232856</v>
      </c>
    </row>
    <row r="6" spans="2:14">
      <c r="B6">
        <v>45328</v>
      </c>
      <c r="C6">
        <v>1513402</v>
      </c>
      <c r="D6" t="s">
        <v>39</v>
      </c>
      <c r="E6">
        <v>121064</v>
      </c>
      <c r="F6">
        <v>105448</v>
      </c>
      <c r="G6" t="s">
        <v>40</v>
      </c>
      <c r="H6">
        <v>101</v>
      </c>
      <c r="I6" t="s">
        <v>41</v>
      </c>
      <c r="J6">
        <v>325</v>
      </c>
      <c r="K6">
        <v>32825</v>
      </c>
      <c r="L6">
        <v>4559.0277777777774</v>
      </c>
      <c r="M6">
        <v>29.723280835426156</v>
      </c>
      <c r="N6">
        <v>3002.0513643780419</v>
      </c>
    </row>
    <row r="7" spans="2:14">
      <c r="B7">
        <v>45328</v>
      </c>
      <c r="C7">
        <v>1513402</v>
      </c>
      <c r="D7" t="s">
        <v>42</v>
      </c>
      <c r="E7">
        <v>121064</v>
      </c>
      <c r="F7">
        <v>105448</v>
      </c>
      <c r="G7" t="s">
        <v>40</v>
      </c>
      <c r="H7">
        <v>11</v>
      </c>
      <c r="I7" t="s">
        <v>41</v>
      </c>
      <c r="J7">
        <v>290</v>
      </c>
      <c r="K7">
        <v>3190</v>
      </c>
      <c r="L7">
        <v>443.05555555555554</v>
      </c>
      <c r="M7">
        <v>24.862169724315049</v>
      </c>
      <c r="N7">
        <v>273.48386696746553</v>
      </c>
    </row>
    <row r="8" spans="2:14">
      <c r="B8">
        <v>45328</v>
      </c>
      <c r="C8">
        <v>1513405</v>
      </c>
      <c r="D8" t="s">
        <v>42</v>
      </c>
      <c r="E8">
        <v>121064</v>
      </c>
      <c r="F8">
        <v>105448</v>
      </c>
      <c r="G8" t="s">
        <v>47</v>
      </c>
      <c r="H8">
        <v>78</v>
      </c>
      <c r="I8" t="s">
        <v>44</v>
      </c>
      <c r="J8">
        <v>180</v>
      </c>
      <c r="K8">
        <v>14040</v>
      </c>
      <c r="L8">
        <v>1950</v>
      </c>
      <c r="M8">
        <v>21.146097986634317</v>
      </c>
      <c r="N8">
        <v>1649.3956429574766</v>
      </c>
    </row>
    <row r="9" spans="2:14">
      <c r="B9">
        <v>45328</v>
      </c>
      <c r="C9">
        <v>1513428</v>
      </c>
      <c r="D9" t="s">
        <v>39</v>
      </c>
      <c r="E9">
        <v>121064</v>
      </c>
      <c r="F9">
        <v>105448</v>
      </c>
      <c r="G9" t="s">
        <v>47</v>
      </c>
      <c r="H9">
        <v>4</v>
      </c>
      <c r="I9" t="s">
        <v>44</v>
      </c>
      <c r="J9">
        <v>180</v>
      </c>
      <c r="K9">
        <v>720</v>
      </c>
      <c r="L9">
        <v>100</v>
      </c>
      <c r="M9">
        <v>21.146097986634317</v>
      </c>
      <c r="N9">
        <v>84.584391946537266</v>
      </c>
    </row>
    <row r="10" spans="2:14">
      <c r="B10">
        <v>45328</v>
      </c>
      <c r="C10">
        <v>1513405</v>
      </c>
      <c r="D10" t="s">
        <v>42</v>
      </c>
      <c r="E10">
        <v>121064</v>
      </c>
      <c r="F10">
        <v>105448</v>
      </c>
      <c r="G10" t="s">
        <v>46</v>
      </c>
      <c r="H10">
        <v>141</v>
      </c>
      <c r="I10" t="s">
        <v>44</v>
      </c>
      <c r="J10">
        <v>180</v>
      </c>
      <c r="K10">
        <v>25380</v>
      </c>
      <c r="L10">
        <v>3525</v>
      </c>
      <c r="M10">
        <v>21.146097986634317</v>
      </c>
      <c r="N10">
        <v>2981.5998161154384</v>
      </c>
    </row>
    <row r="11" spans="2:14">
      <c r="B11">
        <v>45328</v>
      </c>
      <c r="C11">
        <v>1513428</v>
      </c>
      <c r="D11" t="s">
        <v>39</v>
      </c>
      <c r="E11">
        <v>121064</v>
      </c>
      <c r="F11">
        <v>105448</v>
      </c>
      <c r="G11" t="s">
        <v>46</v>
      </c>
      <c r="H11">
        <v>76</v>
      </c>
      <c r="I11" t="s">
        <v>44</v>
      </c>
      <c r="J11">
        <v>180</v>
      </c>
      <c r="K11">
        <v>13680</v>
      </c>
      <c r="L11">
        <v>1900</v>
      </c>
      <c r="M11">
        <v>21.146097986634317</v>
      </c>
      <c r="N11">
        <v>1607.1034469842079</v>
      </c>
    </row>
    <row r="12" spans="2:14">
      <c r="B12">
        <v>45328</v>
      </c>
      <c r="C12">
        <v>1513427</v>
      </c>
      <c r="D12" t="s">
        <v>50</v>
      </c>
      <c r="E12">
        <v>121064</v>
      </c>
      <c r="F12">
        <v>105448</v>
      </c>
      <c r="G12" t="s">
        <v>51</v>
      </c>
      <c r="H12">
        <v>3</v>
      </c>
      <c r="I12" t="s">
        <v>44</v>
      </c>
      <c r="J12">
        <v>180</v>
      </c>
      <c r="K12">
        <v>540</v>
      </c>
      <c r="L12">
        <v>75</v>
      </c>
      <c r="M12">
        <v>21.146097986634317</v>
      </c>
      <c r="N12">
        <v>63.43829395990295</v>
      </c>
    </row>
    <row r="13" spans="2:14">
      <c r="B13">
        <v>45328</v>
      </c>
      <c r="C13">
        <v>1513429</v>
      </c>
      <c r="D13" t="s">
        <v>39</v>
      </c>
      <c r="E13">
        <v>121064</v>
      </c>
      <c r="F13">
        <v>105448</v>
      </c>
      <c r="G13" t="s">
        <v>51</v>
      </c>
      <c r="H13">
        <v>131</v>
      </c>
      <c r="I13" t="s">
        <v>44</v>
      </c>
      <c r="J13">
        <v>120</v>
      </c>
      <c r="K13">
        <v>15720</v>
      </c>
      <c r="L13">
        <v>2183.3333333333335</v>
      </c>
      <c r="M13">
        <v>12.812764653300984</v>
      </c>
      <c r="N13">
        <v>1678.4721695824289</v>
      </c>
    </row>
    <row r="14" spans="2:14">
      <c r="B14">
        <v>45328</v>
      </c>
      <c r="C14">
        <v>1513780</v>
      </c>
      <c r="D14" t="s">
        <v>39</v>
      </c>
      <c r="E14">
        <v>121064</v>
      </c>
      <c r="F14">
        <v>105448</v>
      </c>
      <c r="G14" t="s">
        <v>51</v>
      </c>
      <c r="H14">
        <v>419</v>
      </c>
      <c r="I14" t="s">
        <v>44</v>
      </c>
      <c r="J14">
        <v>110</v>
      </c>
      <c r="K14">
        <v>46090</v>
      </c>
      <c r="L14">
        <v>6401.3888888888887</v>
      </c>
      <c r="M14">
        <v>11.423875764412095</v>
      </c>
      <c r="N14">
        <v>4786.603945288668</v>
      </c>
    </row>
    <row r="15" spans="2:14">
      <c r="B15" t="s">
        <v>57</v>
      </c>
      <c r="C15">
        <v>1513780</v>
      </c>
      <c r="D15" t="s">
        <v>39</v>
      </c>
      <c r="E15">
        <v>121064</v>
      </c>
      <c r="F15">
        <v>105448</v>
      </c>
      <c r="G15" t="s">
        <v>51</v>
      </c>
      <c r="H15">
        <v>1</v>
      </c>
      <c r="I15" t="s">
        <v>44</v>
      </c>
      <c r="J15" t="s">
        <v>56</v>
      </c>
    </row>
    <row r="16" spans="2:14">
      <c r="B16">
        <v>45328</v>
      </c>
      <c r="C16">
        <v>1513405</v>
      </c>
      <c r="D16" t="s">
        <v>42</v>
      </c>
      <c r="E16">
        <v>121064</v>
      </c>
      <c r="F16">
        <v>105448</v>
      </c>
      <c r="G16" t="s">
        <v>48</v>
      </c>
      <c r="H16">
        <v>33</v>
      </c>
      <c r="I16" t="s">
        <v>44</v>
      </c>
      <c r="J16">
        <v>45</v>
      </c>
      <c r="K16">
        <v>1485</v>
      </c>
      <c r="L16">
        <v>206.25</v>
      </c>
      <c r="M16">
        <v>2.3960979866343175</v>
      </c>
      <c r="N16">
        <v>79.071233558932477</v>
      </c>
    </row>
    <row r="17" spans="2:14">
      <c r="B17">
        <v>45328</v>
      </c>
      <c r="C17">
        <v>1513427</v>
      </c>
      <c r="D17" t="s">
        <v>50</v>
      </c>
      <c r="E17">
        <v>121064</v>
      </c>
      <c r="F17">
        <v>105448</v>
      </c>
      <c r="G17" t="s">
        <v>48</v>
      </c>
      <c r="H17">
        <v>215</v>
      </c>
      <c r="I17" t="s">
        <v>44</v>
      </c>
      <c r="J17">
        <v>200</v>
      </c>
      <c r="K17">
        <v>43000</v>
      </c>
      <c r="L17">
        <v>5972.2222222222217</v>
      </c>
      <c r="M17">
        <v>23.923875764412092</v>
      </c>
      <c r="N17">
        <v>5143.6332893485996</v>
      </c>
    </row>
    <row r="18" spans="2:14">
      <c r="B18">
        <v>45328</v>
      </c>
      <c r="C18">
        <v>1513428</v>
      </c>
      <c r="D18" t="s">
        <v>50</v>
      </c>
      <c r="E18">
        <v>121064</v>
      </c>
      <c r="F18">
        <v>105448</v>
      </c>
      <c r="G18" t="s">
        <v>48</v>
      </c>
      <c r="H18">
        <v>59</v>
      </c>
      <c r="I18" t="s">
        <v>44</v>
      </c>
      <c r="J18">
        <v>200</v>
      </c>
      <c r="K18">
        <v>11800</v>
      </c>
      <c r="L18">
        <v>1638.8888888888889</v>
      </c>
      <c r="M18">
        <v>23.923875764412095</v>
      </c>
      <c r="N18">
        <v>1411.5086701003136</v>
      </c>
    </row>
    <row r="19" spans="2:14">
      <c r="B19">
        <v>45328</v>
      </c>
      <c r="C19">
        <v>1513428</v>
      </c>
      <c r="D19" t="s">
        <v>39</v>
      </c>
      <c r="E19">
        <v>121064</v>
      </c>
      <c r="F19">
        <v>105448</v>
      </c>
      <c r="G19" t="s">
        <v>48</v>
      </c>
      <c r="H19">
        <v>10</v>
      </c>
      <c r="I19" t="s">
        <v>44</v>
      </c>
      <c r="J19">
        <v>200</v>
      </c>
      <c r="K19">
        <v>2000</v>
      </c>
      <c r="L19">
        <v>277.77777777777777</v>
      </c>
      <c r="M19">
        <v>23.923875764412095</v>
      </c>
      <c r="N19">
        <v>239.23875764412094</v>
      </c>
    </row>
    <row r="20" spans="2:14">
      <c r="B20" t="s">
        <v>57</v>
      </c>
      <c r="C20">
        <v>1513427</v>
      </c>
      <c r="D20" t="s">
        <v>50</v>
      </c>
      <c r="E20">
        <v>121064</v>
      </c>
      <c r="F20">
        <v>105448</v>
      </c>
      <c r="G20" t="s">
        <v>48</v>
      </c>
      <c r="H20">
        <v>2</v>
      </c>
      <c r="I20" t="s">
        <v>44</v>
      </c>
      <c r="J20" t="s">
        <v>56</v>
      </c>
    </row>
    <row r="21" spans="2:14">
      <c r="B21" t="s">
        <v>57</v>
      </c>
      <c r="C21">
        <v>1513428</v>
      </c>
      <c r="D21" t="s">
        <v>50</v>
      </c>
      <c r="E21">
        <v>121064</v>
      </c>
      <c r="F21">
        <v>105448</v>
      </c>
      <c r="G21" t="s">
        <v>48</v>
      </c>
      <c r="H21">
        <v>1</v>
      </c>
      <c r="I21" t="s">
        <v>44</v>
      </c>
      <c r="J21" t="s">
        <v>56</v>
      </c>
    </row>
    <row r="22" spans="2:14">
      <c r="B22">
        <v>45328</v>
      </c>
      <c r="C22">
        <v>1513428</v>
      </c>
      <c r="D22" t="s">
        <v>39</v>
      </c>
      <c r="E22">
        <v>121064</v>
      </c>
      <c r="F22">
        <v>105448</v>
      </c>
      <c r="G22" t="s">
        <v>52</v>
      </c>
      <c r="H22">
        <v>20</v>
      </c>
      <c r="I22" t="s">
        <v>44</v>
      </c>
      <c r="J22">
        <v>190</v>
      </c>
      <c r="K22">
        <v>3800</v>
      </c>
      <c r="L22">
        <v>527.77777777777771</v>
      </c>
      <c r="M22">
        <v>22.534986875523202</v>
      </c>
      <c r="N22">
        <v>450.69973751046405</v>
      </c>
    </row>
    <row r="23" spans="2:14">
      <c r="B23">
        <v>45328</v>
      </c>
      <c r="C23">
        <v>1513429</v>
      </c>
      <c r="D23" t="s">
        <v>39</v>
      </c>
      <c r="E23">
        <v>121064</v>
      </c>
      <c r="F23">
        <v>105448</v>
      </c>
      <c r="G23" t="s">
        <v>52</v>
      </c>
      <c r="H23">
        <v>20</v>
      </c>
      <c r="I23" t="s">
        <v>44</v>
      </c>
      <c r="J23">
        <v>190</v>
      </c>
      <c r="K23">
        <v>3800</v>
      </c>
      <c r="L23">
        <v>527.77777777777771</v>
      </c>
      <c r="M23">
        <v>22.534986875523202</v>
      </c>
      <c r="N23">
        <v>450.69973751046405</v>
      </c>
    </row>
    <row r="24" spans="2:14">
      <c r="B24">
        <v>45328</v>
      </c>
      <c r="C24">
        <v>1513779</v>
      </c>
      <c r="D24" t="s">
        <v>39</v>
      </c>
      <c r="E24">
        <v>121064</v>
      </c>
      <c r="F24">
        <v>105448</v>
      </c>
      <c r="G24" t="s">
        <v>52</v>
      </c>
      <c r="H24">
        <v>419</v>
      </c>
      <c r="I24" t="s">
        <v>44</v>
      </c>
      <c r="J24">
        <v>30</v>
      </c>
      <c r="K24">
        <v>12570</v>
      </c>
      <c r="L24">
        <v>1745.8333333333333</v>
      </c>
      <c r="M24">
        <v>0.31276465330098357</v>
      </c>
      <c r="N24">
        <v>131.04838973311212</v>
      </c>
    </row>
    <row r="25" spans="2:14">
      <c r="B25" t="s">
        <v>57</v>
      </c>
      <c r="C25">
        <v>1513429</v>
      </c>
      <c r="D25" t="s">
        <v>39</v>
      </c>
      <c r="E25">
        <v>121064</v>
      </c>
      <c r="F25">
        <v>105448</v>
      </c>
      <c r="G25" t="s">
        <v>52</v>
      </c>
      <c r="H25">
        <v>1</v>
      </c>
      <c r="I25" t="s">
        <v>44</v>
      </c>
      <c r="J25" t="s">
        <v>56</v>
      </c>
    </row>
    <row r="26" spans="2:14">
      <c r="B26" t="s">
        <v>57</v>
      </c>
      <c r="C26">
        <v>1513779</v>
      </c>
      <c r="D26" t="s">
        <v>39</v>
      </c>
      <c r="E26">
        <v>121064</v>
      </c>
      <c r="F26">
        <v>105448</v>
      </c>
      <c r="G26" t="s">
        <v>52</v>
      </c>
      <c r="H26">
        <v>1</v>
      </c>
      <c r="I26" t="s">
        <v>44</v>
      </c>
      <c r="J26" t="s">
        <v>56</v>
      </c>
    </row>
    <row r="27" spans="2:14">
      <c r="B27">
        <v>45328</v>
      </c>
      <c r="C27">
        <v>1513429</v>
      </c>
      <c r="D27" t="s">
        <v>39</v>
      </c>
      <c r="E27">
        <v>121064</v>
      </c>
      <c r="F27">
        <v>105448</v>
      </c>
      <c r="G27" t="s">
        <v>53</v>
      </c>
      <c r="H27">
        <v>47</v>
      </c>
      <c r="I27" t="s">
        <v>44</v>
      </c>
      <c r="J27">
        <v>45</v>
      </c>
      <c r="K27">
        <v>2115</v>
      </c>
      <c r="L27">
        <v>293.75</v>
      </c>
      <c r="M27">
        <v>2.3960979866343175</v>
      </c>
      <c r="N27">
        <v>112.61660537181292</v>
      </c>
    </row>
    <row r="28" spans="2:14">
      <c r="B28">
        <v>45328</v>
      </c>
      <c r="C28">
        <v>1513429</v>
      </c>
      <c r="D28" t="s">
        <v>39</v>
      </c>
      <c r="E28">
        <v>121064</v>
      </c>
      <c r="F28">
        <v>105448</v>
      </c>
      <c r="G28" t="s">
        <v>53</v>
      </c>
      <c r="H28">
        <v>12</v>
      </c>
      <c r="I28" t="s">
        <v>44</v>
      </c>
      <c r="J28">
        <v>200</v>
      </c>
      <c r="K28">
        <v>2400</v>
      </c>
      <c r="L28">
        <v>333.33333333333331</v>
      </c>
      <c r="M28">
        <v>23.923875764412092</v>
      </c>
      <c r="N28">
        <v>287.08650917294511</v>
      </c>
    </row>
    <row r="29" spans="2:14">
      <c r="B29">
        <v>45328</v>
      </c>
      <c r="C29">
        <v>1513431</v>
      </c>
      <c r="D29" t="s">
        <v>42</v>
      </c>
      <c r="E29">
        <v>121064</v>
      </c>
      <c r="F29">
        <v>105448</v>
      </c>
      <c r="G29" t="s">
        <v>40</v>
      </c>
      <c r="H29">
        <v>32</v>
      </c>
      <c r="I29" t="s">
        <v>41</v>
      </c>
      <c r="J29">
        <v>290</v>
      </c>
      <c r="K29">
        <v>9280</v>
      </c>
      <c r="L29">
        <v>1288.8888888888889</v>
      </c>
      <c r="M29">
        <v>24.862169724315049</v>
      </c>
      <c r="N29">
        <v>795.58943117808155</v>
      </c>
    </row>
    <row r="30" spans="2:14">
      <c r="B30">
        <v>45328</v>
      </c>
      <c r="C30">
        <v>1513431</v>
      </c>
      <c r="D30" t="s">
        <v>39</v>
      </c>
      <c r="E30">
        <v>121064</v>
      </c>
      <c r="F30">
        <v>105448</v>
      </c>
      <c r="G30" t="s">
        <v>40</v>
      </c>
      <c r="H30">
        <v>41</v>
      </c>
      <c r="I30" t="s">
        <v>41</v>
      </c>
      <c r="J30">
        <v>325</v>
      </c>
      <c r="K30">
        <v>13325</v>
      </c>
      <c r="L30">
        <v>1850.6944444444443</v>
      </c>
      <c r="M30">
        <v>29.723280835426156</v>
      </c>
      <c r="N30">
        <v>1218.6545142524724</v>
      </c>
    </row>
    <row r="31" spans="2:14">
      <c r="B31">
        <v>45328</v>
      </c>
      <c r="C31">
        <v>1513456</v>
      </c>
      <c r="D31" t="s">
        <v>39</v>
      </c>
      <c r="E31">
        <v>121064</v>
      </c>
      <c r="F31">
        <v>105448</v>
      </c>
      <c r="G31" t="s">
        <v>40</v>
      </c>
      <c r="H31">
        <v>112</v>
      </c>
      <c r="I31" t="s">
        <v>41</v>
      </c>
      <c r="J31">
        <v>325</v>
      </c>
      <c r="K31">
        <v>36400</v>
      </c>
      <c r="L31">
        <v>5055.5555555555557</v>
      </c>
      <c r="M31">
        <v>29.723280835426163</v>
      </c>
      <c r="N31">
        <v>3329.0074535677304</v>
      </c>
    </row>
    <row r="32" spans="2:14">
      <c r="B32">
        <v>45328</v>
      </c>
      <c r="C32">
        <v>1513463</v>
      </c>
      <c r="D32" t="s">
        <v>39</v>
      </c>
      <c r="E32">
        <v>121064</v>
      </c>
      <c r="F32">
        <v>105448</v>
      </c>
      <c r="G32" t="s">
        <v>40</v>
      </c>
      <c r="H32">
        <v>112</v>
      </c>
      <c r="I32" t="s">
        <v>41</v>
      </c>
      <c r="J32">
        <v>325</v>
      </c>
      <c r="K32">
        <v>36400</v>
      </c>
      <c r="L32">
        <v>5055.5555555555557</v>
      </c>
      <c r="M32">
        <v>29.723280835426163</v>
      </c>
      <c r="N32">
        <v>3329.0074535677304</v>
      </c>
    </row>
    <row r="33" spans="2:14">
      <c r="B33">
        <v>45328</v>
      </c>
      <c r="C33">
        <v>1513467</v>
      </c>
      <c r="D33" t="s">
        <v>39</v>
      </c>
      <c r="E33">
        <v>121064</v>
      </c>
      <c r="F33">
        <v>105448</v>
      </c>
      <c r="G33" t="s">
        <v>40</v>
      </c>
      <c r="H33">
        <v>112</v>
      </c>
      <c r="I33" t="s">
        <v>41</v>
      </c>
      <c r="J33">
        <v>325</v>
      </c>
      <c r="K33">
        <v>36400</v>
      </c>
      <c r="L33">
        <v>5055.5555555555557</v>
      </c>
      <c r="M33">
        <v>29.723280835426163</v>
      </c>
      <c r="N33">
        <v>3329.0074535677304</v>
      </c>
    </row>
    <row r="34" spans="2:14">
      <c r="B34">
        <v>45328</v>
      </c>
      <c r="C34">
        <v>1513629</v>
      </c>
      <c r="D34" t="s">
        <v>39</v>
      </c>
      <c r="E34">
        <v>121064</v>
      </c>
      <c r="F34">
        <v>105448</v>
      </c>
      <c r="G34" t="s">
        <v>40</v>
      </c>
      <c r="H34">
        <v>112</v>
      </c>
      <c r="I34" t="s">
        <v>41</v>
      </c>
      <c r="J34">
        <v>325</v>
      </c>
      <c r="K34">
        <v>36400</v>
      </c>
      <c r="L34">
        <v>5055.5555555555557</v>
      </c>
      <c r="M34">
        <v>29.723280835426163</v>
      </c>
      <c r="N34">
        <v>3329.0074535677304</v>
      </c>
    </row>
    <row r="35" spans="2:14">
      <c r="B35">
        <v>45328</v>
      </c>
      <c r="C35">
        <v>1513651</v>
      </c>
      <c r="D35" t="s">
        <v>39</v>
      </c>
      <c r="E35">
        <v>121064</v>
      </c>
      <c r="F35">
        <v>105448</v>
      </c>
      <c r="G35" t="s">
        <v>40</v>
      </c>
      <c r="H35">
        <v>50</v>
      </c>
      <c r="I35" t="s">
        <v>41</v>
      </c>
      <c r="J35">
        <v>325</v>
      </c>
      <c r="K35">
        <v>16250</v>
      </c>
      <c r="L35">
        <v>2256.9444444444443</v>
      </c>
      <c r="M35">
        <v>29.723280835426156</v>
      </c>
      <c r="N35">
        <v>1486.1640417713079</v>
      </c>
    </row>
    <row r="36" spans="2:14">
      <c r="B36">
        <v>45328</v>
      </c>
      <c r="C36">
        <v>1513651</v>
      </c>
      <c r="D36" t="s">
        <v>55</v>
      </c>
      <c r="E36">
        <v>121064</v>
      </c>
      <c r="F36">
        <v>105448</v>
      </c>
      <c r="G36" t="s">
        <v>40</v>
      </c>
      <c r="H36">
        <v>35</v>
      </c>
      <c r="I36" t="s">
        <v>41</v>
      </c>
      <c r="J36">
        <v>325</v>
      </c>
      <c r="K36">
        <v>11375</v>
      </c>
      <c r="L36">
        <v>1579.8611111111111</v>
      </c>
      <c r="M36">
        <v>29.723280835426156</v>
      </c>
      <c r="N36">
        <v>1040.3148292399155</v>
      </c>
    </row>
    <row r="37" spans="2:14">
      <c r="B37">
        <v>45328</v>
      </c>
      <c r="C37">
        <v>1513651</v>
      </c>
      <c r="D37" t="s">
        <v>42</v>
      </c>
      <c r="E37">
        <v>121064</v>
      </c>
      <c r="F37">
        <v>105448</v>
      </c>
      <c r="G37" t="s">
        <v>40</v>
      </c>
      <c r="H37">
        <v>27</v>
      </c>
      <c r="I37" t="s">
        <v>41</v>
      </c>
      <c r="J37">
        <v>290</v>
      </c>
      <c r="K37">
        <v>7830</v>
      </c>
      <c r="L37">
        <v>1087.5</v>
      </c>
      <c r="M37">
        <v>24.862169724315049</v>
      </c>
      <c r="N37">
        <v>671.27858255650631</v>
      </c>
    </row>
    <row r="38" spans="2:14">
      <c r="B38">
        <v>45328</v>
      </c>
      <c r="C38">
        <v>1513654</v>
      </c>
      <c r="D38" t="s">
        <v>42</v>
      </c>
      <c r="E38">
        <v>121064</v>
      </c>
      <c r="F38">
        <v>105448</v>
      </c>
      <c r="G38" t="s">
        <v>40</v>
      </c>
      <c r="H38">
        <v>27</v>
      </c>
      <c r="I38" t="s">
        <v>41</v>
      </c>
      <c r="J38">
        <v>290</v>
      </c>
      <c r="K38">
        <v>7830</v>
      </c>
      <c r="L38">
        <v>1087.5</v>
      </c>
      <c r="M38">
        <v>24.862169724315049</v>
      </c>
      <c r="N38">
        <v>671.27858255650631</v>
      </c>
    </row>
    <row r="39" spans="2:14">
      <c r="B39">
        <v>45328</v>
      </c>
      <c r="C39">
        <v>1513655</v>
      </c>
      <c r="D39" t="s">
        <v>42</v>
      </c>
      <c r="E39">
        <v>121064</v>
      </c>
      <c r="F39">
        <v>105448</v>
      </c>
      <c r="G39" t="s">
        <v>40</v>
      </c>
      <c r="H39">
        <v>102</v>
      </c>
      <c r="I39" t="s">
        <v>41</v>
      </c>
      <c r="J39">
        <v>290</v>
      </c>
      <c r="K39">
        <v>29580</v>
      </c>
      <c r="L39">
        <v>4108.333333333333</v>
      </c>
      <c r="M39">
        <v>24.862169724315041</v>
      </c>
      <c r="N39">
        <v>2535.9413118801344</v>
      </c>
    </row>
    <row r="40" spans="2:14">
      <c r="B40">
        <v>45328</v>
      </c>
      <c r="C40">
        <v>1513655</v>
      </c>
      <c r="D40" t="s">
        <v>39</v>
      </c>
      <c r="E40">
        <v>121064</v>
      </c>
      <c r="F40">
        <v>105448</v>
      </c>
      <c r="G40" t="s">
        <v>40</v>
      </c>
      <c r="H40">
        <v>4</v>
      </c>
      <c r="I40" t="s">
        <v>41</v>
      </c>
      <c r="J40">
        <v>325</v>
      </c>
      <c r="K40">
        <v>1300</v>
      </c>
      <c r="L40">
        <v>180.55555555555554</v>
      </c>
      <c r="M40">
        <v>29.723280835426156</v>
      </c>
      <c r="N40">
        <v>118.89312334170462</v>
      </c>
    </row>
    <row r="41" spans="2:14">
      <c r="B41">
        <v>45328</v>
      </c>
      <c r="C41">
        <v>1513755</v>
      </c>
      <c r="D41" t="s">
        <v>42</v>
      </c>
      <c r="E41">
        <v>121064</v>
      </c>
      <c r="F41">
        <v>105448</v>
      </c>
      <c r="G41" t="s">
        <v>40</v>
      </c>
      <c r="H41">
        <v>112</v>
      </c>
      <c r="I41" t="s">
        <v>41</v>
      </c>
      <c r="J41">
        <v>290</v>
      </c>
      <c r="K41">
        <v>32480</v>
      </c>
      <c r="L41">
        <v>4511.1111111111113</v>
      </c>
      <c r="M41">
        <v>24.862169724315049</v>
      </c>
      <c r="N41">
        <v>2784.5630091232856</v>
      </c>
    </row>
    <row r="42" spans="2:14">
      <c r="B42" t="s">
        <v>57</v>
      </c>
      <c r="C42">
        <v>1513253</v>
      </c>
      <c r="D42" t="s">
        <v>42</v>
      </c>
      <c r="E42">
        <v>121064</v>
      </c>
      <c r="F42">
        <v>105448</v>
      </c>
      <c r="G42" t="s">
        <v>40</v>
      </c>
      <c r="H42">
        <v>2</v>
      </c>
      <c r="I42" t="s">
        <v>41</v>
      </c>
      <c r="J42" t="s">
        <v>56</v>
      </c>
    </row>
    <row r="43" spans="2:14">
      <c r="B43">
        <v>45328</v>
      </c>
      <c r="C43">
        <v>1513654</v>
      </c>
      <c r="D43" t="s">
        <v>42</v>
      </c>
      <c r="E43">
        <v>121064</v>
      </c>
      <c r="F43">
        <v>105448</v>
      </c>
      <c r="G43" t="s">
        <v>45</v>
      </c>
      <c r="H43">
        <v>85</v>
      </c>
      <c r="I43" t="s">
        <v>41</v>
      </c>
      <c r="J43">
        <v>290</v>
      </c>
      <c r="K43">
        <v>24650</v>
      </c>
      <c r="L43">
        <v>3423.6111111111109</v>
      </c>
      <c r="M43">
        <v>24.862169724315041</v>
      </c>
      <c r="N43">
        <v>2113.2844265667786</v>
      </c>
    </row>
    <row r="44" spans="2:14">
      <c r="B44">
        <v>45328</v>
      </c>
      <c r="C44">
        <v>1513655</v>
      </c>
      <c r="D44" t="s">
        <v>42</v>
      </c>
      <c r="E44">
        <v>121064</v>
      </c>
      <c r="F44">
        <v>105448</v>
      </c>
      <c r="G44" t="s">
        <v>45</v>
      </c>
      <c r="H44">
        <v>6</v>
      </c>
      <c r="I44" t="s">
        <v>41</v>
      </c>
      <c r="J44">
        <v>290</v>
      </c>
      <c r="K44">
        <v>1740</v>
      </c>
      <c r="L44">
        <v>241.66666666666666</v>
      </c>
      <c r="M44">
        <v>24.862169724315049</v>
      </c>
      <c r="N44">
        <v>149.17301834589028</v>
      </c>
    </row>
    <row r="45" spans="2:14">
      <c r="B45">
        <v>45328</v>
      </c>
      <c r="C45">
        <v>1513429</v>
      </c>
      <c r="D45" t="s">
        <v>39</v>
      </c>
      <c r="E45">
        <v>121064</v>
      </c>
      <c r="F45">
        <v>105448</v>
      </c>
      <c r="G45" t="s">
        <v>53</v>
      </c>
      <c r="H45">
        <v>17</v>
      </c>
      <c r="I45" t="s">
        <v>44</v>
      </c>
      <c r="J45">
        <v>200</v>
      </c>
      <c r="K45">
        <v>3400</v>
      </c>
      <c r="L45">
        <v>472.22222222222223</v>
      </c>
      <c r="M45">
        <v>23.923875764412095</v>
      </c>
      <c r="N45">
        <v>406.70588799500564</v>
      </c>
    </row>
    <row r="46" spans="2:14">
      <c r="B46">
        <v>45328</v>
      </c>
      <c r="C46">
        <v>1513405</v>
      </c>
      <c r="D46" t="s">
        <v>42</v>
      </c>
      <c r="E46">
        <v>121064</v>
      </c>
      <c r="F46">
        <v>105448</v>
      </c>
      <c r="G46" t="s">
        <v>49</v>
      </c>
      <c r="H46">
        <v>7</v>
      </c>
      <c r="I46" t="s">
        <v>44</v>
      </c>
      <c r="J46">
        <v>140</v>
      </c>
      <c r="K46">
        <v>980</v>
      </c>
      <c r="L46">
        <v>136.11111111111111</v>
      </c>
      <c r="M46">
        <v>15.590542431078763</v>
      </c>
      <c r="N46">
        <v>109.13379701755134</v>
      </c>
    </row>
    <row r="47" spans="2:14">
      <c r="B47">
        <v>45328</v>
      </c>
      <c r="C47">
        <v>1513431</v>
      </c>
      <c r="D47" t="s">
        <v>39</v>
      </c>
      <c r="E47">
        <v>121064</v>
      </c>
      <c r="F47">
        <v>105448</v>
      </c>
      <c r="G47" t="s">
        <v>54</v>
      </c>
      <c r="H47">
        <v>9</v>
      </c>
      <c r="I47" t="s">
        <v>41</v>
      </c>
      <c r="J47">
        <v>255</v>
      </c>
      <c r="K47">
        <v>2295</v>
      </c>
      <c r="L47">
        <v>318.75</v>
      </c>
      <c r="M47">
        <v>20.001058613203934</v>
      </c>
      <c r="N47">
        <v>180.0095275188354</v>
      </c>
    </row>
    <row r="48" spans="2:14">
      <c r="B48">
        <v>45328</v>
      </c>
      <c r="C48">
        <v>1513405</v>
      </c>
      <c r="D48" t="s">
        <v>42</v>
      </c>
      <c r="E48">
        <v>121064</v>
      </c>
      <c r="F48">
        <v>105448</v>
      </c>
      <c r="G48" t="s">
        <v>45</v>
      </c>
      <c r="H48">
        <v>59</v>
      </c>
      <c r="I48" t="s">
        <v>44</v>
      </c>
      <c r="J48">
        <v>140</v>
      </c>
      <c r="K48">
        <v>8260</v>
      </c>
      <c r="L48">
        <v>1147.2222222222222</v>
      </c>
      <c r="M48">
        <v>15.590542431078759</v>
      </c>
      <c r="N48">
        <v>919.84200343364682</v>
      </c>
    </row>
    <row r="49" spans="2:14">
      <c r="B49">
        <v>45328</v>
      </c>
      <c r="C49">
        <v>1513428</v>
      </c>
      <c r="D49" t="s">
        <v>42</v>
      </c>
      <c r="E49">
        <v>121064</v>
      </c>
      <c r="F49">
        <v>105448</v>
      </c>
      <c r="G49" t="s">
        <v>45</v>
      </c>
      <c r="H49">
        <v>49</v>
      </c>
      <c r="I49" t="s">
        <v>44</v>
      </c>
      <c r="J49">
        <v>140</v>
      </c>
      <c r="K49">
        <v>6860</v>
      </c>
      <c r="L49">
        <v>952.77777777777771</v>
      </c>
      <c r="M49">
        <v>15.590542431078759</v>
      </c>
      <c r="N49">
        <v>763.93657912285926</v>
      </c>
    </row>
    <row r="50" spans="2:14">
      <c r="B50">
        <v>45328</v>
      </c>
      <c r="C50">
        <v>1513430</v>
      </c>
      <c r="D50" t="s">
        <v>39</v>
      </c>
      <c r="E50">
        <v>121064</v>
      </c>
      <c r="F50">
        <v>105448</v>
      </c>
      <c r="G50" t="s">
        <v>45</v>
      </c>
      <c r="H50">
        <v>86</v>
      </c>
      <c r="I50" t="s">
        <v>44</v>
      </c>
      <c r="J50">
        <v>130</v>
      </c>
      <c r="K50">
        <v>11180</v>
      </c>
      <c r="L50">
        <v>1552.7777777777778</v>
      </c>
      <c r="M50">
        <v>14.201653542189874</v>
      </c>
      <c r="N50">
        <v>1221.3422046283292</v>
      </c>
    </row>
    <row r="51" spans="2:14">
      <c r="B51" t="s">
        <v>57</v>
      </c>
      <c r="C51">
        <v>1513428</v>
      </c>
      <c r="D51" t="s">
        <v>42</v>
      </c>
      <c r="E51">
        <v>121064</v>
      </c>
      <c r="F51">
        <v>105448</v>
      </c>
      <c r="G51" t="s">
        <v>45</v>
      </c>
      <c r="H51">
        <v>1</v>
      </c>
      <c r="I51" t="s">
        <v>44</v>
      </c>
      <c r="J51" t="s">
        <v>56</v>
      </c>
    </row>
    <row r="52" spans="2:14">
      <c r="B52">
        <v>45328</v>
      </c>
      <c r="C52">
        <v>1513405</v>
      </c>
      <c r="D52" t="s">
        <v>42</v>
      </c>
      <c r="E52">
        <v>121064</v>
      </c>
      <c r="F52">
        <v>105448</v>
      </c>
      <c r="G52" t="s">
        <v>43</v>
      </c>
      <c r="H52">
        <v>102</v>
      </c>
      <c r="I52" t="s">
        <v>44</v>
      </c>
      <c r="J52">
        <v>130</v>
      </c>
      <c r="K52">
        <v>13260</v>
      </c>
      <c r="L52">
        <v>1841.6666666666665</v>
      </c>
      <c r="M52">
        <v>14.20165354218987</v>
      </c>
      <c r="N52">
        <v>1448.5686613033668</v>
      </c>
    </row>
    <row r="53" spans="2:14">
      <c r="B53">
        <v>45328</v>
      </c>
      <c r="C53">
        <v>1513430</v>
      </c>
      <c r="D53" t="s">
        <v>39</v>
      </c>
      <c r="E53">
        <v>121064</v>
      </c>
      <c r="F53">
        <v>105448</v>
      </c>
      <c r="G53" t="s">
        <v>43</v>
      </c>
      <c r="H53">
        <v>128</v>
      </c>
      <c r="I53" t="s">
        <v>44</v>
      </c>
      <c r="J53">
        <v>130</v>
      </c>
      <c r="K53">
        <v>16640</v>
      </c>
      <c r="L53">
        <v>2311.1111111111109</v>
      </c>
      <c r="M53">
        <v>14.20165354218987</v>
      </c>
      <c r="N53">
        <v>1817.8116534003034</v>
      </c>
    </row>
    <row r="54" spans="2:14">
      <c r="B54" t="s">
        <v>36</v>
      </c>
      <c r="H54">
        <f>SUBTOTAL(109,Tabla1[Quantity])</f>
        <v>3568</v>
      </c>
      <c r="N54">
        <f>SUBTOTAL(109,Tabla1[Total Return])</f>
        <v>67049.260000000009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ONEU9040382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Andrea Peralta</cp:lastModifiedBy>
  <cp:lastPrinted>2024-03-26T16:34:29Z</cp:lastPrinted>
  <dcterms:created xsi:type="dcterms:W3CDTF">2023-12-10T19:12:00Z</dcterms:created>
  <dcterms:modified xsi:type="dcterms:W3CDTF">2024-03-26T16:34:32Z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B8A39BAA775CC685A8765D6541F6674C_42</vt:lpwstr>
  </property>
</Properties>
</file>