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10597D9C-6CDA-514A-96DE-893ABAD59485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OTPU6154350" sheetId="2" r:id="rId1"/>
    <sheet name="Hoja1" sheetId="3" r:id="rId2"/>
  </sheets>
  <definedNames>
    <definedName name="_xlnm._FilterDatabase" localSheetId="0" hidden="1">OTPU6154350!$A$12:$M$37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N25" i="3"/>
  <c r="E46" i="2"/>
  <c r="E45" i="2"/>
  <c r="E44" i="2"/>
  <c r="E43" i="2"/>
  <c r="E42" i="2"/>
  <c r="E41" i="2"/>
  <c r="G37" i="2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37" i="2" l="1"/>
  <c r="J37" i="2"/>
  <c r="D49" i="2" l="1"/>
  <c r="E49" i="2" s="1"/>
  <c r="D40" i="2"/>
  <c r="E40" i="2" l="1"/>
  <c r="D47" i="2"/>
  <c r="D51" i="2" l="1"/>
  <c r="E47" i="2"/>
  <c r="D52" i="2" l="1"/>
  <c r="E52" i="2" s="1"/>
  <c r="E51" i="2"/>
  <c r="L16" i="2" l="1"/>
  <c r="M16" i="2" s="1"/>
  <c r="L21" i="2"/>
  <c r="M21" i="2" s="1"/>
  <c r="L29" i="2"/>
  <c r="M29" i="2" s="1"/>
  <c r="L18" i="2"/>
  <c r="M18" i="2" s="1"/>
  <c r="L14" i="2"/>
  <c r="M14" i="2" s="1"/>
  <c r="L22" i="2"/>
  <c r="M22" i="2" s="1"/>
  <c r="L13" i="2"/>
  <c r="M13" i="2" s="1"/>
  <c r="M37" i="2" s="1"/>
  <c r="L30" i="2"/>
  <c r="M30" i="2" s="1"/>
  <c r="L15" i="2"/>
  <c r="M15" i="2" s="1"/>
  <c r="L24" i="2"/>
  <c r="M24" i="2" s="1"/>
  <c r="L23" i="2"/>
  <c r="M23" i="2" s="1"/>
  <c r="L32" i="2"/>
  <c r="M32" i="2" s="1"/>
  <c r="L17" i="2"/>
  <c r="M17" i="2" s="1"/>
  <c r="L31" i="2"/>
  <c r="M31" i="2" s="1"/>
  <c r="L25" i="2"/>
  <c r="M25" i="2" s="1"/>
  <c r="L26" i="2"/>
  <c r="M26" i="2" s="1"/>
  <c r="L19" i="2"/>
  <c r="M19" i="2" s="1"/>
  <c r="L27" i="2"/>
  <c r="M27" i="2" s="1"/>
  <c r="L20" i="2"/>
  <c r="M20" i="2" s="1"/>
  <c r="L28" i="2"/>
  <c r="M28" i="2" s="1"/>
  <c r="L37" i="2"/>
</calcChain>
</file>

<file path=xl/sharedStrings.xml><?xml version="1.0" encoding="utf-8"?>
<sst xmlns="http://schemas.openxmlformats.org/spreadsheetml/2006/main" count="240" uniqueCount="65">
  <si>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</si>
  <si>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</si>
  <si>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</si>
  <si>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</si>
  <si>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</si>
  <si>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</si>
  <si>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</si>
  <si>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</si>
  <si>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COSCO PACIFIC - 086W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</si>
  <si>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</si>
  <si>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OTPU6154350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</si>
  <si>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</si>
  <si>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Shanghai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</si>
  <si>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</si>
  <si>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</si>
  <si>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</si>
  <si>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</si>
  <si>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</si>
  <si>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</si>
  <si>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</si>
  <si>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</si>
  <si>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</si>
  <si>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</si>
  <si>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</si>
  <si>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</si>
  <si>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</si>
  <si>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</si>
  <si>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</si>
  <si>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</si>
  <si>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</si>
  <si>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</si>
  <si>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</si>
  <si>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</si>
  <si>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</si>
  <si>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</si>
  <si>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</si>
  <si>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</si>
  <si>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</si>
  <si>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</si>
  <si>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SKEENA</t>
  </si>
  <si>
    <t>2JD</t>
  </si>
  <si>
    <t>2.5kg</t>
  </si>
  <si>
    <t>2JDD</t>
  </si>
  <si>
    <t>3JD</t>
  </si>
  <si>
    <t>JD</t>
  </si>
  <si>
    <t>JDD</t>
  </si>
  <si>
    <t>3JDD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</si>
  <si>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</si>
  <si>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</si>
  <si>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</si>
  <si>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</si>
  <si>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</si>
  <si>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</si>
  <si>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</si>
  <si>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</si>
  <si>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Seafreight</t>
    </r>
  </si>
  <si>
    <t>文件费 Documents Fee</t>
  </si>
  <si>
    <t>货代费用 Agent Fee</t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</si>
  <si>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</si>
  <si>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t>市场费用 Market Charges</t>
  </si>
  <si>
    <t>入场费 Market Entry Cost</t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</si>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</sst>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8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8"/>
      <name val="宋体"/>
      <charset val="134"/>
    </font>
    <font>
      <sz val="12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3" xfId="0" applyFont="1" applyBorder="1"/>
    <xf numFmtId="0" fontId="5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48CC26-21A7-BC43-A158-71E74F6AEB00}" name="Tabla1" displayName="Tabla1" ref="B2:N25" totalsRowCount="1">
  <autoFilter ref="B2:N24" xr:uid="{FA48CC26-21A7-BC43-A158-71E74F6AEB00}"/>
  <sortState xmlns:xlrd2="http://schemas.microsoft.com/office/spreadsheetml/2017/richdata2" ref="B3:N24">
    <sortCondition ref="G2:G24"/>
  </sortState>
  <tableColumns count="13">
    <tableColumn id="1" xr3:uid="{2C27F971-099C-0542-86F2-454168108CB0}" name="Date" totalsRowLabel="Total"/>
    <tableColumn id="2" xr3:uid="{0D5EC7B4-96DF-C848-9CF1-76A7382B70A8}" name="Pallet No."/>
    <tableColumn id="3" xr3:uid="{0CC58D56-64F3-F34D-A544-192016CD0041}" name="Variety"/>
    <tableColumn id="4" xr3:uid="{1D1F4071-1055-9742-949B-BA7371488728}" name="CSP"/>
    <tableColumn id="5" xr3:uid="{E147F4CC-166F-A746-9C97-B4B356DC6A5D}" name="CSG"/>
    <tableColumn id="6" xr3:uid="{A463442A-CE08-8A48-BDBF-7C4FEFF9D9F0}" name="Size"/>
    <tableColumn id="7" xr3:uid="{AB462FCF-B144-3548-93C7-CDD73C27FD8D}" name="Quantity" totalsRowFunction="sum"/>
    <tableColumn id="8" xr3:uid="{BCF82591-D053-2148-974A-50DDFE638134}" name="Specification"/>
    <tableColumn id="9" xr3:uid="{BDE694B6-234B-6D4F-8C24-9546DA35A873}" name="Price RMB"/>
    <tableColumn id="10" xr3:uid="{40055559-F04B-DE4E-B25B-967E3A119070}" name="Total RMB"/>
    <tableColumn id="11" xr3:uid="{E888AD18-D827-404E-A8D8-A45BED17F3F1}" name="Total"/>
    <tableColumn id="12" xr3:uid="{707A8EE2-35B9-4144-AE18-A4B6170E27EC}" name="FOB Return"/>
    <tableColumn id="13" xr3:uid="{1E8C3842-A2DD-3F44-B8BC-AB6D24282600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tabSelected="1" zoomScale="80" zoomScaleNormal="80" workbookViewId="0">
      <selection activeCell="A12" sqref="A12:M3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5" width="14.83203125" style="3"/>
    <col min="16" max="16384" width="9" style="3"/>
  </cols>
  <sheetData>
    <row r="1" spans="1:1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0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1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s="1" customFormat="1" ht="24" customHeight="1">
      <c r="A8" s="4" t="s">
        <v>2</v>
      </c>
      <c r="B8" s="34" t="s">
        <v>3</v>
      </c>
      <c r="C8" s="34"/>
      <c r="E8" s="4" t="s">
        <v>4</v>
      </c>
      <c r="F8" s="15">
        <v>45314</v>
      </c>
      <c r="G8" s="16"/>
      <c r="H8" s="35" t="s">
        <v>5</v>
      </c>
      <c r="I8" s="35"/>
      <c r="J8" s="15">
        <v>45314</v>
      </c>
      <c r="L8" s="4" t="s">
        <v>6</v>
      </c>
      <c r="M8" s="27">
        <v>7.2</v>
      </c>
    </row>
    <row r="9" spans="1:13" s="1" customFormat="1" ht="24" customHeight="1">
      <c r="A9" s="6" t="s">
        <v>7</v>
      </c>
      <c r="B9" s="34" t="s">
        <v>8</v>
      </c>
      <c r="C9" s="34"/>
      <c r="E9" s="17" t="s">
        <v>9</v>
      </c>
      <c r="F9" s="5" t="s">
        <v>10</v>
      </c>
      <c r="G9" s="18"/>
      <c r="H9" s="35" t="s">
        <v>11</v>
      </c>
      <c r="I9" s="35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45314</v>
      </c>
      <c r="B13" s="10">
        <v>1512487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420</v>
      </c>
      <c r="H13" s="10" t="s">
        <v>41</v>
      </c>
      <c r="I13" s="21">
        <v>160</v>
      </c>
      <c r="J13" s="21">
        <f t="shared" ref="J13:J27" si="0">G13*I13</f>
        <v>67200</v>
      </c>
      <c r="K13" s="19">
        <f>J13/$M$8</f>
        <v>9333.3333333333339</v>
      </c>
      <c r="L13" s="19">
        <f>K13/G13-$E$52</f>
        <v>16.992789752954103</v>
      </c>
      <c r="M13" s="19">
        <f>G13*L13</f>
        <v>7136.9716962407228</v>
      </c>
    </row>
    <row r="14" spans="1:13" s="2" customFormat="1" ht="24" customHeight="1">
      <c r="A14" s="9">
        <v>45314</v>
      </c>
      <c r="B14" s="10">
        <v>1512488</v>
      </c>
      <c r="C14" s="10" t="s">
        <v>39</v>
      </c>
      <c r="D14" s="10">
        <v>121064</v>
      </c>
      <c r="E14" s="10">
        <v>105448</v>
      </c>
      <c r="F14" s="10" t="s">
        <v>42</v>
      </c>
      <c r="G14" s="10">
        <v>420</v>
      </c>
      <c r="H14" s="10" t="s">
        <v>41</v>
      </c>
      <c r="I14" s="21">
        <v>170</v>
      </c>
      <c r="J14" s="21">
        <f t="shared" si="0"/>
        <v>71400</v>
      </c>
      <c r="K14" s="19">
        <f t="shared" ref="K14:K32" si="1">J14/$M$8</f>
        <v>9916.6666666666661</v>
      </c>
      <c r="L14" s="19">
        <f t="shared" ref="L14:L32" si="2">K14/G14-$E$52</f>
        <v>18.381678641842988</v>
      </c>
      <c r="M14" s="19">
        <f t="shared" ref="M14:M27" si="3">L14*G14</f>
        <v>7720.305029574055</v>
      </c>
    </row>
    <row r="15" spans="1:13" s="2" customFormat="1" ht="24" customHeight="1">
      <c r="A15" s="9">
        <v>45314</v>
      </c>
      <c r="B15" s="10">
        <v>1512489</v>
      </c>
      <c r="C15" s="10" t="s">
        <v>39</v>
      </c>
      <c r="D15" s="10">
        <v>121064</v>
      </c>
      <c r="E15" s="10">
        <v>105448</v>
      </c>
      <c r="F15" s="10" t="s">
        <v>43</v>
      </c>
      <c r="G15" s="10">
        <v>420</v>
      </c>
      <c r="H15" s="10" t="s">
        <v>41</v>
      </c>
      <c r="I15" s="21">
        <v>205</v>
      </c>
      <c r="J15" s="21">
        <f t="shared" si="0"/>
        <v>86100</v>
      </c>
      <c r="K15" s="19">
        <f t="shared" si="1"/>
        <v>11958.333333333334</v>
      </c>
      <c r="L15" s="19">
        <f t="shared" si="2"/>
        <v>23.242789752954103</v>
      </c>
      <c r="M15" s="19">
        <f t="shared" si="3"/>
        <v>9761.9716962407238</v>
      </c>
    </row>
    <row r="16" spans="1:13" s="2" customFormat="1" ht="24" customHeight="1">
      <c r="A16" s="9">
        <v>45314</v>
      </c>
      <c r="B16" s="10">
        <v>1512490</v>
      </c>
      <c r="C16" s="10" t="s">
        <v>39</v>
      </c>
      <c r="D16" s="10">
        <v>121064</v>
      </c>
      <c r="E16" s="10">
        <v>105448</v>
      </c>
      <c r="F16" s="10" t="s">
        <v>44</v>
      </c>
      <c r="G16" s="10">
        <v>420</v>
      </c>
      <c r="H16" s="10" t="s">
        <v>41</v>
      </c>
      <c r="I16" s="21">
        <v>130</v>
      </c>
      <c r="J16" s="21">
        <f t="shared" si="0"/>
        <v>54600</v>
      </c>
      <c r="K16" s="19">
        <f t="shared" si="1"/>
        <v>7583.333333333333</v>
      </c>
      <c r="L16" s="19">
        <f t="shared" si="2"/>
        <v>12.82612308628743</v>
      </c>
      <c r="M16" s="19">
        <f t="shared" si="3"/>
        <v>5386.9716962407201</v>
      </c>
    </row>
    <row r="17" spans="1:13" s="2" customFormat="1" ht="24" customHeight="1">
      <c r="A17" s="9">
        <v>45314</v>
      </c>
      <c r="B17" s="10">
        <v>1512491</v>
      </c>
      <c r="C17" s="10" t="s">
        <v>39</v>
      </c>
      <c r="D17" s="10">
        <v>121064</v>
      </c>
      <c r="E17" s="10">
        <v>105448</v>
      </c>
      <c r="F17" s="10" t="s">
        <v>45</v>
      </c>
      <c r="G17" s="10">
        <v>418</v>
      </c>
      <c r="H17" s="10" t="s">
        <v>41</v>
      </c>
      <c r="I17" s="21">
        <v>130</v>
      </c>
      <c r="J17" s="21">
        <f t="shared" si="0"/>
        <v>54340</v>
      </c>
      <c r="K17" s="19">
        <f t="shared" si="1"/>
        <v>7547.2222222222217</v>
      </c>
      <c r="L17" s="19">
        <f t="shared" si="2"/>
        <v>12.82612308628743</v>
      </c>
      <c r="M17" s="19">
        <f t="shared" si="3"/>
        <v>5361.3194500681457</v>
      </c>
    </row>
    <row r="18" spans="1:13" s="2" customFormat="1" ht="24" customHeight="1">
      <c r="A18" s="9">
        <v>45314</v>
      </c>
      <c r="B18" s="10">
        <v>1512492</v>
      </c>
      <c r="C18" s="10" t="s">
        <v>39</v>
      </c>
      <c r="D18" s="10">
        <v>121064</v>
      </c>
      <c r="E18" s="10">
        <v>105448</v>
      </c>
      <c r="F18" s="10" t="s">
        <v>40</v>
      </c>
      <c r="G18" s="10">
        <v>420</v>
      </c>
      <c r="H18" s="10" t="s">
        <v>41</v>
      </c>
      <c r="I18" s="21">
        <v>160</v>
      </c>
      <c r="J18" s="21">
        <f t="shared" si="0"/>
        <v>67200</v>
      </c>
      <c r="K18" s="19">
        <f t="shared" si="1"/>
        <v>9333.3333333333339</v>
      </c>
      <c r="L18" s="19">
        <f t="shared" si="2"/>
        <v>16.992789752954103</v>
      </c>
      <c r="M18" s="19">
        <f t="shared" si="3"/>
        <v>7136.9716962407228</v>
      </c>
    </row>
    <row r="19" spans="1:13" s="2" customFormat="1" ht="24" customHeight="1">
      <c r="A19" s="9">
        <v>45314</v>
      </c>
      <c r="B19" s="10">
        <v>1512494</v>
      </c>
      <c r="C19" s="10" t="s">
        <v>39</v>
      </c>
      <c r="D19" s="10">
        <v>121064</v>
      </c>
      <c r="E19" s="10">
        <v>105448</v>
      </c>
      <c r="F19" s="10" t="s">
        <v>40</v>
      </c>
      <c r="G19" s="10">
        <v>420</v>
      </c>
      <c r="H19" s="10" t="s">
        <v>41</v>
      </c>
      <c r="I19" s="21">
        <v>160</v>
      </c>
      <c r="J19" s="21">
        <f t="shared" si="0"/>
        <v>67200</v>
      </c>
      <c r="K19" s="19">
        <f t="shared" si="1"/>
        <v>9333.3333333333339</v>
      </c>
      <c r="L19" s="19">
        <f t="shared" si="2"/>
        <v>16.992789752954103</v>
      </c>
      <c r="M19" s="19">
        <f t="shared" si="3"/>
        <v>7136.9716962407228</v>
      </c>
    </row>
    <row r="20" spans="1:13" s="2" customFormat="1" ht="24" customHeight="1">
      <c r="A20" s="9">
        <v>45314</v>
      </c>
      <c r="B20" s="10">
        <v>1512495</v>
      </c>
      <c r="C20" s="10" t="s">
        <v>39</v>
      </c>
      <c r="D20" s="10">
        <v>121064</v>
      </c>
      <c r="E20" s="10">
        <v>105448</v>
      </c>
      <c r="F20" s="10" t="s">
        <v>45</v>
      </c>
      <c r="G20" s="10">
        <v>420</v>
      </c>
      <c r="H20" s="10" t="s">
        <v>41</v>
      </c>
      <c r="I20" s="21">
        <v>130</v>
      </c>
      <c r="J20" s="21">
        <f t="shared" si="0"/>
        <v>54600</v>
      </c>
      <c r="K20" s="19">
        <f t="shared" si="1"/>
        <v>7583.333333333333</v>
      </c>
      <c r="L20" s="19">
        <f t="shared" si="2"/>
        <v>12.82612308628743</v>
      </c>
      <c r="M20" s="19">
        <f t="shared" si="3"/>
        <v>5386.9716962407201</v>
      </c>
    </row>
    <row r="21" spans="1:13" s="2" customFormat="1" ht="24" customHeight="1">
      <c r="A21" s="9">
        <v>45314</v>
      </c>
      <c r="B21" s="10">
        <v>1513522</v>
      </c>
      <c r="C21" s="10" t="s">
        <v>39</v>
      </c>
      <c r="D21" s="10">
        <v>121064</v>
      </c>
      <c r="E21" s="10">
        <v>105448</v>
      </c>
      <c r="F21" s="10" t="s">
        <v>43</v>
      </c>
      <c r="G21" s="10">
        <v>419</v>
      </c>
      <c r="H21" s="10" t="s">
        <v>41</v>
      </c>
      <c r="I21" s="21">
        <v>210</v>
      </c>
      <c r="J21" s="21">
        <f t="shared" si="0"/>
        <v>87990</v>
      </c>
      <c r="K21" s="19">
        <f t="shared" si="1"/>
        <v>12220.833333333334</v>
      </c>
      <c r="L21" s="19">
        <f t="shared" si="2"/>
        <v>23.937234197398546</v>
      </c>
      <c r="M21" s="19">
        <f t="shared" si="3"/>
        <v>10029.70112870999</v>
      </c>
    </row>
    <row r="22" spans="1:13" s="2" customFormat="1" ht="24" customHeight="1">
      <c r="A22" s="9">
        <v>45314</v>
      </c>
      <c r="B22" s="10">
        <v>1513523</v>
      </c>
      <c r="C22" s="10" t="s">
        <v>39</v>
      </c>
      <c r="D22" s="10">
        <v>121064</v>
      </c>
      <c r="E22" s="10">
        <v>105448</v>
      </c>
      <c r="F22" s="10" t="s">
        <v>44</v>
      </c>
      <c r="G22" s="10">
        <v>420</v>
      </c>
      <c r="H22" s="10" t="s">
        <v>41</v>
      </c>
      <c r="I22" s="21">
        <v>130</v>
      </c>
      <c r="J22" s="21">
        <f t="shared" si="0"/>
        <v>54600</v>
      </c>
      <c r="K22" s="19">
        <f t="shared" si="1"/>
        <v>7583.333333333333</v>
      </c>
      <c r="L22" s="19">
        <f t="shared" si="2"/>
        <v>12.82612308628743</v>
      </c>
      <c r="M22" s="19">
        <f t="shared" si="3"/>
        <v>5386.9716962407201</v>
      </c>
    </row>
    <row r="23" spans="1:13" s="2" customFormat="1" ht="24" customHeight="1">
      <c r="A23" s="9">
        <v>45314</v>
      </c>
      <c r="B23" s="10">
        <v>1513524</v>
      </c>
      <c r="C23" s="10" t="s">
        <v>39</v>
      </c>
      <c r="D23" s="10">
        <v>121064</v>
      </c>
      <c r="E23" s="10">
        <v>105448</v>
      </c>
      <c r="F23" s="10" t="s">
        <v>40</v>
      </c>
      <c r="G23" s="10">
        <v>420</v>
      </c>
      <c r="H23" s="10" t="s">
        <v>41</v>
      </c>
      <c r="I23" s="21">
        <v>165</v>
      </c>
      <c r="J23" s="21">
        <f t="shared" si="0"/>
        <v>69300</v>
      </c>
      <c r="K23" s="19">
        <f t="shared" si="1"/>
        <v>9625</v>
      </c>
      <c r="L23" s="19">
        <f t="shared" si="2"/>
        <v>17.687234197398546</v>
      </c>
      <c r="M23" s="19">
        <f t="shared" si="3"/>
        <v>7428.6383629073889</v>
      </c>
    </row>
    <row r="24" spans="1:13" s="2" customFormat="1" ht="24" customHeight="1">
      <c r="A24" s="9">
        <v>45314</v>
      </c>
      <c r="B24" s="10">
        <v>1513525</v>
      </c>
      <c r="C24" s="10" t="s">
        <v>39</v>
      </c>
      <c r="D24" s="10">
        <v>121064</v>
      </c>
      <c r="E24" s="10">
        <v>105448</v>
      </c>
      <c r="F24" s="10" t="s">
        <v>42</v>
      </c>
      <c r="G24" s="10">
        <v>420</v>
      </c>
      <c r="H24" s="10" t="s">
        <v>41</v>
      </c>
      <c r="I24" s="21">
        <v>180</v>
      </c>
      <c r="J24" s="21">
        <f t="shared" si="0"/>
        <v>75600</v>
      </c>
      <c r="K24" s="19">
        <f t="shared" si="1"/>
        <v>10500</v>
      </c>
      <c r="L24" s="19">
        <f t="shared" si="2"/>
        <v>19.770567530731874</v>
      </c>
      <c r="M24" s="19">
        <f t="shared" si="3"/>
        <v>8303.638362907388</v>
      </c>
    </row>
    <row r="25" spans="1:13" s="2" customFormat="1" ht="24" customHeight="1">
      <c r="A25" s="9">
        <v>45314</v>
      </c>
      <c r="B25" s="10">
        <v>1513533</v>
      </c>
      <c r="C25" s="10" t="s">
        <v>39</v>
      </c>
      <c r="D25" s="10">
        <v>121064</v>
      </c>
      <c r="E25" s="10">
        <v>105448</v>
      </c>
      <c r="F25" s="10" t="s">
        <v>43</v>
      </c>
      <c r="G25" s="10">
        <v>420</v>
      </c>
      <c r="H25" s="10" t="s">
        <v>41</v>
      </c>
      <c r="I25" s="21">
        <v>210</v>
      </c>
      <c r="J25" s="21">
        <f t="shared" si="0"/>
        <v>88200</v>
      </c>
      <c r="K25" s="19">
        <f t="shared" si="1"/>
        <v>12250</v>
      </c>
      <c r="L25" s="19">
        <f t="shared" si="2"/>
        <v>23.937234197398546</v>
      </c>
      <c r="M25" s="19">
        <f t="shared" si="3"/>
        <v>10053.63836290739</v>
      </c>
    </row>
    <row r="26" spans="1:13" s="2" customFormat="1" ht="24" customHeight="1">
      <c r="A26" s="9">
        <v>45314</v>
      </c>
      <c r="B26" s="10">
        <v>1513534</v>
      </c>
      <c r="C26" s="10" t="s">
        <v>39</v>
      </c>
      <c r="D26" s="10">
        <v>121064</v>
      </c>
      <c r="E26" s="10">
        <v>105448</v>
      </c>
      <c r="F26" s="10" t="s">
        <v>40</v>
      </c>
      <c r="G26" s="10">
        <v>420</v>
      </c>
      <c r="H26" s="10" t="s">
        <v>41</v>
      </c>
      <c r="I26" s="21">
        <v>165</v>
      </c>
      <c r="J26" s="21">
        <f t="shared" si="0"/>
        <v>69300</v>
      </c>
      <c r="K26" s="19">
        <f t="shared" si="1"/>
        <v>9625</v>
      </c>
      <c r="L26" s="19">
        <f t="shared" si="2"/>
        <v>17.687234197398546</v>
      </c>
      <c r="M26" s="19">
        <f t="shared" si="3"/>
        <v>7428.6383629073889</v>
      </c>
    </row>
    <row r="27" spans="1:13" s="2" customFormat="1" ht="24" customHeight="1">
      <c r="A27" s="9">
        <v>45314</v>
      </c>
      <c r="B27" s="10">
        <v>1513535</v>
      </c>
      <c r="C27" s="10" t="s">
        <v>39</v>
      </c>
      <c r="D27" s="10">
        <v>121064</v>
      </c>
      <c r="E27" s="10">
        <v>105448</v>
      </c>
      <c r="F27" s="10" t="s">
        <v>46</v>
      </c>
      <c r="G27" s="10">
        <v>420</v>
      </c>
      <c r="H27" s="10" t="s">
        <v>41</v>
      </c>
      <c r="I27" s="21">
        <v>220</v>
      </c>
      <c r="J27" s="21">
        <f t="shared" si="0"/>
        <v>92400</v>
      </c>
      <c r="K27" s="19">
        <f t="shared" si="1"/>
        <v>12833.333333333332</v>
      </c>
      <c r="L27" s="19">
        <f t="shared" si="2"/>
        <v>25.326123086287431</v>
      </c>
      <c r="M27" s="19">
        <f t="shared" si="3"/>
        <v>10636.971696240722</v>
      </c>
    </row>
    <row r="28" spans="1:13" s="2" customFormat="1" ht="24" customHeight="1">
      <c r="A28" s="9">
        <v>45314</v>
      </c>
      <c r="B28" s="10">
        <v>1513537</v>
      </c>
      <c r="C28" s="10" t="s">
        <v>39</v>
      </c>
      <c r="D28" s="10">
        <v>121064</v>
      </c>
      <c r="E28" s="10">
        <v>105448</v>
      </c>
      <c r="F28" s="10" t="s">
        <v>44</v>
      </c>
      <c r="G28" s="10">
        <v>420</v>
      </c>
      <c r="H28" s="10" t="s">
        <v>41</v>
      </c>
      <c r="I28" s="21">
        <v>130</v>
      </c>
      <c r="J28" s="21">
        <f t="shared" ref="J28:J32" si="4">G28*I28</f>
        <v>54600</v>
      </c>
      <c r="K28" s="19">
        <f t="shared" si="1"/>
        <v>7583.333333333333</v>
      </c>
      <c r="L28" s="19">
        <f t="shared" si="2"/>
        <v>12.82612308628743</v>
      </c>
      <c r="M28" s="19">
        <f t="shared" ref="M28:M32" si="5">L28*G28</f>
        <v>5386.9716962407201</v>
      </c>
    </row>
    <row r="29" spans="1:13" s="2" customFormat="1" ht="24" customHeight="1">
      <c r="A29" s="9">
        <v>45314</v>
      </c>
      <c r="B29" s="10">
        <v>1513538</v>
      </c>
      <c r="C29" s="10" t="s">
        <v>39</v>
      </c>
      <c r="D29" s="10">
        <v>121064</v>
      </c>
      <c r="E29" s="10">
        <v>105448</v>
      </c>
      <c r="F29" s="10" t="s">
        <v>40</v>
      </c>
      <c r="G29" s="10">
        <v>420</v>
      </c>
      <c r="H29" s="10" t="s">
        <v>41</v>
      </c>
      <c r="I29" s="21">
        <v>170</v>
      </c>
      <c r="J29" s="21">
        <f t="shared" si="4"/>
        <v>71400</v>
      </c>
      <c r="K29" s="19">
        <f t="shared" si="1"/>
        <v>9916.6666666666661</v>
      </c>
      <c r="L29" s="19">
        <f t="shared" si="2"/>
        <v>18.381678641842988</v>
      </c>
      <c r="M29" s="19">
        <f t="shared" si="5"/>
        <v>7720.305029574055</v>
      </c>
    </row>
    <row r="30" spans="1:13" s="2" customFormat="1" ht="24" customHeight="1">
      <c r="A30" s="9">
        <v>45314</v>
      </c>
      <c r="B30" s="10">
        <v>1513539</v>
      </c>
      <c r="C30" s="10" t="s">
        <v>39</v>
      </c>
      <c r="D30" s="10">
        <v>121064</v>
      </c>
      <c r="E30" s="10">
        <v>105448</v>
      </c>
      <c r="F30" s="10" t="s">
        <v>43</v>
      </c>
      <c r="G30" s="10">
        <v>420</v>
      </c>
      <c r="H30" s="10" t="s">
        <v>41</v>
      </c>
      <c r="I30" s="21">
        <v>210</v>
      </c>
      <c r="J30" s="21">
        <f t="shared" si="4"/>
        <v>88200</v>
      </c>
      <c r="K30" s="19">
        <f t="shared" si="1"/>
        <v>12250</v>
      </c>
      <c r="L30" s="19">
        <f t="shared" si="2"/>
        <v>23.937234197398546</v>
      </c>
      <c r="M30" s="19">
        <f t="shared" si="5"/>
        <v>10053.63836290739</v>
      </c>
    </row>
    <row r="31" spans="1:13" s="2" customFormat="1" ht="24" customHeight="1">
      <c r="A31" s="9">
        <v>45314</v>
      </c>
      <c r="B31" s="10">
        <v>1513540</v>
      </c>
      <c r="C31" s="10" t="s">
        <v>39</v>
      </c>
      <c r="D31" s="10">
        <v>121064</v>
      </c>
      <c r="E31" s="10">
        <v>105448</v>
      </c>
      <c r="F31" s="10" t="s">
        <v>42</v>
      </c>
      <c r="G31" s="10">
        <v>420</v>
      </c>
      <c r="H31" s="10" t="s">
        <v>41</v>
      </c>
      <c r="I31" s="21">
        <v>180</v>
      </c>
      <c r="J31" s="21">
        <f t="shared" si="4"/>
        <v>75600</v>
      </c>
      <c r="K31" s="19">
        <f t="shared" si="1"/>
        <v>10500</v>
      </c>
      <c r="L31" s="19">
        <f t="shared" si="2"/>
        <v>19.770567530731874</v>
      </c>
      <c r="M31" s="19">
        <f t="shared" si="5"/>
        <v>8303.638362907388</v>
      </c>
    </row>
    <row r="32" spans="1:13" s="2" customFormat="1" ht="24" customHeight="1">
      <c r="A32" s="9">
        <v>45314</v>
      </c>
      <c r="B32" s="10">
        <v>1513578</v>
      </c>
      <c r="C32" s="10" t="s">
        <v>39</v>
      </c>
      <c r="D32" s="10">
        <v>121064</v>
      </c>
      <c r="E32" s="10">
        <v>105448</v>
      </c>
      <c r="F32" s="10" t="s">
        <v>40</v>
      </c>
      <c r="G32" s="10">
        <v>420</v>
      </c>
      <c r="H32" s="10" t="s">
        <v>41</v>
      </c>
      <c r="I32" s="21">
        <v>170</v>
      </c>
      <c r="J32" s="21">
        <f t="shared" si="4"/>
        <v>71400</v>
      </c>
      <c r="K32" s="19">
        <f t="shared" si="1"/>
        <v>9916.6666666666661</v>
      </c>
      <c r="L32" s="19">
        <f t="shared" si="2"/>
        <v>18.381678641842988</v>
      </c>
      <c r="M32" s="19">
        <f t="shared" si="5"/>
        <v>7720.305029574055</v>
      </c>
    </row>
    <row r="33" spans="1:13" s="2" customFormat="1" ht="24" customHeight="1">
      <c r="A33" s="10" t="s">
        <v>47</v>
      </c>
      <c r="B33" s="10" t="s">
        <v>47</v>
      </c>
      <c r="C33" s="10" t="s">
        <v>47</v>
      </c>
      <c r="D33" s="10" t="s">
        <v>47</v>
      </c>
      <c r="E33" s="10" t="s">
        <v>47</v>
      </c>
      <c r="F33" s="10" t="s">
        <v>47</v>
      </c>
      <c r="G33" s="10" t="s">
        <v>47</v>
      </c>
      <c r="H33" s="10" t="s">
        <v>47</v>
      </c>
      <c r="I33" s="22" t="s">
        <v>47</v>
      </c>
      <c r="J33" s="21"/>
      <c r="K33" s="19"/>
      <c r="L33" s="19"/>
      <c r="M33" s="19"/>
    </row>
    <row r="34" spans="1:13" s="2" customFormat="1" ht="24" customHeight="1">
      <c r="A34" s="10" t="s">
        <v>48</v>
      </c>
      <c r="B34" s="10">
        <v>1512491</v>
      </c>
      <c r="C34" s="10" t="s">
        <v>39</v>
      </c>
      <c r="D34" s="10">
        <v>121064</v>
      </c>
      <c r="E34" s="10">
        <v>105448</v>
      </c>
      <c r="F34" s="10" t="s">
        <v>45</v>
      </c>
      <c r="G34" s="10">
        <v>2</v>
      </c>
      <c r="H34" s="10" t="s">
        <v>41</v>
      </c>
      <c r="I34" s="22" t="s">
        <v>47</v>
      </c>
      <c r="J34" s="21"/>
      <c r="K34" s="19"/>
      <c r="L34" s="19"/>
      <c r="M34" s="19"/>
    </row>
    <row r="35" spans="1:13" s="2" customFormat="1" ht="24" customHeight="1">
      <c r="A35" s="10" t="s">
        <v>48</v>
      </c>
      <c r="B35" s="10">
        <v>1513522</v>
      </c>
      <c r="C35" s="10" t="s">
        <v>39</v>
      </c>
      <c r="D35" s="10">
        <v>121064</v>
      </c>
      <c r="E35" s="10">
        <v>105448</v>
      </c>
      <c r="F35" s="10" t="s">
        <v>43</v>
      </c>
      <c r="G35" s="10">
        <v>1</v>
      </c>
      <c r="H35" s="10" t="s">
        <v>41</v>
      </c>
      <c r="I35" s="22" t="s">
        <v>47</v>
      </c>
      <c r="J35" s="21"/>
      <c r="K35" s="19"/>
      <c r="L35" s="19"/>
      <c r="M35" s="19"/>
    </row>
    <row r="36" spans="1:13" s="2" customFormat="1" ht="24" customHeight="1">
      <c r="A36" s="10" t="s">
        <v>47</v>
      </c>
      <c r="B36" s="10" t="s">
        <v>47</v>
      </c>
      <c r="C36" s="10" t="s">
        <v>47</v>
      </c>
      <c r="D36" s="10" t="s">
        <v>47</v>
      </c>
      <c r="E36" s="10" t="s">
        <v>47</v>
      </c>
      <c r="F36" s="10" t="s">
        <v>47</v>
      </c>
      <c r="G36" s="10" t="s">
        <v>47</v>
      </c>
      <c r="H36" s="10" t="s">
        <v>47</v>
      </c>
      <c r="I36" s="22" t="s">
        <v>47</v>
      </c>
      <c r="J36" s="21"/>
      <c r="K36" s="19"/>
      <c r="L36" s="19"/>
      <c r="M36" s="19"/>
    </row>
    <row r="37" spans="1:13" s="2" customFormat="1" ht="24" customHeight="1">
      <c r="A37" s="11" t="s">
        <v>47</v>
      </c>
      <c r="B37" s="11" t="s">
        <v>47</v>
      </c>
      <c r="C37" s="11" t="s">
        <v>49</v>
      </c>
      <c r="D37" s="11" t="s">
        <v>47</v>
      </c>
      <c r="E37" s="11" t="s">
        <v>47</v>
      </c>
      <c r="F37" s="11" t="s">
        <v>47</v>
      </c>
      <c r="G37" s="11">
        <f>SUM(G13:G36)</f>
        <v>8400</v>
      </c>
      <c r="H37" s="11"/>
      <c r="I37" s="23"/>
      <c r="J37" s="24">
        <f>SUM(J13:J36)</f>
        <v>1421230</v>
      </c>
      <c r="K37" s="25">
        <f>SUM(K13:K36)</f>
        <v>197393.05555555556</v>
      </c>
      <c r="L37" s="25">
        <f>K37/G37-E52</f>
        <v>18.26974081115516</v>
      </c>
      <c r="M37" s="25">
        <f>SUM(M13:M36)</f>
        <v>153481.51111111112</v>
      </c>
    </row>
    <row r="38" spans="1:13">
      <c r="J38" s="26"/>
      <c r="K38" s="26"/>
      <c r="L38" s="26"/>
      <c r="M38" s="26"/>
    </row>
    <row r="39" spans="1:13" s="1" customFormat="1" ht="22" customHeight="1">
      <c r="A39" s="31" t="s">
        <v>50</v>
      </c>
      <c r="B39" s="31"/>
      <c r="C39" s="31"/>
      <c r="D39" s="12" t="s">
        <v>51</v>
      </c>
      <c r="E39" s="12" t="s">
        <v>52</v>
      </c>
      <c r="G39" s="30" t="s">
        <v>53</v>
      </c>
      <c r="H39" s="30"/>
      <c r="I39" s="30"/>
      <c r="J39" s="30"/>
      <c r="K39" s="30"/>
      <c r="L39" s="30"/>
      <c r="M39" s="30"/>
    </row>
    <row r="40" spans="1:13" s="1" customFormat="1" ht="22" customHeight="1">
      <c r="A40" s="31" t="s">
        <v>54</v>
      </c>
      <c r="B40" s="31"/>
      <c r="C40" s="31"/>
      <c r="D40" s="13">
        <f>J37*0.09</f>
        <v>127910.7</v>
      </c>
      <c r="E40" s="19">
        <f>D40/$M$8</f>
        <v>17765.375</v>
      </c>
      <c r="G40" s="30"/>
      <c r="H40" s="30"/>
      <c r="I40" s="30"/>
      <c r="J40" s="30"/>
      <c r="K40" s="30"/>
      <c r="L40" s="30"/>
      <c r="M40" s="30"/>
    </row>
    <row r="41" spans="1:13" s="1" customFormat="1" ht="22" customHeight="1">
      <c r="A41" s="31" t="s">
        <v>55</v>
      </c>
      <c r="B41" s="31"/>
      <c r="C41" s="31"/>
      <c r="D41" s="13">
        <v>58404.02</v>
      </c>
      <c r="E41" s="19">
        <f t="shared" ref="E41:E47" si="6">D41/$M$8</f>
        <v>8111.6694444444438</v>
      </c>
      <c r="G41" s="30"/>
      <c r="H41" s="30"/>
      <c r="I41" s="30"/>
      <c r="J41" s="30"/>
      <c r="K41" s="30"/>
      <c r="L41" s="30"/>
      <c r="M41" s="30"/>
    </row>
    <row r="42" spans="1:13" s="1" customFormat="1" ht="22" customHeight="1">
      <c r="A42" s="31" t="s">
        <v>56</v>
      </c>
      <c r="B42" s="31"/>
      <c r="C42" s="31"/>
      <c r="D42" s="13">
        <v>1900</v>
      </c>
      <c r="E42" s="19">
        <f t="shared" si="6"/>
        <v>263.88888888888886</v>
      </c>
      <c r="G42" s="30"/>
      <c r="H42" s="30"/>
      <c r="I42" s="30"/>
      <c r="J42" s="30"/>
      <c r="K42" s="30"/>
      <c r="L42" s="30"/>
      <c r="M42" s="30"/>
    </row>
    <row r="43" spans="1:13" s="1" customFormat="1" ht="22" customHeight="1">
      <c r="A43" s="31" t="s">
        <v>57</v>
      </c>
      <c r="B43" s="31"/>
      <c r="C43" s="31"/>
      <c r="D43" s="13">
        <v>7400</v>
      </c>
      <c r="E43" s="19">
        <f t="shared" si="6"/>
        <v>1027.7777777777778</v>
      </c>
      <c r="G43" s="30"/>
      <c r="H43" s="30"/>
      <c r="I43" s="30"/>
      <c r="J43" s="30"/>
      <c r="K43" s="30"/>
      <c r="L43" s="30"/>
      <c r="M43" s="30"/>
    </row>
    <row r="44" spans="1:13" s="1" customFormat="1" ht="22" customHeight="1">
      <c r="A44" s="31" t="s">
        <v>58</v>
      </c>
      <c r="B44" s="31"/>
      <c r="C44" s="31"/>
      <c r="D44" s="13">
        <v>2600</v>
      </c>
      <c r="E44" s="19">
        <f t="shared" si="6"/>
        <v>361.11111111111109</v>
      </c>
      <c r="G44" s="30"/>
      <c r="H44" s="30"/>
      <c r="I44" s="30"/>
      <c r="J44" s="30"/>
      <c r="K44" s="30"/>
      <c r="L44" s="30"/>
      <c r="M44" s="30"/>
    </row>
    <row r="45" spans="1:13" s="1" customFormat="1" ht="22" customHeight="1">
      <c r="A45" s="31" t="s">
        <v>59</v>
      </c>
      <c r="B45" s="31"/>
      <c r="C45" s="31"/>
      <c r="D45" s="13">
        <v>850</v>
      </c>
      <c r="E45" s="19">
        <f t="shared" si="6"/>
        <v>118.05555555555556</v>
      </c>
      <c r="G45" s="30"/>
      <c r="H45" s="30"/>
      <c r="I45" s="30"/>
      <c r="J45" s="30"/>
      <c r="K45" s="30"/>
      <c r="L45" s="30"/>
      <c r="M45" s="30"/>
    </row>
    <row r="46" spans="1:13" s="1" customFormat="1" ht="22" customHeight="1">
      <c r="A46" s="31" t="s">
        <v>60</v>
      </c>
      <c r="B46" s="31"/>
      <c r="C46" s="31"/>
      <c r="D46" s="13">
        <v>3400</v>
      </c>
      <c r="E46" s="19">
        <f t="shared" si="6"/>
        <v>472.22222222222223</v>
      </c>
      <c r="G46" s="30"/>
      <c r="H46" s="30"/>
      <c r="I46" s="30"/>
      <c r="J46" s="30"/>
      <c r="K46" s="30"/>
      <c r="L46" s="30"/>
      <c r="M46" s="30"/>
    </row>
    <row r="47" spans="1:13" s="1" customFormat="1" ht="22" customHeight="1">
      <c r="A47" s="31" t="s">
        <v>61</v>
      </c>
      <c r="B47" s="31"/>
      <c r="C47" s="31"/>
      <c r="D47" s="13">
        <f>SUM(D40:D46)</f>
        <v>202464.72</v>
      </c>
      <c r="E47" s="19">
        <f t="shared" si="6"/>
        <v>28120.1</v>
      </c>
      <c r="G47" s="30"/>
      <c r="H47" s="30"/>
      <c r="I47" s="30"/>
      <c r="J47" s="30"/>
      <c r="K47" s="30"/>
      <c r="L47" s="30"/>
      <c r="M47" s="30"/>
    </row>
    <row r="48" spans="1:13" s="1" customFormat="1" ht="22" customHeight="1">
      <c r="A48" s="1" t="s">
        <v>47</v>
      </c>
      <c r="B48" s="1" t="s">
        <v>47</v>
      </c>
      <c r="C48" s="1" t="s">
        <v>47</v>
      </c>
      <c r="D48" s="14"/>
      <c r="E48" s="20" t="s">
        <v>47</v>
      </c>
      <c r="G48" s="30"/>
      <c r="H48" s="30"/>
      <c r="I48" s="30"/>
      <c r="J48" s="30"/>
      <c r="K48" s="30"/>
      <c r="L48" s="30"/>
      <c r="M48" s="30"/>
    </row>
    <row r="49" spans="1:13" s="1" customFormat="1" ht="22" customHeight="1">
      <c r="A49" s="32" t="s">
        <v>62</v>
      </c>
      <c r="B49" s="31"/>
      <c r="C49" s="31"/>
      <c r="D49" s="13">
        <f>J37*0.08</f>
        <v>113698.40000000001</v>
      </c>
      <c r="E49" s="19">
        <f>D49/$M$8</f>
        <v>15791.444444444445</v>
      </c>
      <c r="G49" s="30"/>
      <c r="H49" s="30"/>
      <c r="I49" s="30"/>
      <c r="J49" s="30"/>
      <c r="K49" s="30"/>
      <c r="L49" s="30"/>
      <c r="M49" s="30"/>
    </row>
    <row r="50" spans="1:13" s="1" customFormat="1" ht="22" customHeight="1">
      <c r="A50" s="1" t="s">
        <v>47</v>
      </c>
      <c r="B50" s="1" t="s">
        <v>47</v>
      </c>
      <c r="C50" s="1" t="s">
        <v>47</v>
      </c>
      <c r="D50" s="14"/>
      <c r="E50" s="20" t="s">
        <v>47</v>
      </c>
      <c r="G50" s="30"/>
      <c r="H50" s="30"/>
      <c r="I50" s="30"/>
      <c r="J50" s="30"/>
      <c r="K50" s="30"/>
      <c r="L50" s="30"/>
      <c r="M50" s="30"/>
    </row>
    <row r="51" spans="1:13" s="1" customFormat="1" ht="22" customHeight="1">
      <c r="A51" s="28" t="s">
        <v>63</v>
      </c>
      <c r="B51" s="28"/>
      <c r="C51" s="28"/>
      <c r="D51" s="13">
        <f>D47+D49</f>
        <v>316163.12</v>
      </c>
      <c r="E51" s="19">
        <f>D51/$M$8</f>
        <v>43911.544444444444</v>
      </c>
      <c r="G51" s="30"/>
      <c r="H51" s="30"/>
      <c r="I51" s="30"/>
      <c r="J51" s="30"/>
      <c r="K51" s="30"/>
      <c r="L51" s="30"/>
      <c r="M51" s="30"/>
    </row>
    <row r="52" spans="1:13" s="1" customFormat="1" ht="22" customHeight="1">
      <c r="A52" s="28" t="s">
        <v>64</v>
      </c>
      <c r="B52" s="28"/>
      <c r="C52" s="28"/>
      <c r="D52" s="13">
        <f>D51/(G37-3)</f>
        <v>37.651913778730496</v>
      </c>
      <c r="E52" s="19">
        <f>D52/$M$8</f>
        <v>5.229432469268124</v>
      </c>
      <c r="G52" s="30"/>
      <c r="H52" s="30"/>
      <c r="I52" s="30"/>
      <c r="J52" s="30"/>
      <c r="K52" s="30"/>
      <c r="L52" s="30"/>
      <c r="M52" s="30"/>
    </row>
  </sheetData>
  <autoFilter ref="A12:M37" xr:uid="{00000000-0009-0000-0000-000000000000}"/>
  <sortState xmlns:xlrd2="http://schemas.microsoft.com/office/spreadsheetml/2017/richdata2" ref="A13:M36">
    <sortCondition ref="A13:A36"/>
    <sortCondition ref="B13:B36"/>
  </sortState>
  <mergeCells count="20">
    <mergeCell ref="B8:C8"/>
    <mergeCell ref="H8:I8"/>
    <mergeCell ref="B9:C9"/>
    <mergeCell ref="H9:I9"/>
    <mergeCell ref="A51:C51"/>
    <mergeCell ref="A52:C52"/>
    <mergeCell ref="A1:M3"/>
    <mergeCell ref="A4:M6"/>
    <mergeCell ref="G39:M52"/>
    <mergeCell ref="A44:C44"/>
    <mergeCell ref="A45:C45"/>
    <mergeCell ref="A46:C46"/>
    <mergeCell ref="A47:C47"/>
    <mergeCell ref="A49:C49"/>
    <mergeCell ref="A39:C39"/>
    <mergeCell ref="A40:C40"/>
    <mergeCell ref="A41:C41"/>
    <mergeCell ref="A42:C42"/>
    <mergeCell ref="A43:C43"/>
    <mergeCell ref="A7:M7"/>
  </mergeCells>
  <pageMargins left="0.7" right="0.7" top="0.75" bottom="0.75" header="0.3" footer="0.3"/>
  <pageSetup scale="46" orientation="landscape"/>
  <ignoredErrors>
    <ignoredError sqref="L3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AB9-FD96-9947-AD10-2228D63E9741}">
  <dimension ref="B2:N25"/>
  <sheetViews>
    <sheetView workbookViewId="0">
      <selection activeCell="A9" sqref="A9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</row>
    <row r="3" spans="2:14">
      <c r="B3">
        <v>45314</v>
      </c>
      <c r="C3">
        <v>1512487</v>
      </c>
      <c r="D3" t="s">
        <v>39</v>
      </c>
      <c r="E3">
        <v>121064</v>
      </c>
      <c r="F3">
        <v>105448</v>
      </c>
      <c r="G3" t="s">
        <v>40</v>
      </c>
      <c r="H3">
        <v>420</v>
      </c>
      <c r="I3" t="s">
        <v>41</v>
      </c>
      <c r="J3">
        <v>160</v>
      </c>
      <c r="K3">
        <v>67200</v>
      </c>
      <c r="L3">
        <v>9333.3333333333339</v>
      </c>
      <c r="M3">
        <v>16.992789752954103</v>
      </c>
      <c r="N3">
        <v>7136.9716962407228</v>
      </c>
    </row>
    <row r="4" spans="2:14">
      <c r="B4">
        <v>45314</v>
      </c>
      <c r="C4">
        <v>1512492</v>
      </c>
      <c r="D4" t="s">
        <v>39</v>
      </c>
      <c r="E4">
        <v>121064</v>
      </c>
      <c r="F4">
        <v>105448</v>
      </c>
      <c r="G4" t="s">
        <v>40</v>
      </c>
      <c r="H4">
        <v>420</v>
      </c>
      <c r="I4" t="s">
        <v>41</v>
      </c>
      <c r="J4">
        <v>160</v>
      </c>
      <c r="K4">
        <v>67200</v>
      </c>
      <c r="L4">
        <v>9333.3333333333339</v>
      </c>
      <c r="M4">
        <v>16.992789752954103</v>
      </c>
      <c r="N4">
        <v>7136.9716962407228</v>
      </c>
    </row>
    <row r="5" spans="2:14">
      <c r="B5">
        <v>45314</v>
      </c>
      <c r="C5">
        <v>1512494</v>
      </c>
      <c r="D5" t="s">
        <v>39</v>
      </c>
      <c r="E5">
        <v>121064</v>
      </c>
      <c r="F5">
        <v>105448</v>
      </c>
      <c r="G5" t="s">
        <v>40</v>
      </c>
      <c r="H5">
        <v>420</v>
      </c>
      <c r="I5" t="s">
        <v>41</v>
      </c>
      <c r="J5">
        <v>160</v>
      </c>
      <c r="K5">
        <v>67200</v>
      </c>
      <c r="L5">
        <v>9333.3333333333339</v>
      </c>
      <c r="M5">
        <v>16.992789752954103</v>
      </c>
      <c r="N5">
        <v>7136.9716962407228</v>
      </c>
    </row>
    <row r="6" spans="2:14">
      <c r="B6">
        <v>45314</v>
      </c>
      <c r="C6">
        <v>1513524</v>
      </c>
      <c r="D6" t="s">
        <v>39</v>
      </c>
      <c r="E6">
        <v>121064</v>
      </c>
      <c r="F6">
        <v>105448</v>
      </c>
      <c r="G6" t="s">
        <v>40</v>
      </c>
      <c r="H6">
        <v>420</v>
      </c>
      <c r="I6" t="s">
        <v>41</v>
      </c>
      <c r="J6">
        <v>165</v>
      </c>
      <c r="K6">
        <v>69300</v>
      </c>
      <c r="L6">
        <v>9625</v>
      </c>
      <c r="M6">
        <v>17.687234197398546</v>
      </c>
      <c r="N6">
        <v>7428.6383629073889</v>
      </c>
    </row>
    <row r="7" spans="2:14">
      <c r="B7">
        <v>45314</v>
      </c>
      <c r="C7">
        <v>1513534</v>
      </c>
      <c r="D7" t="s">
        <v>39</v>
      </c>
      <c r="E7">
        <v>121064</v>
      </c>
      <c r="F7">
        <v>105448</v>
      </c>
      <c r="G7" t="s">
        <v>40</v>
      </c>
      <c r="H7">
        <v>420</v>
      </c>
      <c r="I7" t="s">
        <v>41</v>
      </c>
      <c r="J7">
        <v>165</v>
      </c>
      <c r="K7">
        <v>69300</v>
      </c>
      <c r="L7">
        <v>9625</v>
      </c>
      <c r="M7">
        <v>17.687234197398546</v>
      </c>
      <c r="N7">
        <v>7428.6383629073889</v>
      </c>
    </row>
    <row r="8" spans="2:14">
      <c r="B8">
        <v>45314</v>
      </c>
      <c r="C8">
        <v>1513538</v>
      </c>
      <c r="D8" t="s">
        <v>39</v>
      </c>
      <c r="E8">
        <v>121064</v>
      </c>
      <c r="F8">
        <v>105448</v>
      </c>
      <c r="G8" t="s">
        <v>40</v>
      </c>
      <c r="H8">
        <v>420</v>
      </c>
      <c r="I8" t="s">
        <v>41</v>
      </c>
      <c r="J8">
        <v>170</v>
      </c>
      <c r="K8">
        <v>71400</v>
      </c>
      <c r="L8">
        <v>9916.6666666666661</v>
      </c>
      <c r="M8">
        <v>18.381678641842988</v>
      </c>
      <c r="N8">
        <v>7720.305029574055</v>
      </c>
    </row>
    <row r="9" spans="2:14">
      <c r="B9">
        <v>45314</v>
      </c>
      <c r="C9">
        <v>1513578</v>
      </c>
      <c r="D9" t="s">
        <v>39</v>
      </c>
      <c r="E9">
        <v>121064</v>
      </c>
      <c r="F9">
        <v>105448</v>
      </c>
      <c r="G9" t="s">
        <v>40</v>
      </c>
      <c r="H9">
        <v>420</v>
      </c>
      <c r="I9" t="s">
        <v>41</v>
      </c>
      <c r="J9">
        <v>170</v>
      </c>
      <c r="K9">
        <v>71400</v>
      </c>
      <c r="L9">
        <v>9916.6666666666661</v>
      </c>
      <c r="M9">
        <v>18.381678641842988</v>
      </c>
      <c r="N9">
        <v>7720.305029574055</v>
      </c>
    </row>
    <row r="10" spans="2:14">
      <c r="B10">
        <v>45314</v>
      </c>
      <c r="C10">
        <v>1512488</v>
      </c>
      <c r="D10" t="s">
        <v>39</v>
      </c>
      <c r="E10">
        <v>121064</v>
      </c>
      <c r="F10">
        <v>105448</v>
      </c>
      <c r="G10" t="s">
        <v>42</v>
      </c>
      <c r="H10">
        <v>420</v>
      </c>
      <c r="I10" t="s">
        <v>41</v>
      </c>
      <c r="J10">
        <v>170</v>
      </c>
      <c r="K10">
        <v>71400</v>
      </c>
      <c r="L10">
        <v>9916.6666666666661</v>
      </c>
      <c r="M10">
        <v>18.381678641842988</v>
      </c>
      <c r="N10">
        <v>7720.305029574055</v>
      </c>
    </row>
    <row r="11" spans="2:14">
      <c r="B11">
        <v>45314</v>
      </c>
      <c r="C11">
        <v>1513525</v>
      </c>
      <c r="D11" t="s">
        <v>39</v>
      </c>
      <c r="E11">
        <v>121064</v>
      </c>
      <c r="F11">
        <v>105448</v>
      </c>
      <c r="G11" t="s">
        <v>42</v>
      </c>
      <c r="H11">
        <v>420</v>
      </c>
      <c r="I11" t="s">
        <v>41</v>
      </c>
      <c r="J11">
        <v>180</v>
      </c>
      <c r="K11">
        <v>75600</v>
      </c>
      <c r="L11">
        <v>10500</v>
      </c>
      <c r="M11">
        <v>19.770567530731874</v>
      </c>
      <c r="N11">
        <v>8303.638362907388</v>
      </c>
    </row>
    <row r="12" spans="2:14">
      <c r="B12">
        <v>45314</v>
      </c>
      <c r="C12">
        <v>1513540</v>
      </c>
      <c r="D12" t="s">
        <v>39</v>
      </c>
      <c r="E12">
        <v>121064</v>
      </c>
      <c r="F12">
        <v>105448</v>
      </c>
      <c r="G12" t="s">
        <v>42</v>
      </c>
      <c r="H12">
        <v>420</v>
      </c>
      <c r="I12" t="s">
        <v>41</v>
      </c>
      <c r="J12">
        <v>180</v>
      </c>
      <c r="K12">
        <v>75600</v>
      </c>
      <c r="L12">
        <v>10500</v>
      </c>
      <c r="M12">
        <v>19.770567530731874</v>
      </c>
      <c r="N12">
        <v>8303.638362907388</v>
      </c>
    </row>
    <row r="13" spans="2:14">
      <c r="B13">
        <v>45314</v>
      </c>
      <c r="C13">
        <v>1512489</v>
      </c>
      <c r="D13" t="s">
        <v>39</v>
      </c>
      <c r="E13">
        <v>121064</v>
      </c>
      <c r="F13">
        <v>105448</v>
      </c>
      <c r="G13" t="s">
        <v>43</v>
      </c>
      <c r="H13">
        <v>420</v>
      </c>
      <c r="I13" t="s">
        <v>41</v>
      </c>
      <c r="J13">
        <v>205</v>
      </c>
      <c r="K13">
        <v>86100</v>
      </c>
      <c r="L13">
        <v>11958.333333333334</v>
      </c>
      <c r="M13">
        <v>23.242789752954103</v>
      </c>
      <c r="N13">
        <v>9761.9716962407238</v>
      </c>
    </row>
    <row r="14" spans="2:14">
      <c r="B14">
        <v>45314</v>
      </c>
      <c r="C14">
        <v>1513522</v>
      </c>
      <c r="D14" t="s">
        <v>39</v>
      </c>
      <c r="E14">
        <v>121064</v>
      </c>
      <c r="F14">
        <v>105448</v>
      </c>
      <c r="G14" t="s">
        <v>43</v>
      </c>
      <c r="H14">
        <v>419</v>
      </c>
      <c r="I14" t="s">
        <v>41</v>
      </c>
      <c r="J14">
        <v>210</v>
      </c>
      <c r="K14">
        <v>87990</v>
      </c>
      <c r="L14">
        <v>12220.833333333334</v>
      </c>
      <c r="M14">
        <v>23.937234197398546</v>
      </c>
      <c r="N14">
        <v>10029.70112870999</v>
      </c>
    </row>
    <row r="15" spans="2:14">
      <c r="B15">
        <v>45314</v>
      </c>
      <c r="C15">
        <v>1513533</v>
      </c>
      <c r="D15" t="s">
        <v>39</v>
      </c>
      <c r="E15">
        <v>121064</v>
      </c>
      <c r="F15">
        <v>105448</v>
      </c>
      <c r="G15" t="s">
        <v>43</v>
      </c>
      <c r="H15">
        <v>420</v>
      </c>
      <c r="I15" t="s">
        <v>41</v>
      </c>
      <c r="J15">
        <v>210</v>
      </c>
      <c r="K15">
        <v>88200</v>
      </c>
      <c r="L15">
        <v>12250</v>
      </c>
      <c r="M15">
        <v>23.937234197398546</v>
      </c>
      <c r="N15">
        <v>10053.63836290739</v>
      </c>
    </row>
    <row r="16" spans="2:14">
      <c r="B16">
        <v>45314</v>
      </c>
      <c r="C16">
        <v>1513539</v>
      </c>
      <c r="D16" t="s">
        <v>39</v>
      </c>
      <c r="E16">
        <v>121064</v>
      </c>
      <c r="F16">
        <v>105448</v>
      </c>
      <c r="G16" t="s">
        <v>43</v>
      </c>
      <c r="H16">
        <v>420</v>
      </c>
      <c r="I16" t="s">
        <v>41</v>
      </c>
      <c r="J16">
        <v>210</v>
      </c>
      <c r="K16">
        <v>88200</v>
      </c>
      <c r="L16">
        <v>12250</v>
      </c>
      <c r="M16">
        <v>23.937234197398546</v>
      </c>
      <c r="N16">
        <v>10053.63836290739</v>
      </c>
    </row>
    <row r="17" spans="2:14">
      <c r="B17" t="s">
        <v>48</v>
      </c>
      <c r="C17">
        <v>1513522</v>
      </c>
      <c r="D17" t="s">
        <v>39</v>
      </c>
      <c r="E17">
        <v>121064</v>
      </c>
      <c r="F17">
        <v>105448</v>
      </c>
      <c r="G17" t="s">
        <v>43</v>
      </c>
      <c r="H17">
        <v>1</v>
      </c>
      <c r="I17" t="s">
        <v>41</v>
      </c>
      <c r="J17" t="s">
        <v>47</v>
      </c>
    </row>
    <row r="18" spans="2:14">
      <c r="B18">
        <v>45314</v>
      </c>
      <c r="C18">
        <v>1513535</v>
      </c>
      <c r="D18" t="s">
        <v>39</v>
      </c>
      <c r="E18">
        <v>121064</v>
      </c>
      <c r="F18">
        <v>105448</v>
      </c>
      <c r="G18" t="s">
        <v>46</v>
      </c>
      <c r="H18">
        <v>420</v>
      </c>
      <c r="I18" t="s">
        <v>41</v>
      </c>
      <c r="J18">
        <v>220</v>
      </c>
      <c r="K18">
        <v>92400</v>
      </c>
      <c r="L18">
        <v>12833.333333333332</v>
      </c>
      <c r="M18">
        <v>25.326123086287431</v>
      </c>
      <c r="N18">
        <v>10636.971696240722</v>
      </c>
    </row>
    <row r="19" spans="2:14">
      <c r="B19">
        <v>45314</v>
      </c>
      <c r="C19">
        <v>1512490</v>
      </c>
      <c r="D19" t="s">
        <v>39</v>
      </c>
      <c r="E19">
        <v>121064</v>
      </c>
      <c r="F19">
        <v>105448</v>
      </c>
      <c r="G19" t="s">
        <v>44</v>
      </c>
      <c r="H19">
        <v>420</v>
      </c>
      <c r="I19" t="s">
        <v>41</v>
      </c>
      <c r="J19">
        <v>130</v>
      </c>
      <c r="K19">
        <v>54600</v>
      </c>
      <c r="L19">
        <v>7583.333333333333</v>
      </c>
      <c r="M19">
        <v>12.82612308628743</v>
      </c>
      <c r="N19">
        <v>5386.9716962407201</v>
      </c>
    </row>
    <row r="20" spans="2:14">
      <c r="B20">
        <v>45314</v>
      </c>
      <c r="C20">
        <v>1513523</v>
      </c>
      <c r="D20" t="s">
        <v>39</v>
      </c>
      <c r="E20">
        <v>121064</v>
      </c>
      <c r="F20">
        <v>105448</v>
      </c>
      <c r="G20" t="s">
        <v>44</v>
      </c>
      <c r="H20">
        <v>420</v>
      </c>
      <c r="I20" t="s">
        <v>41</v>
      </c>
      <c r="J20">
        <v>130</v>
      </c>
      <c r="K20">
        <v>54600</v>
      </c>
      <c r="L20">
        <v>7583.333333333333</v>
      </c>
      <c r="M20">
        <v>12.82612308628743</v>
      </c>
      <c r="N20">
        <v>5386.9716962407201</v>
      </c>
    </row>
    <row r="21" spans="2:14">
      <c r="B21">
        <v>45314</v>
      </c>
      <c r="C21">
        <v>1513537</v>
      </c>
      <c r="D21" t="s">
        <v>39</v>
      </c>
      <c r="E21">
        <v>121064</v>
      </c>
      <c r="F21">
        <v>105448</v>
      </c>
      <c r="G21" t="s">
        <v>44</v>
      </c>
      <c r="H21">
        <v>420</v>
      </c>
      <c r="I21" t="s">
        <v>41</v>
      </c>
      <c r="J21">
        <v>130</v>
      </c>
      <c r="K21">
        <v>54600</v>
      </c>
      <c r="L21">
        <v>7583.333333333333</v>
      </c>
      <c r="M21">
        <v>12.82612308628743</v>
      </c>
      <c r="N21">
        <v>5386.9716962407201</v>
      </c>
    </row>
    <row r="22" spans="2:14">
      <c r="B22">
        <v>45314</v>
      </c>
      <c r="C22">
        <v>1512491</v>
      </c>
      <c r="D22" t="s">
        <v>39</v>
      </c>
      <c r="E22">
        <v>121064</v>
      </c>
      <c r="F22">
        <v>105448</v>
      </c>
      <c r="G22" t="s">
        <v>45</v>
      </c>
      <c r="H22">
        <v>418</v>
      </c>
      <c r="I22" t="s">
        <v>41</v>
      </c>
      <c r="J22">
        <v>130</v>
      </c>
      <c r="K22">
        <v>54340</v>
      </c>
      <c r="L22">
        <v>7547.2222222222217</v>
      </c>
      <c r="M22">
        <v>12.82612308628743</v>
      </c>
      <c r="N22">
        <v>5361.3194500681457</v>
      </c>
    </row>
    <row r="23" spans="2:14">
      <c r="B23">
        <v>45314</v>
      </c>
      <c r="C23">
        <v>1512495</v>
      </c>
      <c r="D23" t="s">
        <v>39</v>
      </c>
      <c r="E23">
        <v>121064</v>
      </c>
      <c r="F23">
        <v>105448</v>
      </c>
      <c r="G23" t="s">
        <v>45</v>
      </c>
      <c r="H23">
        <v>420</v>
      </c>
      <c r="I23" t="s">
        <v>41</v>
      </c>
      <c r="J23">
        <v>130</v>
      </c>
      <c r="K23">
        <v>54600</v>
      </c>
      <c r="L23">
        <v>7583.333333333333</v>
      </c>
      <c r="M23">
        <v>12.82612308628743</v>
      </c>
      <c r="N23">
        <v>5386.9716962407201</v>
      </c>
    </row>
    <row r="24" spans="2:14">
      <c r="B24" t="s">
        <v>48</v>
      </c>
      <c r="C24">
        <v>1512491</v>
      </c>
      <c r="D24" t="s">
        <v>39</v>
      </c>
      <c r="E24">
        <v>121064</v>
      </c>
      <c r="F24">
        <v>105448</v>
      </c>
      <c r="G24" t="s">
        <v>45</v>
      </c>
      <c r="H24">
        <v>2</v>
      </c>
      <c r="I24" t="s">
        <v>41</v>
      </c>
      <c r="J24" t="s">
        <v>47</v>
      </c>
    </row>
    <row r="25" spans="2:14">
      <c r="B25" t="s">
        <v>36</v>
      </c>
      <c r="H25">
        <f>SUBTOTAL(109,Tabla1[Quantity])</f>
        <v>8400</v>
      </c>
      <c r="N25">
        <f>SUBTOTAL(109,Tabla1[Total Return])</f>
        <v>153481.51111111112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OTPU6154350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2024-03-26T16:35:31Z</cp:lastPrinted>
  <dcterms:created xsi:type="dcterms:W3CDTF">2023-12-05T03:12:00Z</dcterms:created>
  <dcterms:modified xsi:type="dcterms:W3CDTF">2024-03-26T16:35:37Z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