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9729E09C-3117-6848-9F28-C7F025D4133E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045-44029495" sheetId="2" r:id="rId1"/>
  </sheets>
  <definedNames>
    <definedName name="_xlnm._FilterDatabase" localSheetId="0" hidden="1">'045-44029495'!$A$12:$M$36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G36" i="2"/>
  <c r="J32" i="2"/>
  <c r="K32" i="2" s="1"/>
  <c r="J31" i="2"/>
  <c r="K31" i="2" s="1"/>
  <c r="J30" i="2"/>
  <c r="K30" i="2" s="1"/>
  <c r="K29" i="2"/>
  <c r="J29" i="2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36" i="2" l="1"/>
  <c r="D39" i="2"/>
  <c r="D49" i="2"/>
  <c r="E49" i="2" s="1"/>
  <c r="K13" i="2"/>
  <c r="E39" i="2" l="1"/>
  <c r="D47" i="2"/>
  <c r="K36" i="2"/>
  <c r="D51" i="2" l="1"/>
  <c r="E47" i="2"/>
  <c r="E51" i="2" l="1"/>
  <c r="D52" i="2"/>
  <c r="E52" i="2" s="1"/>
  <c r="L32" i="2" l="1"/>
  <c r="M32" i="2" s="1"/>
  <c r="L26" i="2"/>
  <c r="M26" i="2" s="1"/>
  <c r="L30" i="2"/>
  <c r="M30" i="2" s="1"/>
  <c r="L24" i="2"/>
  <c r="M24" i="2" s="1"/>
  <c r="L17" i="2"/>
  <c r="M17" i="2" s="1"/>
  <c r="L31" i="2"/>
  <c r="M31" i="2" s="1"/>
  <c r="L18" i="2"/>
  <c r="M18" i="2" s="1"/>
  <c r="L28" i="2"/>
  <c r="M28" i="2" s="1"/>
  <c r="L23" i="2"/>
  <c r="M23" i="2" s="1"/>
  <c r="L22" i="2"/>
  <c r="M22" i="2" s="1"/>
  <c r="L14" i="2"/>
  <c r="M14" i="2" s="1"/>
  <c r="L19" i="2"/>
  <c r="M19" i="2" s="1"/>
  <c r="L25" i="2"/>
  <c r="M25" i="2" s="1"/>
  <c r="L16" i="2"/>
  <c r="M16" i="2" s="1"/>
  <c r="L21" i="2"/>
  <c r="M21" i="2" s="1"/>
  <c r="L27" i="2"/>
  <c r="M27" i="2" s="1"/>
  <c r="L15" i="2"/>
  <c r="M15" i="2" s="1"/>
  <c r="L20" i="2"/>
  <c r="M20" i="2" s="1"/>
  <c r="L29" i="2"/>
  <c r="M29" i="2" s="1"/>
  <c r="L13" i="2"/>
  <c r="M13" i="2" s="1"/>
  <c r="L36" i="2"/>
  <c r="M39" i="2" l="1"/>
  <c r="M36" i="2"/>
  <c r="M40" i="2"/>
</calcChain>
</file>

<file path=xl/sharedStrings.xml><?xml version="1.0" encoding="utf-8"?>
<sst xmlns="http://schemas.openxmlformats.org/spreadsheetml/2006/main" count="154" uniqueCount="65">
  <si>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</si>
  <si>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</si>
  <si>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</si>
  <si>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</si>
  <si>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</si>
  <si>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</si>
  <si>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</si>
  <si>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</si>
  <si>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UC1808/CZ0420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</si>
  <si>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</si>
  <si>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045-44029495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</si>
  <si>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</si>
  <si>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</si>
  <si>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</si>
  <si>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</si>
  <si>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</si>
  <si>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</si>
  <si>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</si>
  <si>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</si>
  <si>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</si>
  <si>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</si>
  <si>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</si>
  <si>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</si>
  <si>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</si>
  <si>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</si>
  <si>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</si>
  <si>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</si>
  <si>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</si>
  <si>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</si>
  <si>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</si>
  <si>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</si>
  <si>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</si>
  <si>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</si>
  <si>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</si>
  <si>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</si>
  <si>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</si>
  <si>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</si>
  <si>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</si>
  <si>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</si>
  <si>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LAPINS</t>
  </si>
  <si>
    <t>3J</t>
  </si>
  <si>
    <t>2.5kg</t>
  </si>
  <si>
    <t>2JD</t>
  </si>
  <si>
    <t>3JD</t>
  </si>
  <si>
    <t>2J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</si>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</sst>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￥&quot;#,##0.00;&quot;￥&quot;\-#,##0.00"/>
    <numFmt numFmtId="169" formatCode="&quot;￥&quot;#,##0.00_);[Red]\(&quot;￥&quot;#,##0.00\)"/>
    <numFmt numFmtId="170" formatCode="&quot;US$&quot;#,##0.00;\-&quot;US$&quot;#,##0.00"/>
    <numFmt numFmtId="171" formatCode="#,##0.00_ "/>
  </numFmts>
  <fonts count="8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topLeftCell="A8" workbookViewId="0">
      <selection activeCell="I23" sqref="I2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30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>
      <c r="A4" s="35" t="s">
        <v>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11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s="1" customFormat="1" ht="24" customHeight="1">
      <c r="A8" s="4" t="s">
        <v>2</v>
      </c>
      <c r="B8" s="30" t="s">
        <v>3</v>
      </c>
      <c r="C8" s="30"/>
      <c r="E8" s="14" t="s">
        <v>4</v>
      </c>
      <c r="F8" s="15">
        <v>45282</v>
      </c>
      <c r="G8" s="16"/>
      <c r="H8" s="31" t="s">
        <v>5</v>
      </c>
      <c r="I8" s="31"/>
      <c r="J8" s="15">
        <v>45282</v>
      </c>
      <c r="L8" s="14" t="s">
        <v>6</v>
      </c>
      <c r="M8" s="5">
        <v>7.25</v>
      </c>
    </row>
    <row r="9" spans="1:13" s="1" customFormat="1" ht="24" customHeight="1">
      <c r="A9" s="4" t="s">
        <v>7</v>
      </c>
      <c r="B9" s="30" t="s">
        <v>8</v>
      </c>
      <c r="C9" s="30"/>
      <c r="E9" s="14" t="s">
        <v>9</v>
      </c>
      <c r="F9" s="5" t="s">
        <v>10</v>
      </c>
      <c r="G9" s="17"/>
      <c r="H9" s="31" t="s">
        <v>11</v>
      </c>
      <c r="I9" s="31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27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45282</v>
      </c>
      <c r="B13" s="9">
        <v>1511853</v>
      </c>
      <c r="C13" s="9" t="s">
        <v>39</v>
      </c>
      <c r="D13" s="9">
        <v>121064</v>
      </c>
      <c r="E13" s="9">
        <v>114957</v>
      </c>
      <c r="F13" s="9" t="s">
        <v>40</v>
      </c>
      <c r="G13" s="9">
        <v>280</v>
      </c>
      <c r="H13" s="9" t="s">
        <v>41</v>
      </c>
      <c r="I13" s="20">
        <v>290</v>
      </c>
      <c r="J13" s="20">
        <f t="shared" ref="J13:J26" si="0">G13*I13</f>
        <v>81200</v>
      </c>
      <c r="K13" s="18">
        <f t="shared" ref="K13:K26" si="1">J13/$M$8</f>
        <v>11200</v>
      </c>
      <c r="L13" s="18">
        <f t="shared" ref="L13:L26" si="2">K13/G13-$E$52</f>
        <v>17.011380603679228</v>
      </c>
      <c r="M13" s="18">
        <f t="shared" ref="M13:M26" si="3">L13*G13</f>
        <v>4763.1865690301838</v>
      </c>
    </row>
    <row r="14" spans="1:13" s="2" customFormat="1" ht="24" customHeight="1">
      <c r="A14" s="8">
        <v>45282</v>
      </c>
      <c r="B14" s="9">
        <v>1511857</v>
      </c>
      <c r="C14" s="9" t="s">
        <v>39</v>
      </c>
      <c r="D14" s="9">
        <v>121064</v>
      </c>
      <c r="E14" s="9">
        <v>114957</v>
      </c>
      <c r="F14" s="9" t="s">
        <v>40</v>
      </c>
      <c r="G14" s="9">
        <v>280</v>
      </c>
      <c r="H14" s="9" t="s">
        <v>41</v>
      </c>
      <c r="I14" s="20">
        <v>290</v>
      </c>
      <c r="J14" s="20">
        <f t="shared" si="0"/>
        <v>81200</v>
      </c>
      <c r="K14" s="18">
        <f t="shared" si="1"/>
        <v>11200</v>
      </c>
      <c r="L14" s="18">
        <f t="shared" si="2"/>
        <v>17.011380603679228</v>
      </c>
      <c r="M14" s="18">
        <f t="shared" si="3"/>
        <v>4763.1865690301838</v>
      </c>
    </row>
    <row r="15" spans="1:13" s="2" customFormat="1" ht="24" customHeight="1">
      <c r="A15" s="8">
        <v>45282</v>
      </c>
      <c r="B15" s="9">
        <v>1511870</v>
      </c>
      <c r="C15" s="9" t="s">
        <v>39</v>
      </c>
      <c r="D15" s="9">
        <v>121064</v>
      </c>
      <c r="E15" s="9">
        <v>114957</v>
      </c>
      <c r="F15" s="9" t="s">
        <v>40</v>
      </c>
      <c r="G15" s="9">
        <v>280</v>
      </c>
      <c r="H15" s="9" t="s">
        <v>41</v>
      </c>
      <c r="I15" s="20">
        <v>290</v>
      </c>
      <c r="J15" s="20">
        <f t="shared" si="0"/>
        <v>81200</v>
      </c>
      <c r="K15" s="18">
        <f t="shared" si="1"/>
        <v>11200</v>
      </c>
      <c r="L15" s="18">
        <f t="shared" si="2"/>
        <v>17.011380603679228</v>
      </c>
      <c r="M15" s="18">
        <f t="shared" si="3"/>
        <v>4763.1865690301838</v>
      </c>
    </row>
    <row r="16" spans="1:13" s="2" customFormat="1" ht="24" customHeight="1">
      <c r="A16" s="8">
        <v>45282</v>
      </c>
      <c r="B16" s="9">
        <v>1511876</v>
      </c>
      <c r="C16" s="9" t="s">
        <v>39</v>
      </c>
      <c r="D16" s="9">
        <v>121064</v>
      </c>
      <c r="E16" s="9">
        <v>105448</v>
      </c>
      <c r="F16" s="9" t="s">
        <v>42</v>
      </c>
      <c r="G16" s="9">
        <v>280</v>
      </c>
      <c r="H16" s="9" t="s">
        <v>41</v>
      </c>
      <c r="I16" s="20">
        <v>280</v>
      </c>
      <c r="J16" s="20">
        <f t="shared" si="0"/>
        <v>78400</v>
      </c>
      <c r="K16" s="18">
        <f t="shared" si="1"/>
        <v>10813.793103448275</v>
      </c>
      <c r="L16" s="18">
        <f t="shared" si="2"/>
        <v>15.632070258851641</v>
      </c>
      <c r="M16" s="18">
        <f t="shared" si="3"/>
        <v>4376.9796724784592</v>
      </c>
    </row>
    <row r="17" spans="1:13" s="2" customFormat="1" ht="24" customHeight="1">
      <c r="A17" s="8">
        <v>45282</v>
      </c>
      <c r="B17" s="9">
        <v>1511885</v>
      </c>
      <c r="C17" s="9" t="s">
        <v>39</v>
      </c>
      <c r="D17" s="9">
        <v>121064</v>
      </c>
      <c r="E17" s="9">
        <v>105448</v>
      </c>
      <c r="F17" s="9" t="s">
        <v>42</v>
      </c>
      <c r="G17" s="9">
        <v>280</v>
      </c>
      <c r="H17" s="9" t="s">
        <v>41</v>
      </c>
      <c r="I17" s="20">
        <v>270</v>
      </c>
      <c r="J17" s="20">
        <f t="shared" si="0"/>
        <v>75600</v>
      </c>
      <c r="K17" s="18">
        <f t="shared" si="1"/>
        <v>10427.586206896553</v>
      </c>
      <c r="L17" s="18">
        <f t="shared" si="2"/>
        <v>14.252759914024061</v>
      </c>
      <c r="M17" s="18">
        <f t="shared" si="3"/>
        <v>3990.7727759267373</v>
      </c>
    </row>
    <row r="18" spans="1:13" s="2" customFormat="1" ht="24" customHeight="1">
      <c r="A18" s="8">
        <v>45282</v>
      </c>
      <c r="B18" s="9">
        <v>1511887</v>
      </c>
      <c r="C18" s="9" t="s">
        <v>39</v>
      </c>
      <c r="D18" s="9">
        <v>121064</v>
      </c>
      <c r="E18" s="9">
        <v>105448</v>
      </c>
      <c r="F18" s="9" t="s">
        <v>43</v>
      </c>
      <c r="G18" s="9">
        <v>280</v>
      </c>
      <c r="H18" s="9" t="s">
        <v>41</v>
      </c>
      <c r="I18" s="20">
        <v>310</v>
      </c>
      <c r="J18" s="20">
        <f t="shared" si="0"/>
        <v>86800</v>
      </c>
      <c r="K18" s="18">
        <f t="shared" si="1"/>
        <v>11972.413793103447</v>
      </c>
      <c r="L18" s="18">
        <f t="shared" si="2"/>
        <v>19.770001293334396</v>
      </c>
      <c r="M18" s="18">
        <f t="shared" si="3"/>
        <v>5535.6003621336304</v>
      </c>
    </row>
    <row r="19" spans="1:13" s="2" customFormat="1" ht="24" customHeight="1">
      <c r="A19" s="8">
        <v>45282</v>
      </c>
      <c r="B19" s="9">
        <v>1511888</v>
      </c>
      <c r="C19" s="9" t="s">
        <v>39</v>
      </c>
      <c r="D19" s="9">
        <v>121064</v>
      </c>
      <c r="E19" s="9">
        <v>105448</v>
      </c>
      <c r="F19" s="9" t="s">
        <v>44</v>
      </c>
      <c r="G19" s="9">
        <v>280</v>
      </c>
      <c r="H19" s="9" t="s">
        <v>41</v>
      </c>
      <c r="I19" s="20">
        <v>270</v>
      </c>
      <c r="J19" s="20">
        <f t="shared" si="0"/>
        <v>75600</v>
      </c>
      <c r="K19" s="18">
        <f t="shared" si="1"/>
        <v>10427.586206896553</v>
      </c>
      <c r="L19" s="18">
        <f t="shared" si="2"/>
        <v>14.252759914024061</v>
      </c>
      <c r="M19" s="18">
        <f t="shared" si="3"/>
        <v>3990.7727759267373</v>
      </c>
    </row>
    <row r="20" spans="1:13" s="2" customFormat="1" ht="24" customHeight="1">
      <c r="A20" s="8">
        <v>45282</v>
      </c>
      <c r="B20" s="9">
        <v>1511890</v>
      </c>
      <c r="C20" s="9" t="s">
        <v>39</v>
      </c>
      <c r="D20" s="9">
        <v>121064</v>
      </c>
      <c r="E20" s="9">
        <v>105448</v>
      </c>
      <c r="F20" s="9" t="s">
        <v>42</v>
      </c>
      <c r="G20" s="9">
        <v>280</v>
      </c>
      <c r="H20" s="9" t="s">
        <v>41</v>
      </c>
      <c r="I20" s="20">
        <v>280</v>
      </c>
      <c r="J20" s="20">
        <f t="shared" si="0"/>
        <v>78400</v>
      </c>
      <c r="K20" s="18">
        <f t="shared" si="1"/>
        <v>10813.793103448275</v>
      </c>
      <c r="L20" s="18">
        <f t="shared" si="2"/>
        <v>15.632070258851641</v>
      </c>
      <c r="M20" s="18">
        <f t="shared" si="3"/>
        <v>4376.9796724784592</v>
      </c>
    </row>
    <row r="21" spans="1:13" s="2" customFormat="1" ht="24" customHeight="1">
      <c r="A21" s="8">
        <v>45282</v>
      </c>
      <c r="B21" s="9">
        <v>1511896</v>
      </c>
      <c r="C21" s="9" t="s">
        <v>39</v>
      </c>
      <c r="D21" s="9">
        <v>121064</v>
      </c>
      <c r="E21" s="9">
        <v>105448</v>
      </c>
      <c r="F21" s="9" t="s">
        <v>44</v>
      </c>
      <c r="G21" s="9">
        <v>280</v>
      </c>
      <c r="H21" s="9" t="s">
        <v>41</v>
      </c>
      <c r="I21" s="20">
        <v>270</v>
      </c>
      <c r="J21" s="20">
        <f t="shared" si="0"/>
        <v>75600</v>
      </c>
      <c r="K21" s="18">
        <f t="shared" si="1"/>
        <v>10427.586206896553</v>
      </c>
      <c r="L21" s="18">
        <f t="shared" si="2"/>
        <v>14.252759914024061</v>
      </c>
      <c r="M21" s="18">
        <f t="shared" si="3"/>
        <v>3990.7727759267373</v>
      </c>
    </row>
    <row r="22" spans="1:13" s="2" customFormat="1" ht="24" customHeight="1">
      <c r="A22" s="8">
        <v>45282</v>
      </c>
      <c r="B22" s="9">
        <v>1511903</v>
      </c>
      <c r="C22" s="9" t="s">
        <v>39</v>
      </c>
      <c r="D22" s="9">
        <v>121064</v>
      </c>
      <c r="E22" s="9">
        <v>105448</v>
      </c>
      <c r="F22" s="9" t="s">
        <v>43</v>
      </c>
      <c r="G22" s="9">
        <v>280</v>
      </c>
      <c r="H22" s="9" t="s">
        <v>41</v>
      </c>
      <c r="I22" s="20">
        <v>300</v>
      </c>
      <c r="J22" s="20">
        <f t="shared" si="0"/>
        <v>84000</v>
      </c>
      <c r="K22" s="18">
        <f t="shared" si="1"/>
        <v>11586.206896551725</v>
      </c>
      <c r="L22" s="18">
        <f t="shared" si="2"/>
        <v>18.390690948506816</v>
      </c>
      <c r="M22" s="18">
        <f t="shared" si="3"/>
        <v>5149.3934655819085</v>
      </c>
    </row>
    <row r="23" spans="1:13" s="2" customFormat="1" ht="24" customHeight="1">
      <c r="A23" s="8">
        <v>45282</v>
      </c>
      <c r="B23" s="9">
        <v>1511912</v>
      </c>
      <c r="C23" s="9" t="s">
        <v>39</v>
      </c>
      <c r="D23" s="9">
        <v>121064</v>
      </c>
      <c r="E23" s="9">
        <v>105448</v>
      </c>
      <c r="F23" s="9" t="s">
        <v>40</v>
      </c>
      <c r="G23" s="9">
        <v>280</v>
      </c>
      <c r="H23" s="9" t="s">
        <v>41</v>
      </c>
      <c r="I23" s="20">
        <v>300</v>
      </c>
      <c r="J23" s="20">
        <f t="shared" si="0"/>
        <v>84000</v>
      </c>
      <c r="K23" s="18">
        <f t="shared" si="1"/>
        <v>11586.206896551725</v>
      </c>
      <c r="L23" s="18">
        <f t="shared" si="2"/>
        <v>18.390690948506816</v>
      </c>
      <c r="M23" s="18">
        <f t="shared" si="3"/>
        <v>5149.3934655819085</v>
      </c>
    </row>
    <row r="24" spans="1:13" s="2" customFormat="1" ht="24" customHeight="1">
      <c r="A24" s="8">
        <v>45282</v>
      </c>
      <c r="B24" s="9">
        <v>1511914</v>
      </c>
      <c r="C24" s="9" t="s">
        <v>39</v>
      </c>
      <c r="D24" s="9">
        <v>121064</v>
      </c>
      <c r="E24" s="9">
        <v>105448</v>
      </c>
      <c r="F24" s="9" t="s">
        <v>44</v>
      </c>
      <c r="G24" s="9">
        <v>280</v>
      </c>
      <c r="H24" s="9" t="s">
        <v>41</v>
      </c>
      <c r="I24" s="20">
        <v>270</v>
      </c>
      <c r="J24" s="20">
        <f t="shared" si="0"/>
        <v>75600</v>
      </c>
      <c r="K24" s="18">
        <f t="shared" si="1"/>
        <v>10427.586206896553</v>
      </c>
      <c r="L24" s="18">
        <f t="shared" si="2"/>
        <v>14.252759914024061</v>
      </c>
      <c r="M24" s="18">
        <f t="shared" si="3"/>
        <v>3990.7727759267373</v>
      </c>
    </row>
    <row r="25" spans="1:13" s="2" customFormat="1" ht="24" customHeight="1">
      <c r="A25" s="8">
        <v>45282</v>
      </c>
      <c r="B25" s="9">
        <v>1511915</v>
      </c>
      <c r="C25" s="9" t="s">
        <v>39</v>
      </c>
      <c r="D25" s="9">
        <v>121064</v>
      </c>
      <c r="E25" s="9">
        <v>105448</v>
      </c>
      <c r="F25" s="9" t="s">
        <v>44</v>
      </c>
      <c r="G25" s="9">
        <v>280</v>
      </c>
      <c r="H25" s="9" t="s">
        <v>41</v>
      </c>
      <c r="I25" s="20">
        <v>270</v>
      </c>
      <c r="J25" s="20">
        <f t="shared" si="0"/>
        <v>75600</v>
      </c>
      <c r="K25" s="18">
        <f t="shared" si="1"/>
        <v>10427.586206896553</v>
      </c>
      <c r="L25" s="18">
        <f t="shared" si="2"/>
        <v>14.252759914024061</v>
      </c>
      <c r="M25" s="18">
        <f t="shared" si="3"/>
        <v>3990.7727759267373</v>
      </c>
    </row>
    <row r="26" spans="1:13" s="2" customFormat="1" ht="24" customHeight="1">
      <c r="A26" s="8">
        <v>45282</v>
      </c>
      <c r="B26" s="9">
        <v>1511922</v>
      </c>
      <c r="C26" s="9" t="s">
        <v>39</v>
      </c>
      <c r="D26" s="9">
        <v>121064</v>
      </c>
      <c r="E26" s="9">
        <v>105448</v>
      </c>
      <c r="F26" s="9" t="s">
        <v>43</v>
      </c>
      <c r="G26" s="9">
        <v>280</v>
      </c>
      <c r="H26" s="9" t="s">
        <v>41</v>
      </c>
      <c r="I26" s="20">
        <v>310</v>
      </c>
      <c r="J26" s="20">
        <f t="shared" si="0"/>
        <v>86800</v>
      </c>
      <c r="K26" s="18">
        <f t="shared" si="1"/>
        <v>11972.413793103447</v>
      </c>
      <c r="L26" s="18">
        <f t="shared" si="2"/>
        <v>19.770001293334396</v>
      </c>
      <c r="M26" s="18">
        <f t="shared" si="3"/>
        <v>5535.6003621336304</v>
      </c>
    </row>
    <row r="27" spans="1:13" s="2" customFormat="1" ht="24" customHeight="1">
      <c r="A27" s="8">
        <v>45282</v>
      </c>
      <c r="B27" s="9">
        <v>1511924</v>
      </c>
      <c r="C27" s="9" t="s">
        <v>39</v>
      </c>
      <c r="D27" s="9">
        <v>121064</v>
      </c>
      <c r="E27" s="9">
        <v>105448</v>
      </c>
      <c r="F27" s="9" t="s">
        <v>44</v>
      </c>
      <c r="G27" s="9">
        <v>280</v>
      </c>
      <c r="H27" s="9" t="s">
        <v>41</v>
      </c>
      <c r="I27" s="20">
        <v>270</v>
      </c>
      <c r="J27" s="20">
        <f t="shared" ref="J27:J32" si="4">G27*I27</f>
        <v>75600</v>
      </c>
      <c r="K27" s="18">
        <f t="shared" ref="K27:K32" si="5">J27/$M$8</f>
        <v>10427.586206896553</v>
      </c>
      <c r="L27" s="18">
        <f t="shared" ref="L27:L32" si="6">K27/G27-$E$52</f>
        <v>14.252759914024061</v>
      </c>
      <c r="M27" s="18">
        <f t="shared" ref="M27:M32" si="7">L27*G27</f>
        <v>3990.7727759267373</v>
      </c>
    </row>
    <row r="28" spans="1:13" s="2" customFormat="1" ht="24" customHeight="1">
      <c r="A28" s="8">
        <v>45282</v>
      </c>
      <c r="B28" s="9">
        <v>1511932</v>
      </c>
      <c r="C28" s="9" t="s">
        <v>39</v>
      </c>
      <c r="D28" s="9">
        <v>121064</v>
      </c>
      <c r="E28" s="9">
        <v>105448</v>
      </c>
      <c r="F28" s="9" t="s">
        <v>44</v>
      </c>
      <c r="G28" s="9">
        <v>279</v>
      </c>
      <c r="H28" s="9" t="s">
        <v>41</v>
      </c>
      <c r="I28" s="20">
        <v>270</v>
      </c>
      <c r="J28" s="20">
        <f t="shared" si="4"/>
        <v>75330</v>
      </c>
      <c r="K28" s="18">
        <f t="shared" si="5"/>
        <v>10390.344827586207</v>
      </c>
      <c r="L28" s="18">
        <f t="shared" si="6"/>
        <v>14.252759914024054</v>
      </c>
      <c r="M28" s="18">
        <f t="shared" si="7"/>
        <v>3976.520016012711</v>
      </c>
    </row>
    <row r="29" spans="1:13" s="2" customFormat="1" ht="24" customHeight="1">
      <c r="A29" s="8">
        <v>45282</v>
      </c>
      <c r="B29" s="9">
        <v>1511935</v>
      </c>
      <c r="C29" s="9" t="s">
        <v>39</v>
      </c>
      <c r="D29" s="9">
        <v>121064</v>
      </c>
      <c r="E29" s="9">
        <v>105448</v>
      </c>
      <c r="F29" s="9" t="s">
        <v>42</v>
      </c>
      <c r="G29" s="9">
        <v>280</v>
      </c>
      <c r="H29" s="9" t="s">
        <v>41</v>
      </c>
      <c r="I29" s="20">
        <v>270</v>
      </c>
      <c r="J29" s="20">
        <f t="shared" si="4"/>
        <v>75600</v>
      </c>
      <c r="K29" s="18">
        <f t="shared" si="5"/>
        <v>10427.586206896553</v>
      </c>
      <c r="L29" s="18">
        <f t="shared" si="6"/>
        <v>14.252759914024061</v>
      </c>
      <c r="M29" s="18">
        <f t="shared" si="7"/>
        <v>3990.7727759267373</v>
      </c>
    </row>
    <row r="30" spans="1:13" s="2" customFormat="1" ht="24" customHeight="1">
      <c r="A30" s="8">
        <v>45282</v>
      </c>
      <c r="B30" s="9">
        <v>1511936</v>
      </c>
      <c r="C30" s="9" t="s">
        <v>39</v>
      </c>
      <c r="D30" s="9">
        <v>121064</v>
      </c>
      <c r="E30" s="9">
        <v>105448</v>
      </c>
      <c r="F30" s="9" t="s">
        <v>44</v>
      </c>
      <c r="G30" s="9">
        <v>280</v>
      </c>
      <c r="H30" s="9" t="s">
        <v>41</v>
      </c>
      <c r="I30" s="20">
        <v>270</v>
      </c>
      <c r="J30" s="20">
        <f t="shared" si="4"/>
        <v>75600</v>
      </c>
      <c r="K30" s="18">
        <f t="shared" si="5"/>
        <v>10427.586206896553</v>
      </c>
      <c r="L30" s="18">
        <f t="shared" si="6"/>
        <v>14.252759914024061</v>
      </c>
      <c r="M30" s="18">
        <f t="shared" si="7"/>
        <v>3990.7727759267373</v>
      </c>
    </row>
    <row r="31" spans="1:13" s="2" customFormat="1" ht="24" customHeight="1">
      <c r="A31" s="8">
        <v>45282</v>
      </c>
      <c r="B31" s="9">
        <v>1511937</v>
      </c>
      <c r="C31" s="9" t="s">
        <v>39</v>
      </c>
      <c r="D31" s="9">
        <v>121064</v>
      </c>
      <c r="E31" s="9">
        <v>105448</v>
      </c>
      <c r="F31" s="9" t="s">
        <v>43</v>
      </c>
      <c r="G31" s="9">
        <v>280</v>
      </c>
      <c r="H31" s="9" t="s">
        <v>41</v>
      </c>
      <c r="I31" s="20">
        <v>310</v>
      </c>
      <c r="J31" s="20">
        <f t="shared" si="4"/>
        <v>86800</v>
      </c>
      <c r="K31" s="18">
        <f t="shared" si="5"/>
        <v>11972.413793103447</v>
      </c>
      <c r="L31" s="18">
        <f t="shared" si="6"/>
        <v>19.770001293334396</v>
      </c>
      <c r="M31" s="18">
        <f t="shared" si="7"/>
        <v>5535.6003621336304</v>
      </c>
    </row>
    <row r="32" spans="1:13" s="2" customFormat="1" ht="24" customHeight="1">
      <c r="A32" s="8">
        <v>45282</v>
      </c>
      <c r="B32" s="9">
        <v>1511939</v>
      </c>
      <c r="C32" s="9" t="s">
        <v>39</v>
      </c>
      <c r="D32" s="9">
        <v>121064</v>
      </c>
      <c r="E32" s="9">
        <v>105448</v>
      </c>
      <c r="F32" s="9" t="s">
        <v>42</v>
      </c>
      <c r="G32" s="9">
        <v>280</v>
      </c>
      <c r="H32" s="9" t="s">
        <v>41</v>
      </c>
      <c r="I32" s="20">
        <v>280</v>
      </c>
      <c r="J32" s="20">
        <f t="shared" si="4"/>
        <v>78400</v>
      </c>
      <c r="K32" s="18">
        <f t="shared" si="5"/>
        <v>10813.793103448275</v>
      </c>
      <c r="L32" s="18">
        <f t="shared" si="6"/>
        <v>15.632070258851641</v>
      </c>
      <c r="M32" s="18">
        <f t="shared" si="7"/>
        <v>4376.9796724784592</v>
      </c>
    </row>
    <row r="33" spans="1:15" s="2" customFormat="1" ht="24" customHeight="1">
      <c r="A33" s="9" t="s">
        <v>45</v>
      </c>
      <c r="B33" s="9" t="s">
        <v>45</v>
      </c>
      <c r="C33" s="9" t="s">
        <v>45</v>
      </c>
      <c r="D33" s="9" t="s">
        <v>45</v>
      </c>
      <c r="E33" s="9" t="s">
        <v>45</v>
      </c>
      <c r="F33" s="9" t="s">
        <v>45</v>
      </c>
      <c r="G33" s="9" t="s">
        <v>45</v>
      </c>
      <c r="H33" s="9" t="s">
        <v>45</v>
      </c>
      <c r="I33" s="21" t="s">
        <v>45</v>
      </c>
      <c r="J33" s="20"/>
      <c r="K33" s="18"/>
      <c r="L33" s="18"/>
      <c r="M33" s="18"/>
    </row>
    <row r="34" spans="1:15" s="2" customFormat="1" ht="24" customHeight="1">
      <c r="A34" s="9" t="s">
        <v>46</v>
      </c>
      <c r="B34" s="9">
        <v>1511932</v>
      </c>
      <c r="C34" s="9" t="s">
        <v>39</v>
      </c>
      <c r="D34" s="9">
        <v>121064</v>
      </c>
      <c r="E34" s="9">
        <v>105448</v>
      </c>
      <c r="F34" s="9" t="s">
        <v>44</v>
      </c>
      <c r="G34" s="9">
        <v>1</v>
      </c>
      <c r="H34" s="9" t="s">
        <v>41</v>
      </c>
      <c r="I34" s="21" t="s">
        <v>45</v>
      </c>
      <c r="J34" s="20"/>
      <c r="K34" s="18"/>
      <c r="L34" s="18"/>
      <c r="M34" s="18"/>
    </row>
    <row r="35" spans="1:15" s="2" customFormat="1" ht="24" customHeight="1">
      <c r="A35" s="9" t="s">
        <v>45</v>
      </c>
      <c r="B35" s="9" t="s">
        <v>45</v>
      </c>
      <c r="C35" s="9" t="s">
        <v>45</v>
      </c>
      <c r="D35" s="9" t="s">
        <v>45</v>
      </c>
      <c r="E35" s="9" t="s">
        <v>45</v>
      </c>
      <c r="F35" s="9" t="s">
        <v>45</v>
      </c>
      <c r="G35" s="9" t="s">
        <v>45</v>
      </c>
      <c r="H35" s="9" t="s">
        <v>45</v>
      </c>
      <c r="I35" s="21" t="s">
        <v>45</v>
      </c>
      <c r="J35" s="20"/>
      <c r="K35" s="18"/>
      <c r="L35" s="18"/>
      <c r="M35" s="18"/>
    </row>
    <row r="36" spans="1:15" s="2" customFormat="1" ht="24" customHeight="1">
      <c r="A36" s="10" t="s">
        <v>45</v>
      </c>
      <c r="B36" s="10" t="s">
        <v>45</v>
      </c>
      <c r="C36" s="10" t="s">
        <v>47</v>
      </c>
      <c r="D36" s="10" t="s">
        <v>45</v>
      </c>
      <c r="E36" s="10" t="s">
        <v>45</v>
      </c>
      <c r="F36" s="10" t="s">
        <v>45</v>
      </c>
      <c r="G36" s="10">
        <f>SUM(G13:G35)</f>
        <v>5600</v>
      </c>
      <c r="H36" s="10"/>
      <c r="I36" s="22"/>
      <c r="J36" s="23">
        <f>SUM(J13:J33)</f>
        <v>1587330</v>
      </c>
      <c r="K36" s="24">
        <f>SUM(K13:K33)</f>
        <v>218942.06896551722</v>
      </c>
      <c r="L36" s="24">
        <f>K36/G36-E52</f>
        <v>16.108178633235873</v>
      </c>
      <c r="M36" s="24">
        <f>SUM(M13:M33)</f>
        <v>90228.788965517248</v>
      </c>
    </row>
    <row r="37" spans="1:15" ht="16">
      <c r="J37" s="25"/>
      <c r="K37" s="25"/>
      <c r="L37" s="25"/>
      <c r="M37" s="25"/>
      <c r="O37" s="2"/>
    </row>
    <row r="38" spans="1:15" s="1" customFormat="1" ht="22" customHeight="1">
      <c r="A38" s="32" t="s">
        <v>48</v>
      </c>
      <c r="B38" s="32"/>
      <c r="C38" s="32"/>
      <c r="D38" s="11" t="s">
        <v>49</v>
      </c>
      <c r="E38" s="11" t="s">
        <v>50</v>
      </c>
      <c r="G38" s="36" t="s">
        <v>51</v>
      </c>
      <c r="H38" s="36"/>
      <c r="I38" s="36"/>
      <c r="J38" s="36"/>
      <c r="K38" s="36"/>
      <c r="L38" s="26" t="s">
        <v>30</v>
      </c>
      <c r="M38" s="28" t="s">
        <v>52</v>
      </c>
      <c r="O38" s="2"/>
    </row>
    <row r="39" spans="1:15" s="1" customFormat="1" ht="22" customHeight="1">
      <c r="A39" s="32" t="s">
        <v>53</v>
      </c>
      <c r="B39" s="32"/>
      <c r="C39" s="32"/>
      <c r="D39" s="12">
        <f>J36*0.09</f>
        <v>142859.69999999998</v>
      </c>
      <c r="E39" s="18">
        <f>D39/$M$8</f>
        <v>19704.786206896548</v>
      </c>
      <c r="G39" s="36"/>
      <c r="H39" s="36"/>
      <c r="I39" s="36"/>
      <c r="J39" s="36"/>
      <c r="K39" s="36"/>
      <c r="L39" s="26">
        <v>114957</v>
      </c>
      <c r="M39" s="18">
        <f>SUMIF($E$13:$E$32,114957,$M$13:$M$32)</f>
        <v>14289.559707090551</v>
      </c>
      <c r="O39" s="2"/>
    </row>
    <row r="40" spans="1:15" s="1" customFormat="1" ht="22" customHeight="1">
      <c r="A40" s="32" t="s">
        <v>54</v>
      </c>
      <c r="B40" s="32"/>
      <c r="C40" s="32"/>
      <c r="D40" s="12">
        <v>642117.78</v>
      </c>
      <c r="E40" s="18">
        <f t="shared" ref="E40:E47" si="8">D40/$M$8</f>
        <v>88567.969655172419</v>
      </c>
      <c r="G40" s="36"/>
      <c r="H40" s="36"/>
      <c r="I40" s="36"/>
      <c r="J40" s="36"/>
      <c r="K40" s="36"/>
      <c r="L40" s="26">
        <v>105448</v>
      </c>
      <c r="M40" s="18">
        <f>SUMIF($E$13:$E$32,105448,$M$13:$M$32)</f>
        <v>75939.229258426683</v>
      </c>
      <c r="O40" s="2"/>
    </row>
    <row r="41" spans="1:15" s="1" customFormat="1" ht="22" customHeight="1">
      <c r="A41" s="32" t="s">
        <v>55</v>
      </c>
      <c r="B41" s="32"/>
      <c r="C41" s="32"/>
      <c r="D41" s="12">
        <v>0</v>
      </c>
      <c r="E41" s="18">
        <f t="shared" si="8"/>
        <v>0</v>
      </c>
      <c r="G41" s="36"/>
      <c r="H41" s="36"/>
      <c r="I41" s="36"/>
      <c r="J41" s="36"/>
      <c r="K41" s="36"/>
      <c r="L41" s="26"/>
      <c r="M41" s="26"/>
      <c r="O41" s="2"/>
    </row>
    <row r="42" spans="1:15" s="1" customFormat="1" ht="22" customHeight="1">
      <c r="A42" s="32" t="s">
        <v>56</v>
      </c>
      <c r="B42" s="32"/>
      <c r="C42" s="32"/>
      <c r="D42" s="12">
        <v>11527.4</v>
      </c>
      <c r="E42" s="18">
        <f t="shared" si="8"/>
        <v>1589.9862068965517</v>
      </c>
      <c r="G42" s="36"/>
      <c r="H42" s="36"/>
      <c r="I42" s="36"/>
      <c r="J42" s="36"/>
      <c r="K42" s="36"/>
      <c r="L42" s="26"/>
      <c r="M42" s="26"/>
      <c r="O42" s="2"/>
    </row>
    <row r="43" spans="1:15" s="1" customFormat="1" ht="22" customHeight="1">
      <c r="A43" s="32" t="s">
        <v>57</v>
      </c>
      <c r="B43" s="32"/>
      <c r="C43" s="32"/>
      <c r="D43" s="12">
        <v>3300</v>
      </c>
      <c r="E43" s="18">
        <f t="shared" si="8"/>
        <v>455.17241379310343</v>
      </c>
      <c r="G43" s="36"/>
      <c r="H43" s="36"/>
      <c r="I43" s="36"/>
      <c r="J43" s="36"/>
      <c r="K43" s="36"/>
      <c r="L43" s="26"/>
      <c r="M43" s="26"/>
      <c r="O43" s="2"/>
    </row>
    <row r="44" spans="1:15" s="1" customFormat="1" ht="22" customHeight="1">
      <c r="A44" s="32" t="s">
        <v>58</v>
      </c>
      <c r="B44" s="32"/>
      <c r="C44" s="32"/>
      <c r="D44" s="12">
        <v>1200</v>
      </c>
      <c r="E44" s="18">
        <f t="shared" si="8"/>
        <v>165.51724137931035</v>
      </c>
      <c r="G44" s="36"/>
      <c r="H44" s="36"/>
      <c r="I44" s="36"/>
      <c r="J44" s="36"/>
      <c r="K44" s="36"/>
      <c r="L44" s="26"/>
      <c r="M44" s="26"/>
      <c r="O44" s="2"/>
    </row>
    <row r="45" spans="1:15" s="1" customFormat="1" ht="22" customHeight="1">
      <c r="A45" s="32" t="s">
        <v>59</v>
      </c>
      <c r="B45" s="32"/>
      <c r="C45" s="32"/>
      <c r="D45" s="12">
        <v>3564</v>
      </c>
      <c r="E45" s="18">
        <f t="shared" si="8"/>
        <v>491.58620689655174</v>
      </c>
      <c r="G45" s="36"/>
      <c r="H45" s="36"/>
      <c r="I45" s="36"/>
      <c r="J45" s="36"/>
      <c r="K45" s="36"/>
      <c r="L45" s="26"/>
      <c r="M45" s="26"/>
      <c r="O45" s="2"/>
    </row>
    <row r="46" spans="1:15" s="1" customFormat="1" ht="22" customHeight="1">
      <c r="A46" s="32" t="s">
        <v>60</v>
      </c>
      <c r="B46" s="32"/>
      <c r="C46" s="32"/>
      <c r="D46" s="12">
        <v>1616</v>
      </c>
      <c r="E46" s="18">
        <f t="shared" si="8"/>
        <v>222.89655172413794</v>
      </c>
      <c r="G46" s="36"/>
      <c r="H46" s="36"/>
      <c r="I46" s="36"/>
      <c r="J46" s="36"/>
      <c r="K46" s="36"/>
      <c r="L46" s="26"/>
      <c r="M46" s="26"/>
      <c r="O46" s="2"/>
    </row>
    <row r="47" spans="1:15" s="1" customFormat="1" ht="22" customHeight="1">
      <c r="A47" s="32" t="s">
        <v>61</v>
      </c>
      <c r="B47" s="32"/>
      <c r="C47" s="32"/>
      <c r="D47" s="12">
        <f>SUM(D39:D46)</f>
        <v>806184.88</v>
      </c>
      <c r="E47" s="18">
        <f t="shared" si="8"/>
        <v>111197.91448275863</v>
      </c>
      <c r="G47" s="36"/>
      <c r="H47" s="36"/>
      <c r="I47" s="36"/>
      <c r="J47" s="36"/>
      <c r="K47" s="36"/>
      <c r="L47" s="26"/>
      <c r="M47" s="26"/>
      <c r="O47" s="2"/>
    </row>
    <row r="48" spans="1:15" s="1" customFormat="1" ht="22" customHeight="1">
      <c r="A48" s="1" t="s">
        <v>45</v>
      </c>
      <c r="B48" s="1" t="s">
        <v>45</v>
      </c>
      <c r="C48" s="1" t="s">
        <v>45</v>
      </c>
      <c r="D48" s="13"/>
      <c r="E48" s="19" t="s">
        <v>45</v>
      </c>
      <c r="G48" s="36"/>
      <c r="H48" s="36"/>
      <c r="I48" s="36"/>
      <c r="J48" s="36"/>
      <c r="K48" s="36"/>
      <c r="L48" s="26"/>
      <c r="M48" s="26"/>
      <c r="O48" s="2"/>
    </row>
    <row r="49" spans="1:15" s="1" customFormat="1" ht="22" customHeight="1">
      <c r="A49" s="32" t="s">
        <v>62</v>
      </c>
      <c r="B49" s="32"/>
      <c r="C49" s="32"/>
      <c r="D49" s="12">
        <f>J36*0.08</f>
        <v>126986.40000000001</v>
      </c>
      <c r="E49" s="18">
        <f>D49/$M$8</f>
        <v>17515.365517241382</v>
      </c>
      <c r="G49" s="36"/>
      <c r="H49" s="36"/>
      <c r="I49" s="36"/>
      <c r="J49" s="36"/>
      <c r="K49" s="36"/>
      <c r="L49" s="26"/>
      <c r="M49" s="26"/>
      <c r="O49" s="2"/>
    </row>
    <row r="50" spans="1:15" s="1" customFormat="1" ht="22" customHeight="1">
      <c r="A50" s="1" t="s">
        <v>45</v>
      </c>
      <c r="B50" s="1" t="s">
        <v>45</v>
      </c>
      <c r="C50" s="1" t="s">
        <v>45</v>
      </c>
      <c r="D50" s="13"/>
      <c r="E50" s="19" t="s">
        <v>45</v>
      </c>
      <c r="G50" s="36"/>
      <c r="H50" s="36"/>
      <c r="I50" s="36"/>
      <c r="J50" s="36"/>
      <c r="K50" s="36"/>
      <c r="L50" s="26"/>
      <c r="M50" s="26"/>
      <c r="O50" s="2"/>
    </row>
    <row r="51" spans="1:15" s="1" customFormat="1" ht="22" customHeight="1">
      <c r="A51" s="33" t="s">
        <v>63</v>
      </c>
      <c r="B51" s="33"/>
      <c r="C51" s="33"/>
      <c r="D51" s="12">
        <f>D47+D49</f>
        <v>933171.28</v>
      </c>
      <c r="E51" s="18">
        <f>D51/$M$8</f>
        <v>128713.28</v>
      </c>
      <c r="G51" s="36"/>
      <c r="H51" s="36"/>
      <c r="I51" s="36"/>
      <c r="J51" s="36"/>
      <c r="K51" s="36"/>
      <c r="L51" s="26"/>
      <c r="M51" s="26"/>
      <c r="O51" s="2"/>
    </row>
    <row r="52" spans="1:15" s="1" customFormat="1" ht="22" customHeight="1">
      <c r="A52" s="33" t="s">
        <v>64</v>
      </c>
      <c r="B52" s="33"/>
      <c r="C52" s="33"/>
      <c r="D52" s="12">
        <f>D51/(G36-1)</f>
        <v>166.66749062332559</v>
      </c>
      <c r="E52" s="18">
        <f>D52/$M$8</f>
        <v>22.988619396320772</v>
      </c>
      <c r="G52" s="36"/>
      <c r="H52" s="36"/>
      <c r="I52" s="36"/>
      <c r="J52" s="36"/>
      <c r="K52" s="36"/>
      <c r="L52" s="26"/>
      <c r="M52" s="26"/>
      <c r="O52" s="2"/>
    </row>
    <row r="53" spans="1:15" ht="16">
      <c r="O53" s="2"/>
    </row>
    <row r="54" spans="1:15" ht="16">
      <c r="O54" s="2"/>
    </row>
    <row r="55" spans="1:15" ht="16"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</sheetData>
  <autoFilter ref="A12:M36" xr:uid="{00000000-0009-0000-0000-000000000000}"/>
  <sortState xmlns:xlrd2="http://schemas.microsoft.com/office/spreadsheetml/2017/richdata2" ref="A13:M78">
    <sortCondition ref="A13:A78"/>
    <sortCondition ref="B13:B78"/>
  </sortState>
  <mergeCells count="21">
    <mergeCell ref="A49:C49"/>
    <mergeCell ref="A51:C51"/>
    <mergeCell ref="A52:C52"/>
    <mergeCell ref="A1:M3"/>
    <mergeCell ref="A4:M6"/>
    <mergeCell ref="G38:K52"/>
    <mergeCell ref="A43:C43"/>
    <mergeCell ref="A44:C44"/>
    <mergeCell ref="A45:C45"/>
    <mergeCell ref="A46:C46"/>
    <mergeCell ref="A47:C47"/>
    <mergeCell ref="A38:C38"/>
    <mergeCell ref="A39:C39"/>
    <mergeCell ref="A40:C40"/>
    <mergeCell ref="A41:C41"/>
    <mergeCell ref="A42:C42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045-44029495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2023-12-03T19:12:00Z</dcterms:created>
  <dcterms:modified xsi:type="dcterms:W3CDTF">2024-03-21T19:54:46Z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