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E8E996D3-18DA-E443-8590-1CDABBCFFBA6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57-05701603" sheetId="2" r:id="rId1"/>
  </sheets>
  <definedNames>
    <definedName name="_xlnm._FilterDatabase" localSheetId="0" hidden="1">'057-05701603'!$A$12:$M$22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  <c r="G24" i="2"/>
  <c r="J22" i="2"/>
  <c r="K22" i="2" s="1"/>
  <c r="J21" i="2"/>
  <c r="K21" i="2" s="1"/>
  <c r="J20" i="2"/>
  <c r="K20" i="2" s="1"/>
  <c r="K19" i="2"/>
  <c r="J19" i="2"/>
  <c r="K18" i="2"/>
  <c r="J18" i="2"/>
  <c r="J17" i="2"/>
  <c r="K17" i="2" s="1"/>
  <c r="J16" i="2"/>
  <c r="K16" i="2" s="1"/>
  <c r="J15" i="2"/>
  <c r="K15" i="2" s="1"/>
  <c r="K14" i="2"/>
  <c r="J14" i="2"/>
  <c r="K13" i="2"/>
  <c r="J13" i="2"/>
  <c r="J24" i="2" l="1"/>
  <c r="D35" i="2"/>
  <c r="E35" i="2" s="1"/>
  <c r="D27" i="2"/>
  <c r="K24" i="2"/>
  <c r="E27" i="2" l="1"/>
  <c r="D33" i="2"/>
  <c r="E33" i="2" l="1"/>
  <c r="D37" i="2"/>
  <c r="D38" i="2" l="1"/>
  <c r="E38" i="2" s="1"/>
  <c r="E37" i="2"/>
  <c r="L18" i="2" l="1"/>
  <c r="M18" i="2" s="1"/>
  <c r="L13" i="2"/>
  <c r="M13" i="2" s="1"/>
  <c r="L17" i="2"/>
  <c r="M17" i="2" s="1"/>
  <c r="L21" i="2"/>
  <c r="M21" i="2" s="1"/>
  <c r="L14" i="2"/>
  <c r="M14" i="2" s="1"/>
  <c r="L19" i="2"/>
  <c r="M19" i="2" s="1"/>
  <c r="L22" i="2"/>
  <c r="M22" i="2" s="1"/>
  <c r="L16" i="2"/>
  <c r="M16" i="2" s="1"/>
  <c r="L15" i="2"/>
  <c r="M15" i="2" s="1"/>
  <c r="L20" i="2"/>
  <c r="M20" i="2" s="1"/>
  <c r="M28" i="2" s="1"/>
  <c r="L24" i="2"/>
  <c r="M27" i="2" l="1"/>
  <c r="M24" i="2"/>
</calcChain>
</file>

<file path=xl/sharedStrings.xml><?xml version="1.0" encoding="utf-8"?>
<sst xmlns="http://schemas.openxmlformats.org/spreadsheetml/2006/main" count="100" uniqueCount="66">
  <si>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</si>
  <si>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</si>
  <si>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</si>
  <si>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</si>
  <si>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</si>
  <si>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</si>
  <si>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</si>
  <si>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</si>
  <si>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</si>
  <si>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AR1987/AF0411/AF0116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</si>
  <si>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</si>
  <si>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044-43878881/057-05701603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</si>
  <si>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</si>
  <si>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</si>
  <si>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</si>
  <si>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</si>
  <si>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</si>
  <si>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</si>
  <si>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</si>
  <si>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</si>
  <si>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</si>
  <si>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</si>
  <si>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</si>
  <si>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</si>
  <si>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</si>
  <si>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</si>
  <si>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</si>
  <si>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</si>
  <si>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</si>
  <si>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</si>
  <si>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</si>
  <si>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</si>
  <si>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</si>
  <si>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</si>
  <si>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</si>
  <si>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</si>
  <si>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</si>
  <si>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</si>
  <si>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</si>
  <si>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</si>
  <si>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ROYAL DAWN</t>
  </si>
  <si>
    <t>2J</t>
  </si>
  <si>
    <t>2.50kg</t>
  </si>
  <si>
    <t>2JD</t>
  </si>
  <si>
    <t>2JDD</t>
  </si>
  <si>
    <t>3J</t>
  </si>
  <si>
    <t>3JD</t>
  </si>
  <si>
    <t>3JDD</t>
  </si>
  <si>
    <t>SANTINA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</si>
  <si>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</si>
  <si>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</si>
  <si>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</si>
  <si>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</si>
  <si>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</si>
  <si>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</si>
  <si>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t>总收益CIF</t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</si>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</sst>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2" fillId="0" borderId="3" xfId="0" applyFont="1" applyBorder="1"/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4" workbookViewId="0">
      <selection activeCell="I23" sqref="I2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30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>
      <c r="A4" s="38" t="s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s="1" customFormat="1" ht="24" customHeight="1">
      <c r="A8" s="4" t="s">
        <v>2</v>
      </c>
      <c r="B8" s="33" t="s">
        <v>3</v>
      </c>
      <c r="C8" s="33"/>
      <c r="E8" s="16" t="s">
        <v>4</v>
      </c>
      <c r="F8" s="17">
        <v>45259</v>
      </c>
      <c r="G8" s="18"/>
      <c r="H8" s="34" t="s">
        <v>5</v>
      </c>
      <c r="I8" s="34"/>
      <c r="J8" s="17">
        <v>45260</v>
      </c>
      <c r="L8" s="16" t="s">
        <v>6</v>
      </c>
      <c r="M8" s="5" t="s">
        <v>7</v>
      </c>
    </row>
    <row r="9" spans="1:13" s="1" customFormat="1" ht="24" customHeight="1">
      <c r="A9" s="4" t="s">
        <v>8</v>
      </c>
      <c r="B9" s="33" t="s">
        <v>9</v>
      </c>
      <c r="C9" s="33"/>
      <c r="E9" s="16" t="s">
        <v>10</v>
      </c>
      <c r="F9" s="5" t="s">
        <v>11</v>
      </c>
      <c r="G9" s="19"/>
      <c r="H9" s="34" t="s">
        <v>12</v>
      </c>
      <c r="I9" s="34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2" t="s">
        <v>25</v>
      </c>
      <c r="M11" s="22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45260</v>
      </c>
      <c r="B13" s="9">
        <v>1515836</v>
      </c>
      <c r="C13" s="10" t="s">
        <v>40</v>
      </c>
      <c r="D13" s="9">
        <v>121064</v>
      </c>
      <c r="E13" s="9">
        <v>91329</v>
      </c>
      <c r="F13" s="9" t="s">
        <v>41</v>
      </c>
      <c r="G13" s="9">
        <v>54</v>
      </c>
      <c r="H13" s="9" t="s">
        <v>42</v>
      </c>
      <c r="I13" s="23">
        <v>280</v>
      </c>
      <c r="J13" s="23">
        <f t="shared" ref="J13:J22" si="0">G13*I13</f>
        <v>15120</v>
      </c>
      <c r="K13" s="20">
        <f t="shared" ref="K13:K22" si="1">J13/$M$8</f>
        <v>2071.232876712329</v>
      </c>
      <c r="L13" s="20">
        <f t="shared" ref="L13:L22" si="2">K13/G13-$E$38</f>
        <v>29.674291585127207</v>
      </c>
      <c r="M13" s="20">
        <f t="shared" ref="M13:M22" si="3">L13*G13</f>
        <v>1602.4117455968692</v>
      </c>
    </row>
    <row r="14" spans="1:13" s="2" customFormat="1" ht="24" customHeight="1">
      <c r="A14" s="8">
        <v>45260</v>
      </c>
      <c r="B14" s="9">
        <v>1515836</v>
      </c>
      <c r="C14" s="10" t="s">
        <v>40</v>
      </c>
      <c r="D14" s="9">
        <v>121064</v>
      </c>
      <c r="E14" s="9">
        <v>91329</v>
      </c>
      <c r="F14" s="9" t="s">
        <v>43</v>
      </c>
      <c r="G14" s="9">
        <v>161</v>
      </c>
      <c r="H14" s="9" t="s">
        <v>42</v>
      </c>
      <c r="I14" s="23">
        <v>300</v>
      </c>
      <c r="J14" s="23">
        <f t="shared" si="0"/>
        <v>48300</v>
      </c>
      <c r="K14" s="20">
        <f t="shared" si="1"/>
        <v>6616.4383561643835</v>
      </c>
      <c r="L14" s="20">
        <f t="shared" si="2"/>
        <v>32.414017612524461</v>
      </c>
      <c r="M14" s="20">
        <f t="shared" si="3"/>
        <v>5218.656835616438</v>
      </c>
    </row>
    <row r="15" spans="1:13" s="2" customFormat="1" ht="24" customHeight="1">
      <c r="A15" s="8">
        <v>45260</v>
      </c>
      <c r="B15" s="9">
        <v>1515837</v>
      </c>
      <c r="C15" s="10" t="s">
        <v>40</v>
      </c>
      <c r="D15" s="9">
        <v>121064</v>
      </c>
      <c r="E15" s="9">
        <v>91329</v>
      </c>
      <c r="F15" s="9" t="s">
        <v>44</v>
      </c>
      <c r="G15" s="9">
        <v>57</v>
      </c>
      <c r="H15" s="9" t="s">
        <v>42</v>
      </c>
      <c r="I15" s="23">
        <v>320</v>
      </c>
      <c r="J15" s="23">
        <f t="shared" si="0"/>
        <v>18240</v>
      </c>
      <c r="K15" s="20">
        <f t="shared" si="1"/>
        <v>2498.6301369863013</v>
      </c>
      <c r="L15" s="20">
        <f t="shared" si="2"/>
        <v>35.153743639921721</v>
      </c>
      <c r="M15" s="20">
        <f t="shared" si="3"/>
        <v>2003.7633874755381</v>
      </c>
    </row>
    <row r="16" spans="1:13" s="2" customFormat="1" ht="24" customHeight="1">
      <c r="A16" s="8">
        <v>45260</v>
      </c>
      <c r="B16" s="9">
        <v>1515836</v>
      </c>
      <c r="C16" s="10" t="s">
        <v>40</v>
      </c>
      <c r="D16" s="9">
        <v>121064</v>
      </c>
      <c r="E16" s="9">
        <v>91329</v>
      </c>
      <c r="F16" s="9" t="s">
        <v>44</v>
      </c>
      <c r="G16" s="9">
        <v>65</v>
      </c>
      <c r="H16" s="9" t="s">
        <v>42</v>
      </c>
      <c r="I16" s="23">
        <v>320</v>
      </c>
      <c r="J16" s="23">
        <f t="shared" si="0"/>
        <v>20800</v>
      </c>
      <c r="K16" s="20">
        <f t="shared" si="1"/>
        <v>2849.3150684931506</v>
      </c>
      <c r="L16" s="20">
        <f t="shared" si="2"/>
        <v>35.153743639921721</v>
      </c>
      <c r="M16" s="20">
        <f t="shared" si="3"/>
        <v>2284.9933365949119</v>
      </c>
    </row>
    <row r="17" spans="1:15" s="2" customFormat="1" ht="24" customHeight="1">
      <c r="A17" s="8">
        <v>45260</v>
      </c>
      <c r="B17" s="9">
        <v>1515837</v>
      </c>
      <c r="C17" s="10" t="s">
        <v>40</v>
      </c>
      <c r="D17" s="9">
        <v>121064</v>
      </c>
      <c r="E17" s="9">
        <v>91329</v>
      </c>
      <c r="F17" s="9" t="s">
        <v>45</v>
      </c>
      <c r="G17" s="9">
        <v>37</v>
      </c>
      <c r="H17" s="9" t="s">
        <v>42</v>
      </c>
      <c r="I17" s="23">
        <v>340</v>
      </c>
      <c r="J17" s="23">
        <f t="shared" si="0"/>
        <v>12580</v>
      </c>
      <c r="K17" s="20">
        <f t="shared" si="1"/>
        <v>1723.2876712328768</v>
      </c>
      <c r="L17" s="20">
        <f t="shared" si="2"/>
        <v>37.893469667318989</v>
      </c>
      <c r="M17" s="20">
        <f t="shared" si="3"/>
        <v>1402.0583776908027</v>
      </c>
    </row>
    <row r="18" spans="1:15" s="2" customFormat="1" ht="24" customHeight="1">
      <c r="A18" s="8">
        <v>45260</v>
      </c>
      <c r="B18" s="9">
        <v>1515837</v>
      </c>
      <c r="C18" s="10" t="s">
        <v>40</v>
      </c>
      <c r="D18" s="9">
        <v>121064</v>
      </c>
      <c r="E18" s="9">
        <v>91329</v>
      </c>
      <c r="F18" s="9" t="s">
        <v>46</v>
      </c>
      <c r="G18" s="9">
        <v>102</v>
      </c>
      <c r="H18" s="9" t="s">
        <v>42</v>
      </c>
      <c r="I18" s="23">
        <v>350</v>
      </c>
      <c r="J18" s="23">
        <f t="shared" si="0"/>
        <v>35700</v>
      </c>
      <c r="K18" s="20">
        <f t="shared" si="1"/>
        <v>4890.41095890411</v>
      </c>
      <c r="L18" s="20">
        <f t="shared" si="2"/>
        <v>39.263332681017616</v>
      </c>
      <c r="M18" s="20">
        <f t="shared" si="3"/>
        <v>4004.859933463797</v>
      </c>
    </row>
    <row r="19" spans="1:15" s="2" customFormat="1" ht="24" customHeight="1">
      <c r="A19" s="8">
        <v>45260</v>
      </c>
      <c r="B19" s="9">
        <v>1515837</v>
      </c>
      <c r="C19" s="10" t="s">
        <v>40</v>
      </c>
      <c r="D19" s="9">
        <v>121064</v>
      </c>
      <c r="E19" s="9">
        <v>91329</v>
      </c>
      <c r="F19" s="9" t="s">
        <v>47</v>
      </c>
      <c r="G19" s="9">
        <v>84</v>
      </c>
      <c r="H19" s="9" t="s">
        <v>42</v>
      </c>
      <c r="I19" s="23">
        <v>360</v>
      </c>
      <c r="J19" s="23">
        <f t="shared" si="0"/>
        <v>30240</v>
      </c>
      <c r="K19" s="20">
        <f t="shared" si="1"/>
        <v>4142.465753424658</v>
      </c>
      <c r="L19" s="20">
        <f t="shared" si="2"/>
        <v>40.63319569471625</v>
      </c>
      <c r="M19" s="20">
        <f t="shared" si="3"/>
        <v>3413.1884383561651</v>
      </c>
    </row>
    <row r="20" spans="1:15" s="2" customFormat="1" ht="24" customHeight="1">
      <c r="A20" s="8">
        <v>45260</v>
      </c>
      <c r="B20" s="9">
        <v>1515842</v>
      </c>
      <c r="C20" s="10" t="s">
        <v>48</v>
      </c>
      <c r="D20" s="9">
        <v>121064</v>
      </c>
      <c r="E20" s="9">
        <v>121944</v>
      </c>
      <c r="F20" s="9" t="s">
        <v>43</v>
      </c>
      <c r="G20" s="9">
        <v>280</v>
      </c>
      <c r="H20" s="9" t="s">
        <v>42</v>
      </c>
      <c r="I20" s="23">
        <v>350</v>
      </c>
      <c r="J20" s="23">
        <f t="shared" si="0"/>
        <v>98000</v>
      </c>
      <c r="K20" s="20">
        <f t="shared" si="1"/>
        <v>13424.657534246575</v>
      </c>
      <c r="L20" s="20">
        <f t="shared" si="2"/>
        <v>39.263332681017616</v>
      </c>
      <c r="M20" s="20">
        <f t="shared" si="3"/>
        <v>10993.733150684933</v>
      </c>
    </row>
    <row r="21" spans="1:15" s="2" customFormat="1" ht="24" customHeight="1">
      <c r="A21" s="8">
        <v>45260</v>
      </c>
      <c r="B21" s="9">
        <v>1515846</v>
      </c>
      <c r="C21" s="10" t="s">
        <v>48</v>
      </c>
      <c r="D21" s="9">
        <v>121064</v>
      </c>
      <c r="E21" s="9">
        <v>121944</v>
      </c>
      <c r="F21" s="9" t="s">
        <v>43</v>
      </c>
      <c r="G21" s="9">
        <v>280</v>
      </c>
      <c r="H21" s="9" t="s">
        <v>42</v>
      </c>
      <c r="I21" s="23">
        <v>350</v>
      </c>
      <c r="J21" s="23">
        <f t="shared" si="0"/>
        <v>98000</v>
      </c>
      <c r="K21" s="20">
        <f t="shared" si="1"/>
        <v>13424.657534246575</v>
      </c>
      <c r="L21" s="20">
        <f t="shared" si="2"/>
        <v>39.263332681017616</v>
      </c>
      <c r="M21" s="20">
        <f t="shared" si="3"/>
        <v>10993.733150684933</v>
      </c>
    </row>
    <row r="22" spans="1:15" s="2" customFormat="1" ht="24" customHeight="1">
      <c r="A22" s="8">
        <v>45260</v>
      </c>
      <c r="B22" s="9">
        <v>1515845</v>
      </c>
      <c r="C22" s="10" t="s">
        <v>48</v>
      </c>
      <c r="D22" s="9">
        <v>121064</v>
      </c>
      <c r="E22" s="9">
        <v>121944</v>
      </c>
      <c r="F22" s="9" t="s">
        <v>46</v>
      </c>
      <c r="G22" s="9">
        <v>280</v>
      </c>
      <c r="H22" s="9" t="s">
        <v>42</v>
      </c>
      <c r="I22" s="23">
        <v>380</v>
      </c>
      <c r="J22" s="23">
        <f t="shared" si="0"/>
        <v>106400</v>
      </c>
      <c r="K22" s="20">
        <f t="shared" si="1"/>
        <v>14575.342465753425</v>
      </c>
      <c r="L22" s="20">
        <f t="shared" si="2"/>
        <v>43.372921722113503</v>
      </c>
      <c r="M22" s="20">
        <f t="shared" si="3"/>
        <v>12144.418082191782</v>
      </c>
    </row>
    <row r="23" spans="1:15" s="2" customFormat="1" ht="24" customHeight="1">
      <c r="A23" s="11"/>
      <c r="B23" s="11"/>
      <c r="C23" s="11"/>
      <c r="D23" s="11"/>
      <c r="E23" s="11"/>
      <c r="F23" s="11"/>
      <c r="G23" s="11"/>
      <c r="H23" s="11"/>
      <c r="I23" s="23"/>
      <c r="J23" s="23"/>
      <c r="K23" s="24"/>
      <c r="L23" s="24"/>
      <c r="M23" s="24"/>
    </row>
    <row r="24" spans="1:15" s="2" customFormat="1" ht="24" customHeight="1">
      <c r="A24" s="12" t="s">
        <v>49</v>
      </c>
      <c r="B24" s="12" t="s">
        <v>49</v>
      </c>
      <c r="C24" s="12" t="s">
        <v>50</v>
      </c>
      <c r="D24" s="12" t="s">
        <v>49</v>
      </c>
      <c r="E24" s="12" t="s">
        <v>49</v>
      </c>
      <c r="F24" s="12" t="s">
        <v>49</v>
      </c>
      <c r="G24" s="12">
        <f>SUM(G13:G23)</f>
        <v>1400</v>
      </c>
      <c r="H24" s="12"/>
      <c r="I24" s="25"/>
      <c r="J24" s="26">
        <f>SUM(J13:J23)</f>
        <v>483380</v>
      </c>
      <c r="K24" s="27">
        <f>SUM(K13:K23)</f>
        <v>66216.438356164377</v>
      </c>
      <c r="L24" s="27">
        <f>K24/G24-E38</f>
        <v>38.615583170254403</v>
      </c>
      <c r="M24" s="27">
        <f>SUM(M13:M23)</f>
        <v>54061.816438356174</v>
      </c>
    </row>
    <row r="25" spans="1:15" ht="16">
      <c r="J25" s="28"/>
      <c r="K25" s="28"/>
      <c r="L25" s="28"/>
      <c r="M25" s="28"/>
      <c r="O25" s="2"/>
    </row>
    <row r="26" spans="1:15" s="1" customFormat="1" ht="22" customHeight="1">
      <c r="A26" s="35" t="s">
        <v>51</v>
      </c>
      <c r="B26" s="35"/>
      <c r="C26" s="35"/>
      <c r="D26" s="13" t="s">
        <v>52</v>
      </c>
      <c r="E26" s="13" t="s">
        <v>53</v>
      </c>
      <c r="G26" s="39" t="s">
        <v>54</v>
      </c>
      <c r="H26" s="39"/>
      <c r="I26" s="39"/>
      <c r="J26" s="39"/>
      <c r="K26" s="39"/>
      <c r="L26" s="29" t="s">
        <v>31</v>
      </c>
      <c r="M26" s="31" t="s">
        <v>55</v>
      </c>
      <c r="O26" s="2"/>
    </row>
    <row r="27" spans="1:15" s="1" customFormat="1" ht="22" customHeight="1">
      <c r="A27" s="35" t="s">
        <v>56</v>
      </c>
      <c r="B27" s="35"/>
      <c r="C27" s="35"/>
      <c r="D27" s="14">
        <f>J24*0.09</f>
        <v>43504.2</v>
      </c>
      <c r="E27" s="20">
        <f>D27/$M$8</f>
        <v>5959.4794520547939</v>
      </c>
      <c r="G27" s="39"/>
      <c r="H27" s="39"/>
      <c r="I27" s="39"/>
      <c r="J27" s="39"/>
      <c r="K27" s="39"/>
      <c r="L27" s="29">
        <v>91329</v>
      </c>
      <c r="M27" s="20">
        <f>SUMIF($E$13:$E$22,91329,$M$13:$M$22)</f>
        <v>19929.932054794524</v>
      </c>
      <c r="O27" s="2"/>
    </row>
    <row r="28" spans="1:15" s="1" customFormat="1" ht="22" customHeight="1">
      <c r="A28" s="35" t="s">
        <v>57</v>
      </c>
      <c r="B28" s="35"/>
      <c r="C28" s="35"/>
      <c r="D28" s="14">
        <v>2969.14</v>
      </c>
      <c r="E28" s="20">
        <f t="shared" ref="E28:E33" si="4">D28/$M$8</f>
        <v>406.73150684931505</v>
      </c>
      <c r="G28" s="39"/>
      <c r="H28" s="39"/>
      <c r="I28" s="39"/>
      <c r="J28" s="39"/>
      <c r="K28" s="39"/>
      <c r="L28" s="29">
        <v>121944</v>
      </c>
      <c r="M28" s="20">
        <f>SUMIF($E$13:$E$22,121944,$M$13:$M$22)</f>
        <v>34131.88438356165</v>
      </c>
      <c r="O28" s="2"/>
    </row>
    <row r="29" spans="1:15" s="1" customFormat="1" ht="22" customHeight="1">
      <c r="A29" s="35" t="s">
        <v>58</v>
      </c>
      <c r="B29" s="35"/>
      <c r="C29" s="35"/>
      <c r="D29" s="14">
        <v>1075</v>
      </c>
      <c r="E29" s="20">
        <f t="shared" si="4"/>
        <v>147.26027397260273</v>
      </c>
      <c r="G29" s="39"/>
      <c r="H29" s="39"/>
      <c r="I29" s="39"/>
      <c r="J29" s="39"/>
      <c r="K29" s="39"/>
      <c r="L29" s="29"/>
      <c r="M29" s="29"/>
      <c r="O29" s="2"/>
    </row>
    <row r="30" spans="1:15" s="1" customFormat="1" ht="22" customHeight="1">
      <c r="A30" s="35" t="s">
        <v>59</v>
      </c>
      <c r="B30" s="35"/>
      <c r="C30" s="35"/>
      <c r="D30" s="14">
        <v>1200</v>
      </c>
      <c r="E30" s="20">
        <f t="shared" si="4"/>
        <v>164.38356164383563</v>
      </c>
      <c r="G30" s="39"/>
      <c r="H30" s="39"/>
      <c r="I30" s="39"/>
      <c r="J30" s="39"/>
      <c r="K30" s="39"/>
      <c r="L30" s="29"/>
      <c r="M30" s="29"/>
      <c r="O30" s="2"/>
    </row>
    <row r="31" spans="1:15" s="1" customFormat="1" ht="22" customHeight="1">
      <c r="A31" s="35" t="s">
        <v>60</v>
      </c>
      <c r="B31" s="35"/>
      <c r="C31" s="35"/>
      <c r="D31" s="14">
        <v>880</v>
      </c>
      <c r="E31" s="20">
        <f t="shared" si="4"/>
        <v>120.54794520547945</v>
      </c>
      <c r="G31" s="39"/>
      <c r="H31" s="39"/>
      <c r="I31" s="39"/>
      <c r="J31" s="39"/>
      <c r="K31" s="39"/>
      <c r="L31" s="29"/>
      <c r="M31" s="29"/>
      <c r="O31" s="2"/>
    </row>
    <row r="32" spans="1:15" s="1" customFormat="1" ht="22" customHeight="1">
      <c r="A32" s="35" t="s">
        <v>61</v>
      </c>
      <c r="B32" s="35"/>
      <c r="C32" s="35"/>
      <c r="D32" s="14">
        <v>430</v>
      </c>
      <c r="E32" s="20">
        <f t="shared" si="4"/>
        <v>58.904109589041099</v>
      </c>
      <c r="G32" s="39"/>
      <c r="H32" s="39"/>
      <c r="I32" s="39"/>
      <c r="J32" s="39"/>
      <c r="K32" s="39"/>
      <c r="L32" s="29"/>
      <c r="M32" s="29"/>
      <c r="O32" s="2"/>
    </row>
    <row r="33" spans="1:15" s="1" customFormat="1" ht="22" customHeight="1">
      <c r="A33" s="35" t="s">
        <v>62</v>
      </c>
      <c r="B33" s="35"/>
      <c r="C33" s="35"/>
      <c r="D33" s="14">
        <f>SUM(D27:D32)</f>
        <v>50058.34</v>
      </c>
      <c r="E33" s="20">
        <f t="shared" si="4"/>
        <v>6857.3068493150686</v>
      </c>
      <c r="G33" s="39"/>
      <c r="H33" s="39"/>
      <c r="I33" s="39"/>
      <c r="J33" s="39"/>
      <c r="K33" s="39"/>
      <c r="L33" s="29"/>
      <c r="M33" s="29"/>
      <c r="O33" s="2"/>
    </row>
    <row r="34" spans="1:15" s="1" customFormat="1" ht="22" customHeight="1">
      <c r="A34" s="1" t="s">
        <v>49</v>
      </c>
      <c r="B34" s="1" t="s">
        <v>49</v>
      </c>
      <c r="C34" s="1" t="s">
        <v>49</v>
      </c>
      <c r="D34" s="15"/>
      <c r="E34" s="21" t="s">
        <v>49</v>
      </c>
      <c r="G34" s="39"/>
      <c r="H34" s="39"/>
      <c r="I34" s="39"/>
      <c r="J34" s="39"/>
      <c r="K34" s="39"/>
      <c r="L34" s="29"/>
      <c r="M34" s="29"/>
      <c r="O34" s="2"/>
    </row>
    <row r="35" spans="1:15" s="1" customFormat="1" ht="22" customHeight="1">
      <c r="A35" s="35" t="s">
        <v>63</v>
      </c>
      <c r="B35" s="35"/>
      <c r="C35" s="35"/>
      <c r="D35" s="14">
        <f>J24*0.08</f>
        <v>38670.400000000001</v>
      </c>
      <c r="E35" s="20">
        <f>D35/$M$8</f>
        <v>5297.3150684931506</v>
      </c>
      <c r="G35" s="39"/>
      <c r="H35" s="39"/>
      <c r="I35" s="39"/>
      <c r="J35" s="39"/>
      <c r="K35" s="39"/>
      <c r="L35" s="29"/>
      <c r="M35" s="29"/>
      <c r="O35" s="2"/>
    </row>
    <row r="36" spans="1:15" s="1" customFormat="1" ht="22" customHeight="1">
      <c r="A36" s="1" t="s">
        <v>49</v>
      </c>
      <c r="B36" s="1" t="s">
        <v>49</v>
      </c>
      <c r="C36" s="1" t="s">
        <v>49</v>
      </c>
      <c r="D36" s="15"/>
      <c r="E36" s="21" t="s">
        <v>49</v>
      </c>
      <c r="G36" s="39"/>
      <c r="H36" s="39"/>
      <c r="I36" s="39"/>
      <c r="J36" s="39"/>
      <c r="K36" s="39"/>
      <c r="L36" s="29"/>
      <c r="M36" s="29"/>
      <c r="O36" s="2"/>
    </row>
    <row r="37" spans="1:15" s="1" customFormat="1" ht="22" customHeight="1">
      <c r="A37" s="36" t="s">
        <v>64</v>
      </c>
      <c r="B37" s="36"/>
      <c r="C37" s="36"/>
      <c r="D37" s="14">
        <f>D33+D35</f>
        <v>88728.739999999991</v>
      </c>
      <c r="E37" s="20">
        <f>D37/$M$8</f>
        <v>12154.621917808217</v>
      </c>
      <c r="G37" s="39"/>
      <c r="H37" s="39"/>
      <c r="I37" s="39"/>
      <c r="J37" s="39"/>
      <c r="K37" s="39"/>
      <c r="L37" s="29"/>
      <c r="M37" s="29"/>
      <c r="O37" s="2"/>
    </row>
    <row r="38" spans="1:15" s="1" customFormat="1" ht="22" customHeight="1">
      <c r="A38" s="36" t="s">
        <v>65</v>
      </c>
      <c r="B38" s="36"/>
      <c r="C38" s="36"/>
      <c r="D38" s="14">
        <f>D37/G24</f>
        <v>63.377671428571425</v>
      </c>
      <c r="E38" s="20">
        <f>D38/$M$8</f>
        <v>8.6818727984344424</v>
      </c>
      <c r="G38" s="39"/>
      <c r="H38" s="39"/>
      <c r="I38" s="39"/>
      <c r="J38" s="39"/>
      <c r="K38" s="39"/>
      <c r="L38" s="29"/>
      <c r="M38" s="29"/>
      <c r="O38" s="2"/>
    </row>
    <row r="39" spans="1:15" ht="16">
      <c r="G39" s="39"/>
      <c r="H39" s="39"/>
      <c r="I39" s="39"/>
      <c r="J39" s="39"/>
      <c r="K39" s="39"/>
      <c r="L39" s="30"/>
      <c r="M39" s="30"/>
      <c r="O39" s="2"/>
    </row>
    <row r="40" spans="1:15" ht="16"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2" spans="15:15" ht="16">
      <c r="O52" s="1"/>
    </row>
    <row r="53" spans="15:15" ht="16">
      <c r="O53" s="1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</sheetData>
  <autoFilter ref="A12:M22" xr:uid="{00000000-0009-0000-0000-000000000000}"/>
  <mergeCells count="19">
    <mergeCell ref="A38:C38"/>
    <mergeCell ref="A1:M3"/>
    <mergeCell ref="A4:M6"/>
    <mergeCell ref="G26:K39"/>
    <mergeCell ref="A31:C31"/>
    <mergeCell ref="A32:C32"/>
    <mergeCell ref="A33:C33"/>
    <mergeCell ref="A35:C35"/>
    <mergeCell ref="A37:C37"/>
    <mergeCell ref="A26:C26"/>
    <mergeCell ref="A27:C27"/>
    <mergeCell ref="A28:C28"/>
    <mergeCell ref="A29:C29"/>
    <mergeCell ref="A30:C3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057-05701603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2023-11-26T11:12:00Z</dcterms:created>
  <dcterms:modified xsi:type="dcterms:W3CDTF">2024-03-21T21:01:57Z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