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0F5FE056-4A9F-F545-AC1B-A107D0954E42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74-62749304" sheetId="2" r:id="rId1"/>
  </sheets>
  <definedNames>
    <definedName name="_xlnm._FilterDatabase" localSheetId="0" hidden="1">'074-62749304'!$A$12:$M$27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G29" i="2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29" i="2" l="1"/>
  <c r="D40" i="2"/>
  <c r="E40" i="2" s="1"/>
  <c r="D32" i="2"/>
  <c r="K13" i="2"/>
  <c r="E32" i="2" l="1"/>
  <c r="D38" i="2"/>
  <c r="K29" i="2"/>
  <c r="D42" i="2" l="1"/>
  <c r="E38" i="2"/>
  <c r="D43" i="2" l="1"/>
  <c r="E43" i="2" s="1"/>
  <c r="E42" i="2"/>
  <c r="L21" i="2" l="1"/>
  <c r="M21" i="2" s="1"/>
  <c r="L16" i="2"/>
  <c r="M16" i="2" s="1"/>
  <c r="L26" i="2"/>
  <c r="M26" i="2" s="1"/>
  <c r="L25" i="2"/>
  <c r="M25" i="2" s="1"/>
  <c r="L19" i="2"/>
  <c r="M19" i="2" s="1"/>
  <c r="L27" i="2"/>
  <c r="M27" i="2" s="1"/>
  <c r="L20" i="2"/>
  <c r="M20" i="2" s="1"/>
  <c r="L14" i="2"/>
  <c r="M14" i="2" s="1"/>
  <c r="L22" i="2"/>
  <c r="M22" i="2" s="1"/>
  <c r="L15" i="2"/>
  <c r="M15" i="2" s="1"/>
  <c r="L17" i="2"/>
  <c r="M17" i="2" s="1"/>
  <c r="M35" i="2" s="1"/>
  <c r="L23" i="2"/>
  <c r="M23" i="2" s="1"/>
  <c r="L18" i="2"/>
  <c r="M18" i="2" s="1"/>
  <c r="L24" i="2"/>
  <c r="M24" i="2" s="1"/>
  <c r="L13" i="2"/>
  <c r="M13" i="2" s="1"/>
  <c r="L29" i="2"/>
  <c r="M34" i="2" l="1"/>
  <c r="M29" i="2"/>
  <c r="M32" i="2"/>
  <c r="M33" i="2"/>
</calcChain>
</file>

<file path=xl/sharedStrings.xml><?xml version="1.0" encoding="utf-8"?>
<sst xmlns="http://schemas.openxmlformats.org/spreadsheetml/2006/main" count="115" uniqueCount="64">
  <si>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</si>
  <si>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</si>
  <si>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</si>
  <si>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</si>
  <si>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</si>
  <si>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</si>
  <si>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</si>
  <si>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</si>
  <si>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</si>
  <si>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KL0702/KL0895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</si>
  <si>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</si>
  <si>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074-62749304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</si>
  <si>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</si>
  <si>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Xian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</si>
  <si>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</si>
  <si>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</si>
  <si>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</si>
  <si>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</si>
  <si>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</si>
  <si>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</si>
  <si>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</si>
  <si>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</si>
  <si>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</si>
  <si>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</si>
  <si>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</si>
  <si>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</si>
  <si>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</si>
  <si>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</si>
  <si>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</si>
  <si>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</si>
  <si>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</si>
  <si>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</si>
  <si>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</si>
  <si>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</si>
  <si>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</si>
  <si>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</si>
  <si>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</si>
  <si>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</si>
  <si>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</si>
  <si>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</si>
  <si>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</si>
  <si>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2JD</t>
  </si>
  <si>
    <t>2.5kg</t>
  </si>
  <si>
    <t>3J</t>
  </si>
  <si>
    <t>3JDD</t>
  </si>
  <si>
    <t>4J</t>
  </si>
  <si>
    <t>2JDD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</si>
  <si>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</si>
  <si>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</si>
  <si>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</si>
  <si>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</si>
  <si>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</si>
  <si>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</si>
  <si>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t>总收益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</si>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</sst>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10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  <font>
      <sz val="12"/>
      <name val="Times New Roman Regular"/>
      <family val="1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9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selection activeCell="A41" sqref="A41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5" t="s">
        <v>4</v>
      </c>
      <c r="F8" s="16">
        <v>45268</v>
      </c>
      <c r="G8" s="17"/>
      <c r="H8" s="32" t="s">
        <v>5</v>
      </c>
      <c r="I8" s="32"/>
      <c r="J8" s="16">
        <v>45269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31" t="s">
        <v>9</v>
      </c>
      <c r="C9" s="31"/>
      <c r="E9" s="15" t="s">
        <v>10</v>
      </c>
      <c r="F9" s="5" t="s">
        <v>11</v>
      </c>
      <c r="G9" s="18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1" t="s">
        <v>25</v>
      </c>
      <c r="M11" s="21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45269</v>
      </c>
      <c r="B13" s="9">
        <v>1511288</v>
      </c>
      <c r="C13" s="9" t="s">
        <v>40</v>
      </c>
      <c r="D13" s="9">
        <v>121064</v>
      </c>
      <c r="E13" s="9">
        <v>114957</v>
      </c>
      <c r="F13" s="9" t="s">
        <v>41</v>
      </c>
      <c r="G13" s="9">
        <v>197</v>
      </c>
      <c r="H13" s="9" t="s">
        <v>42</v>
      </c>
      <c r="I13" s="22">
        <v>320</v>
      </c>
      <c r="J13" s="22">
        <f t="shared" ref="J13:J27" si="0">G13*I13</f>
        <v>63040</v>
      </c>
      <c r="K13" s="19">
        <f t="shared" ref="K13:K27" si="1">J13/$M$8</f>
        <v>8635.6164383561645</v>
      </c>
      <c r="L13" s="19">
        <f t="shared" ref="L13:L27" si="2">K13/G13-$E$43</f>
        <v>35.906262230919765</v>
      </c>
      <c r="M13" s="19">
        <f t="shared" ref="M13:M27" si="3">L13*G13</f>
        <v>7073.5336594911932</v>
      </c>
    </row>
    <row r="14" spans="1:13" s="2" customFormat="1" ht="24" customHeight="1">
      <c r="A14" s="8">
        <v>45269</v>
      </c>
      <c r="B14" s="9">
        <v>1511288</v>
      </c>
      <c r="C14" s="9" t="s">
        <v>40</v>
      </c>
      <c r="D14" s="9">
        <v>121064</v>
      </c>
      <c r="E14" s="9">
        <v>114957</v>
      </c>
      <c r="F14" s="9" t="s">
        <v>41</v>
      </c>
      <c r="G14" s="9">
        <v>83</v>
      </c>
      <c r="H14" s="9" t="s">
        <v>42</v>
      </c>
      <c r="I14" s="22">
        <v>320</v>
      </c>
      <c r="J14" s="22">
        <f t="shared" si="0"/>
        <v>26560</v>
      </c>
      <c r="K14" s="19">
        <f t="shared" si="1"/>
        <v>3638.3561643835619</v>
      </c>
      <c r="L14" s="19">
        <f t="shared" si="2"/>
        <v>35.906262230919772</v>
      </c>
      <c r="M14" s="19">
        <f t="shared" si="3"/>
        <v>2980.2197651663409</v>
      </c>
    </row>
    <row r="15" spans="1:13" s="2" customFormat="1" ht="24" customHeight="1">
      <c r="A15" s="8">
        <v>45269</v>
      </c>
      <c r="B15" s="9">
        <v>1511507</v>
      </c>
      <c r="C15" s="9" t="s">
        <v>40</v>
      </c>
      <c r="D15" s="9">
        <v>121064</v>
      </c>
      <c r="E15" s="9">
        <v>114957</v>
      </c>
      <c r="F15" s="9" t="s">
        <v>43</v>
      </c>
      <c r="G15" s="9">
        <v>178</v>
      </c>
      <c r="H15" s="9" t="s">
        <v>42</v>
      </c>
      <c r="I15" s="22">
        <v>330</v>
      </c>
      <c r="J15" s="22">
        <f t="shared" si="0"/>
        <v>58740</v>
      </c>
      <c r="K15" s="19">
        <f t="shared" si="1"/>
        <v>8046.5753424657532</v>
      </c>
      <c r="L15" s="19">
        <f t="shared" si="2"/>
        <v>37.276125244618399</v>
      </c>
      <c r="M15" s="19">
        <f t="shared" si="3"/>
        <v>6635.1502935420749</v>
      </c>
    </row>
    <row r="16" spans="1:13" s="2" customFormat="1" ht="24" customHeight="1">
      <c r="A16" s="8">
        <v>45269</v>
      </c>
      <c r="B16" s="9">
        <v>1511507</v>
      </c>
      <c r="C16" s="9" t="s">
        <v>40</v>
      </c>
      <c r="D16" s="9">
        <v>121064</v>
      </c>
      <c r="E16" s="9">
        <v>114957</v>
      </c>
      <c r="F16" s="9" t="s">
        <v>44</v>
      </c>
      <c r="G16" s="9">
        <v>84</v>
      </c>
      <c r="H16" s="9" t="s">
        <v>42</v>
      </c>
      <c r="I16" s="22">
        <v>340</v>
      </c>
      <c r="J16" s="22">
        <f t="shared" si="0"/>
        <v>28560</v>
      </c>
      <c r="K16" s="19">
        <f t="shared" si="1"/>
        <v>3912.3287671232879</v>
      </c>
      <c r="L16" s="19">
        <f t="shared" si="2"/>
        <v>38.645988258317033</v>
      </c>
      <c r="M16" s="19">
        <f t="shared" si="3"/>
        <v>3246.2630136986309</v>
      </c>
    </row>
    <row r="17" spans="1:15" s="2" customFormat="1" ht="24" customHeight="1">
      <c r="A17" s="8">
        <v>45269</v>
      </c>
      <c r="B17" s="9">
        <v>1511507</v>
      </c>
      <c r="C17" s="9" t="s">
        <v>40</v>
      </c>
      <c r="D17" s="9">
        <v>121064</v>
      </c>
      <c r="E17" s="9">
        <v>121944</v>
      </c>
      <c r="F17" s="9" t="s">
        <v>45</v>
      </c>
      <c r="G17" s="9">
        <v>18</v>
      </c>
      <c r="H17" s="9" t="s">
        <v>42</v>
      </c>
      <c r="I17" s="22">
        <v>350</v>
      </c>
      <c r="J17" s="22">
        <f t="shared" si="0"/>
        <v>6300</v>
      </c>
      <c r="K17" s="19">
        <f t="shared" si="1"/>
        <v>863.01369863013701</v>
      </c>
      <c r="L17" s="19">
        <f t="shared" si="2"/>
        <v>40.015851272015659</v>
      </c>
      <c r="M17" s="19">
        <f t="shared" si="3"/>
        <v>720.28532289628185</v>
      </c>
    </row>
    <row r="18" spans="1:15" s="2" customFormat="1" ht="24" customHeight="1">
      <c r="A18" s="8">
        <v>45269</v>
      </c>
      <c r="B18" s="9">
        <v>1511509</v>
      </c>
      <c r="C18" s="9" t="s">
        <v>40</v>
      </c>
      <c r="D18" s="9">
        <v>121064</v>
      </c>
      <c r="E18" s="9">
        <v>105448</v>
      </c>
      <c r="F18" s="9" t="s">
        <v>41</v>
      </c>
      <c r="G18" s="9">
        <v>139</v>
      </c>
      <c r="H18" s="9" t="s">
        <v>42</v>
      </c>
      <c r="I18" s="22">
        <v>320</v>
      </c>
      <c r="J18" s="22">
        <f t="shared" si="0"/>
        <v>44480</v>
      </c>
      <c r="K18" s="19">
        <f t="shared" si="1"/>
        <v>6093.1506849315074</v>
      </c>
      <c r="L18" s="19">
        <f t="shared" si="2"/>
        <v>35.906262230919772</v>
      </c>
      <c r="M18" s="19">
        <f t="shared" si="3"/>
        <v>4990.9704500978487</v>
      </c>
    </row>
    <row r="19" spans="1:15" s="2" customFormat="1" ht="24" customHeight="1">
      <c r="A19" s="8">
        <v>45269</v>
      </c>
      <c r="B19" s="9">
        <v>1511509</v>
      </c>
      <c r="C19" s="9" t="s">
        <v>40</v>
      </c>
      <c r="D19" s="9">
        <v>121064</v>
      </c>
      <c r="E19" s="9">
        <v>105448</v>
      </c>
      <c r="F19" s="9" t="s">
        <v>41</v>
      </c>
      <c r="G19" s="9">
        <v>141</v>
      </c>
      <c r="H19" s="9" t="s">
        <v>42</v>
      </c>
      <c r="I19" s="22">
        <v>320</v>
      </c>
      <c r="J19" s="22">
        <f t="shared" si="0"/>
        <v>45120</v>
      </c>
      <c r="K19" s="19">
        <f t="shared" si="1"/>
        <v>6180.821917808219</v>
      </c>
      <c r="L19" s="19">
        <f t="shared" si="2"/>
        <v>35.906262230919765</v>
      </c>
      <c r="M19" s="19">
        <f t="shared" si="3"/>
        <v>5062.7829745596864</v>
      </c>
    </row>
    <row r="20" spans="1:15" s="2" customFormat="1" ht="24" customHeight="1">
      <c r="A20" s="8">
        <v>45269</v>
      </c>
      <c r="B20" s="9">
        <v>1511510</v>
      </c>
      <c r="C20" s="9" t="s">
        <v>40</v>
      </c>
      <c r="D20" s="9">
        <v>121064</v>
      </c>
      <c r="E20" s="9">
        <v>105448</v>
      </c>
      <c r="F20" s="9" t="s">
        <v>41</v>
      </c>
      <c r="G20" s="9">
        <v>108</v>
      </c>
      <c r="H20" s="9" t="s">
        <v>42</v>
      </c>
      <c r="I20" s="22">
        <v>320</v>
      </c>
      <c r="J20" s="22">
        <f t="shared" si="0"/>
        <v>34560</v>
      </c>
      <c r="K20" s="19">
        <f t="shared" si="1"/>
        <v>4734.2465753424658</v>
      </c>
      <c r="L20" s="19">
        <f t="shared" si="2"/>
        <v>35.906262230919765</v>
      </c>
      <c r="M20" s="19">
        <f t="shared" si="3"/>
        <v>3877.8763209393346</v>
      </c>
    </row>
    <row r="21" spans="1:15" s="2" customFormat="1" ht="24" customHeight="1">
      <c r="A21" s="8">
        <v>45269</v>
      </c>
      <c r="B21" s="9">
        <v>1511510</v>
      </c>
      <c r="C21" s="9" t="s">
        <v>40</v>
      </c>
      <c r="D21" s="9">
        <v>121064</v>
      </c>
      <c r="E21" s="9">
        <v>105448</v>
      </c>
      <c r="F21" s="9" t="s">
        <v>41</v>
      </c>
      <c r="G21" s="9">
        <v>92</v>
      </c>
      <c r="H21" s="9" t="s">
        <v>42</v>
      </c>
      <c r="I21" s="22">
        <v>320</v>
      </c>
      <c r="J21" s="22">
        <f t="shared" si="0"/>
        <v>29440</v>
      </c>
      <c r="K21" s="19">
        <f t="shared" si="1"/>
        <v>4032.8767123287671</v>
      </c>
      <c r="L21" s="19">
        <f t="shared" si="2"/>
        <v>35.906262230919765</v>
      </c>
      <c r="M21" s="19">
        <f t="shared" si="3"/>
        <v>3303.3761252446184</v>
      </c>
    </row>
    <row r="22" spans="1:15" s="2" customFormat="1" ht="24" customHeight="1">
      <c r="A22" s="8">
        <v>45269</v>
      </c>
      <c r="B22" s="9">
        <v>1511510</v>
      </c>
      <c r="C22" s="9" t="s">
        <v>40</v>
      </c>
      <c r="D22" s="9">
        <v>121064</v>
      </c>
      <c r="E22" s="9">
        <v>105448</v>
      </c>
      <c r="F22" s="9" t="s">
        <v>41</v>
      </c>
      <c r="G22" s="9">
        <v>80</v>
      </c>
      <c r="H22" s="9" t="s">
        <v>42</v>
      </c>
      <c r="I22" s="22">
        <v>320</v>
      </c>
      <c r="J22" s="22">
        <f t="shared" si="0"/>
        <v>25600</v>
      </c>
      <c r="K22" s="19">
        <f t="shared" si="1"/>
        <v>3506.8493150684931</v>
      </c>
      <c r="L22" s="19">
        <f t="shared" si="2"/>
        <v>35.906262230919765</v>
      </c>
      <c r="M22" s="19">
        <f t="shared" si="3"/>
        <v>2872.5009784735812</v>
      </c>
    </row>
    <row r="23" spans="1:15" s="2" customFormat="1" ht="24" customHeight="1">
      <c r="A23" s="8">
        <v>45269</v>
      </c>
      <c r="B23" s="9">
        <v>1511518</v>
      </c>
      <c r="C23" s="9" t="s">
        <v>40</v>
      </c>
      <c r="D23" s="9">
        <v>121064</v>
      </c>
      <c r="E23" s="9">
        <v>105448</v>
      </c>
      <c r="F23" s="9" t="s">
        <v>46</v>
      </c>
      <c r="G23" s="9">
        <v>114</v>
      </c>
      <c r="H23" s="9" t="s">
        <v>42</v>
      </c>
      <c r="I23" s="22">
        <v>220</v>
      </c>
      <c r="J23" s="22">
        <f t="shared" si="0"/>
        <v>25080</v>
      </c>
      <c r="K23" s="19">
        <f t="shared" si="1"/>
        <v>3435.6164383561645</v>
      </c>
      <c r="L23" s="19">
        <f t="shared" si="2"/>
        <v>22.207632093933462</v>
      </c>
      <c r="M23" s="19">
        <f t="shared" si="3"/>
        <v>2531.6700587084147</v>
      </c>
    </row>
    <row r="24" spans="1:15" s="2" customFormat="1" ht="24" customHeight="1">
      <c r="A24" s="8">
        <v>45269</v>
      </c>
      <c r="B24" s="9">
        <v>1511518</v>
      </c>
      <c r="C24" s="9" t="s">
        <v>40</v>
      </c>
      <c r="D24" s="9">
        <v>121064</v>
      </c>
      <c r="E24" s="9">
        <v>105448</v>
      </c>
      <c r="F24" s="9" t="s">
        <v>46</v>
      </c>
      <c r="G24" s="9">
        <v>88</v>
      </c>
      <c r="H24" s="9" t="s">
        <v>42</v>
      </c>
      <c r="I24" s="22">
        <v>220</v>
      </c>
      <c r="J24" s="22">
        <f t="shared" si="0"/>
        <v>19360</v>
      </c>
      <c r="K24" s="19">
        <f t="shared" si="1"/>
        <v>2652.0547945205481</v>
      </c>
      <c r="L24" s="19">
        <f t="shared" si="2"/>
        <v>22.207632093933462</v>
      </c>
      <c r="M24" s="19">
        <f t="shared" si="3"/>
        <v>1954.2716242661447</v>
      </c>
    </row>
    <row r="25" spans="1:15" s="2" customFormat="1" ht="24" customHeight="1">
      <c r="A25" s="8">
        <v>45269</v>
      </c>
      <c r="B25" s="9">
        <v>1511518</v>
      </c>
      <c r="C25" s="9" t="s">
        <v>40</v>
      </c>
      <c r="D25" s="9">
        <v>121064</v>
      </c>
      <c r="E25" s="9">
        <v>91329</v>
      </c>
      <c r="F25" s="9" t="s">
        <v>46</v>
      </c>
      <c r="G25" s="9">
        <v>52</v>
      </c>
      <c r="H25" s="9" t="s">
        <v>42</v>
      </c>
      <c r="I25" s="22">
        <v>220</v>
      </c>
      <c r="J25" s="22">
        <f t="shared" si="0"/>
        <v>11440</v>
      </c>
      <c r="K25" s="19">
        <f t="shared" si="1"/>
        <v>1567.1232876712329</v>
      </c>
      <c r="L25" s="19">
        <f t="shared" si="2"/>
        <v>22.207632093933462</v>
      </c>
      <c r="M25" s="19">
        <f t="shared" si="3"/>
        <v>1154.7968688845401</v>
      </c>
    </row>
    <row r="26" spans="1:15" s="2" customFormat="1" ht="24" customHeight="1">
      <c r="A26" s="8">
        <v>45269</v>
      </c>
      <c r="B26" s="9">
        <v>1511518</v>
      </c>
      <c r="C26" s="9" t="s">
        <v>40</v>
      </c>
      <c r="D26" s="9">
        <v>121064</v>
      </c>
      <c r="E26" s="9">
        <v>91329</v>
      </c>
      <c r="F26" s="9" t="s">
        <v>46</v>
      </c>
      <c r="G26" s="9">
        <v>22</v>
      </c>
      <c r="H26" s="9" t="s">
        <v>42</v>
      </c>
      <c r="I26" s="22">
        <v>220</v>
      </c>
      <c r="J26" s="22">
        <f t="shared" si="0"/>
        <v>4840</v>
      </c>
      <c r="K26" s="19">
        <f t="shared" si="1"/>
        <v>663.01369863013701</v>
      </c>
      <c r="L26" s="19">
        <f t="shared" si="2"/>
        <v>22.207632093933462</v>
      </c>
      <c r="M26" s="19">
        <f t="shared" si="3"/>
        <v>488.56790606653618</v>
      </c>
    </row>
    <row r="27" spans="1:15" s="2" customFormat="1" ht="24" customHeight="1">
      <c r="A27" s="8">
        <v>45269</v>
      </c>
      <c r="B27" s="9">
        <v>1511518</v>
      </c>
      <c r="C27" s="9" t="s">
        <v>40</v>
      </c>
      <c r="D27" s="9">
        <v>121064</v>
      </c>
      <c r="E27" s="9">
        <v>91329</v>
      </c>
      <c r="F27" s="9" t="s">
        <v>46</v>
      </c>
      <c r="G27" s="9">
        <v>4</v>
      </c>
      <c r="H27" s="9" t="s">
        <v>42</v>
      </c>
      <c r="I27" s="22">
        <v>220</v>
      </c>
      <c r="J27" s="22">
        <f t="shared" si="0"/>
        <v>880</v>
      </c>
      <c r="K27" s="19">
        <f t="shared" si="1"/>
        <v>120.54794520547945</v>
      </c>
      <c r="L27" s="19">
        <f t="shared" si="2"/>
        <v>22.207632093933462</v>
      </c>
      <c r="M27" s="19">
        <f t="shared" si="3"/>
        <v>88.830528375733849</v>
      </c>
    </row>
    <row r="28" spans="1:15" s="2" customFormat="1" ht="24" customHeight="1">
      <c r="A28" s="10"/>
      <c r="B28" s="10"/>
      <c r="C28" s="10"/>
      <c r="D28" s="10"/>
      <c r="E28" s="10"/>
      <c r="F28" s="10"/>
      <c r="G28" s="10"/>
      <c r="H28" s="10"/>
      <c r="I28" s="22"/>
      <c r="J28" s="22"/>
      <c r="K28" s="23"/>
      <c r="L28" s="23"/>
      <c r="M28" s="23"/>
    </row>
    <row r="29" spans="1:15" s="2" customFormat="1" ht="24" customHeight="1">
      <c r="A29" s="11" t="s">
        <v>47</v>
      </c>
      <c r="B29" s="11" t="s">
        <v>47</v>
      </c>
      <c r="C29" s="11" t="s">
        <v>48</v>
      </c>
      <c r="D29" s="11" t="s">
        <v>47</v>
      </c>
      <c r="E29" s="11" t="s">
        <v>47</v>
      </c>
      <c r="F29" s="11" t="s">
        <v>47</v>
      </c>
      <c r="G29" s="11">
        <f>SUM(G13:G28)</f>
        <v>1400</v>
      </c>
      <c r="H29" s="11"/>
      <c r="I29" s="24"/>
      <c r="J29" s="25">
        <f>SUM(J13:J28)</f>
        <v>424000</v>
      </c>
      <c r="K29" s="26">
        <f>SUM(K13:K28)</f>
        <v>58082.191780821915</v>
      </c>
      <c r="L29" s="26">
        <f>K29/G29-E43</f>
        <v>33.55792563600783</v>
      </c>
      <c r="M29" s="26">
        <f>SUM(M13:M28)</f>
        <v>46981.095890410965</v>
      </c>
    </row>
    <row r="30" spans="1:15" ht="16">
      <c r="J30" s="27"/>
      <c r="K30" s="27"/>
      <c r="L30" s="27"/>
      <c r="M30" s="27"/>
      <c r="O30" s="2"/>
    </row>
    <row r="31" spans="1:15" s="1" customFormat="1" ht="22" customHeight="1">
      <c r="A31" s="33" t="s">
        <v>49</v>
      </c>
      <c r="B31" s="33"/>
      <c r="C31" s="33"/>
      <c r="D31" s="12" t="s">
        <v>50</v>
      </c>
      <c r="E31" s="12" t="s">
        <v>51</v>
      </c>
      <c r="G31" s="37" t="s">
        <v>52</v>
      </c>
      <c r="H31" s="37"/>
      <c r="I31" s="37"/>
      <c r="J31" s="37"/>
      <c r="K31" s="37"/>
      <c r="L31" s="28" t="s">
        <v>31</v>
      </c>
      <c r="M31" s="29" t="s">
        <v>53</v>
      </c>
      <c r="O31" s="2"/>
    </row>
    <row r="32" spans="1:15" s="1" customFormat="1" ht="22" customHeight="1">
      <c r="A32" s="33" t="s">
        <v>54</v>
      </c>
      <c r="B32" s="33"/>
      <c r="C32" s="33"/>
      <c r="D32" s="13">
        <f>J29*0.09</f>
        <v>38160</v>
      </c>
      <c r="E32" s="19">
        <f>D32/$M$8</f>
        <v>5227.3972602739723</v>
      </c>
      <c r="G32" s="37"/>
      <c r="H32" s="37"/>
      <c r="I32" s="37"/>
      <c r="J32" s="37"/>
      <c r="K32" s="37"/>
      <c r="L32" s="28">
        <v>91329</v>
      </c>
      <c r="M32" s="19">
        <f>SUMIF($E$13:$E$27,91329,$M$13:$M$27)</f>
        <v>1732.1953033268101</v>
      </c>
      <c r="O32" s="2"/>
    </row>
    <row r="33" spans="1:15" s="1" customFormat="1" ht="22" customHeight="1">
      <c r="A33" s="33" t="s">
        <v>55</v>
      </c>
      <c r="B33" s="33"/>
      <c r="C33" s="33"/>
      <c r="D33" s="13">
        <v>2988</v>
      </c>
      <c r="E33" s="19">
        <f t="shared" ref="E33:E38" si="4">D33/$M$8</f>
        <v>409.3150684931507</v>
      </c>
      <c r="G33" s="37"/>
      <c r="H33" s="37"/>
      <c r="I33" s="37"/>
      <c r="J33" s="37"/>
      <c r="K33" s="37"/>
      <c r="L33" s="28">
        <v>105448</v>
      </c>
      <c r="M33" s="19">
        <f>SUMIF($E$13:$E$27,105448,$M$13:$M$27)</f>
        <v>24593.448532289629</v>
      </c>
      <c r="O33" s="2"/>
    </row>
    <row r="34" spans="1:15" s="1" customFormat="1" ht="22" customHeight="1">
      <c r="A34" s="33" t="s">
        <v>56</v>
      </c>
      <c r="B34" s="33"/>
      <c r="C34" s="33"/>
      <c r="D34" s="13">
        <v>4100</v>
      </c>
      <c r="E34" s="19">
        <f t="shared" si="4"/>
        <v>561.64383561643842</v>
      </c>
      <c r="G34" s="37"/>
      <c r="H34" s="37"/>
      <c r="I34" s="37"/>
      <c r="J34" s="37"/>
      <c r="K34" s="37"/>
      <c r="L34" s="28">
        <v>114957</v>
      </c>
      <c r="M34" s="19">
        <f>SUMIF($E$13:$E$27,114957,$M$13:$M$27)</f>
        <v>19935.16673189824</v>
      </c>
      <c r="O34" s="2"/>
    </row>
    <row r="35" spans="1:15" s="1" customFormat="1" ht="22" customHeight="1">
      <c r="A35" s="33" t="s">
        <v>57</v>
      </c>
      <c r="B35" s="33"/>
      <c r="C35" s="33"/>
      <c r="D35" s="13">
        <v>1200</v>
      </c>
      <c r="E35" s="19">
        <f t="shared" si="4"/>
        <v>164.38356164383563</v>
      </c>
      <c r="G35" s="37"/>
      <c r="H35" s="37"/>
      <c r="I35" s="37"/>
      <c r="J35" s="37"/>
      <c r="K35" s="37"/>
      <c r="L35" s="28">
        <v>121944</v>
      </c>
      <c r="M35" s="19">
        <f>SUMIF($E$13:$E$27,121944,$M$13:$M$27)</f>
        <v>720.28532289628185</v>
      </c>
      <c r="O35" s="2"/>
    </row>
    <row r="36" spans="1:15" s="1" customFormat="1" ht="22" customHeight="1">
      <c r="A36" s="33" t="s">
        <v>58</v>
      </c>
      <c r="B36" s="33"/>
      <c r="C36" s="33"/>
      <c r="D36" s="13">
        <v>380</v>
      </c>
      <c r="E36" s="19">
        <f t="shared" si="4"/>
        <v>52.054794520547944</v>
      </c>
      <c r="G36" s="37"/>
      <c r="H36" s="37"/>
      <c r="I36" s="37"/>
      <c r="J36" s="37"/>
      <c r="K36" s="37"/>
      <c r="L36" s="28"/>
      <c r="M36" s="28"/>
      <c r="O36" s="2"/>
    </row>
    <row r="37" spans="1:15" s="1" customFormat="1" ht="22" customHeight="1">
      <c r="A37" s="33" t="s">
        <v>59</v>
      </c>
      <c r="B37" s="33"/>
      <c r="C37" s="33"/>
      <c r="D37" s="13">
        <v>290</v>
      </c>
      <c r="E37" s="19">
        <f t="shared" si="4"/>
        <v>39.726027397260275</v>
      </c>
      <c r="G37" s="37"/>
      <c r="H37" s="37"/>
      <c r="I37" s="37"/>
      <c r="J37" s="37"/>
      <c r="K37" s="37"/>
      <c r="L37" s="28"/>
      <c r="M37" s="28"/>
      <c r="O37" s="2"/>
    </row>
    <row r="38" spans="1:15" s="1" customFormat="1" ht="22" customHeight="1">
      <c r="A38" s="33" t="s">
        <v>60</v>
      </c>
      <c r="B38" s="33"/>
      <c r="C38" s="33"/>
      <c r="D38" s="13">
        <f>SUM(D32:D37)</f>
        <v>47118</v>
      </c>
      <c r="E38" s="19">
        <f t="shared" si="4"/>
        <v>6454.5205479452061</v>
      </c>
      <c r="G38" s="37"/>
      <c r="H38" s="37"/>
      <c r="I38" s="37"/>
      <c r="J38" s="37"/>
      <c r="K38" s="37"/>
      <c r="L38" s="28"/>
      <c r="M38" s="28"/>
      <c r="O38" s="2"/>
    </row>
    <row r="39" spans="1:15" s="1" customFormat="1" ht="22" customHeight="1">
      <c r="A39" s="1" t="s">
        <v>47</v>
      </c>
      <c r="B39" s="1" t="s">
        <v>47</v>
      </c>
      <c r="C39" s="1" t="s">
        <v>47</v>
      </c>
      <c r="D39" s="14"/>
      <c r="E39" s="20" t="s">
        <v>47</v>
      </c>
      <c r="G39" s="37"/>
      <c r="H39" s="37"/>
      <c r="I39" s="37"/>
      <c r="J39" s="37"/>
      <c r="K39" s="37"/>
      <c r="L39" s="28"/>
      <c r="M39" s="28"/>
      <c r="O39" s="2"/>
    </row>
    <row r="40" spans="1:15" s="1" customFormat="1" ht="22" customHeight="1">
      <c r="A40" s="38" t="s">
        <v>63</v>
      </c>
      <c r="B40" s="33"/>
      <c r="C40" s="33"/>
      <c r="D40" s="13">
        <f>J29*0.08</f>
        <v>33920</v>
      </c>
      <c r="E40" s="19">
        <f>D40/$M$8</f>
        <v>4646.5753424657532</v>
      </c>
      <c r="G40" s="37"/>
      <c r="H40" s="37"/>
      <c r="I40" s="37"/>
      <c r="J40" s="37"/>
      <c r="K40" s="37"/>
      <c r="L40" s="28"/>
      <c r="M40" s="28"/>
      <c r="O40" s="2"/>
    </row>
    <row r="41" spans="1:15" s="1" customFormat="1" ht="22" customHeight="1">
      <c r="A41" s="1" t="s">
        <v>47</v>
      </c>
      <c r="B41" s="1" t="s">
        <v>47</v>
      </c>
      <c r="C41" s="1" t="s">
        <v>47</v>
      </c>
      <c r="D41" s="14"/>
      <c r="E41" s="20" t="s">
        <v>47</v>
      </c>
      <c r="G41" s="37"/>
      <c r="H41" s="37"/>
      <c r="I41" s="37"/>
      <c r="J41" s="37"/>
      <c r="K41" s="37"/>
      <c r="L41" s="28"/>
      <c r="M41" s="28"/>
      <c r="O41" s="2"/>
    </row>
    <row r="42" spans="1:15" s="1" customFormat="1" ht="22" customHeight="1">
      <c r="A42" s="34" t="s">
        <v>61</v>
      </c>
      <c r="B42" s="34"/>
      <c r="C42" s="34"/>
      <c r="D42" s="13">
        <f>D38+D40</f>
        <v>81038</v>
      </c>
      <c r="E42" s="19">
        <f>D42/$M$8</f>
        <v>11101.095890410959</v>
      </c>
      <c r="G42" s="37"/>
      <c r="H42" s="37"/>
      <c r="I42" s="37"/>
      <c r="J42" s="37"/>
      <c r="K42" s="37"/>
      <c r="L42" s="28"/>
      <c r="M42" s="28"/>
      <c r="O42" s="2"/>
    </row>
    <row r="43" spans="1:15" s="1" customFormat="1" ht="22" customHeight="1">
      <c r="A43" s="34" t="s">
        <v>62</v>
      </c>
      <c r="B43" s="34"/>
      <c r="C43" s="34"/>
      <c r="D43" s="13">
        <f>D42/G29</f>
        <v>57.884285714285717</v>
      </c>
      <c r="E43" s="19">
        <f>D43/$M$8</f>
        <v>7.9293542074363996</v>
      </c>
      <c r="G43" s="37"/>
      <c r="H43" s="37"/>
      <c r="I43" s="37"/>
      <c r="J43" s="37"/>
      <c r="K43" s="37"/>
      <c r="L43" s="28"/>
      <c r="M43" s="28"/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</sheetData>
  <autoFilter ref="A12:M27" xr:uid="{00000000-0009-0000-0000-000000000000}"/>
  <sortState xmlns:xlrd2="http://schemas.microsoft.com/office/spreadsheetml/2017/richdata2" ref="B13:M27">
    <sortCondition ref="B13"/>
  </sortState>
  <mergeCells count="19">
    <mergeCell ref="A43:C43"/>
    <mergeCell ref="A1:M3"/>
    <mergeCell ref="A4:M6"/>
    <mergeCell ref="G31:K43"/>
    <mergeCell ref="A36:C36"/>
    <mergeCell ref="A37:C37"/>
    <mergeCell ref="A38:C38"/>
    <mergeCell ref="A40:C40"/>
    <mergeCell ref="A42:C42"/>
    <mergeCell ref="A31:C31"/>
    <mergeCell ref="A32:C32"/>
    <mergeCell ref="A33:C33"/>
    <mergeCell ref="A34:C34"/>
    <mergeCell ref="A35:C35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074-62749304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2023-12-01T11:12:00Z</dcterms:created>
  <dcterms:modified xsi:type="dcterms:W3CDTF">2024-03-21T21:59:16Z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