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46A3054C-304E-B648-AC6A-E8C98B5B8763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84732126" sheetId="2" r:id="rId1"/>
  </sheets>
  <definedNames>
    <definedName name="_xlnm._FilterDatabase" localSheetId="0" hidden="1">'157-84732126'!$A$12:$M$22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E29" i="2"/>
  <c r="E28" i="2"/>
  <c r="E27" i="2"/>
  <c r="E26" i="2"/>
  <c r="G22" i="2"/>
  <c r="J20" i="2"/>
  <c r="K20" i="2" s="1"/>
  <c r="J19" i="2"/>
  <c r="K19" i="2" s="1"/>
  <c r="J18" i="2"/>
  <c r="K18" i="2" s="1"/>
  <c r="J17" i="2"/>
  <c r="K17" i="2" s="1"/>
  <c r="J16" i="2"/>
  <c r="J22" i="2" s="1"/>
  <c r="J15" i="2"/>
  <c r="K15" i="2" s="1"/>
  <c r="J14" i="2"/>
  <c r="K14" i="2" s="1"/>
  <c r="J13" i="2"/>
  <c r="K13" i="2" s="1"/>
  <c r="D25" i="2" l="1"/>
  <c r="D33" i="2"/>
  <c r="E33" i="2" s="1"/>
  <c r="K16" i="2"/>
  <c r="K22" i="2" s="1"/>
  <c r="E25" i="2" l="1"/>
  <c r="D31" i="2"/>
  <c r="E31" i="2" l="1"/>
  <c r="D35" i="2"/>
  <c r="D36" i="2" l="1"/>
  <c r="E36" i="2" s="1"/>
  <c r="E35" i="2"/>
  <c r="L18" i="2" l="1"/>
  <c r="M18" i="2" s="1"/>
  <c r="L17" i="2"/>
  <c r="M17" i="2" s="1"/>
  <c r="L19" i="2"/>
  <c r="M19" i="2" s="1"/>
  <c r="L20" i="2"/>
  <c r="M20" i="2" s="1"/>
  <c r="L13" i="2"/>
  <c r="M13" i="2" s="1"/>
  <c r="L14" i="2"/>
  <c r="M14" i="2" s="1"/>
  <c r="L15" i="2"/>
  <c r="M15" i="2" s="1"/>
  <c r="L16" i="2"/>
  <c r="M16" i="2" s="1"/>
  <c r="L22" i="2"/>
  <c r="M22" i="2" l="1"/>
</calcChain>
</file>

<file path=xl/sharedStrings.xml><?xml version="1.0" encoding="utf-8"?>
<sst xmlns="http://schemas.openxmlformats.org/spreadsheetml/2006/main" count="101" uniqueCount="63">
  <si>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</si>
  <si>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</si>
  <si>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</si>
  <si>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</si>
  <si>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</si>
  <si>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</si>
  <si>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</si>
  <si>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</si>
  <si>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</si>
  <si>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QR8325/QR8960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</si>
  <si>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</si>
  <si>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157-84732126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</si>
  <si>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</si>
  <si>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</si>
  <si>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</si>
  <si>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</si>
  <si>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</si>
  <si>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</si>
  <si>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</si>
  <si>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</si>
  <si>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</si>
  <si>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</si>
  <si>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</si>
  <si>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</si>
  <si>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</si>
  <si>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t>每箱收益</t>
    </r>
    <r>
      <rPr>
        <sz val="12"/>
        <rFont val="Times New Roman Regular"/>
        <charset val="134"/>
      </rPr>
      <t xml:space="preserve"> CIF</t>
    </r>
  </si>
  <si>
    <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</si>
  <si>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</si>
  <si>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</si>
  <si>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</si>
  <si>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</si>
  <si>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</si>
  <si>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</si>
  <si>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</si>
  <si>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</si>
  <si>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</si>
  <si>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</si>
  <si>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</si>
  <si>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</si>
  <si>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</si>
  <si>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BING</t>
  </si>
  <si>
    <t>2JD</t>
  </si>
  <si>
    <t>2.5kg</t>
  </si>
  <si>
    <t>3JDD</t>
  </si>
  <si>
    <t>LAPINS</t>
  </si>
  <si>
    <t>3JD</t>
  </si>
  <si>
    <t>4JD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</si>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</sst>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￥&quot;#,##0.00;&quot;￥&quot;\-#,##0.00"/>
    <numFmt numFmtId="169" formatCode="&quot;￥&quot;#,##0.00_);[Red]\(&quot;￥&quot;#,##0.00\)"/>
    <numFmt numFmtId="170" formatCode="&quot;US$&quot;#,##0.00;\-&quot;US$&quot;#,##0.00"/>
    <numFmt numFmtId="171" formatCode="#,##0.00_ "/>
  </numFmts>
  <fonts count="8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3" workbookViewId="0">
      <selection activeCell="N27" sqref="N27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0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s="1" customFormat="1" ht="24" customHeight="1">
      <c r="A8" s="4" t="s">
        <v>2</v>
      </c>
      <c r="B8" s="28" t="s">
        <v>3</v>
      </c>
      <c r="C8" s="28"/>
      <c r="E8" s="14" t="s">
        <v>4</v>
      </c>
      <c r="F8" s="15">
        <v>45292</v>
      </c>
      <c r="G8" s="16"/>
      <c r="H8" s="29" t="s">
        <v>5</v>
      </c>
      <c r="I8" s="29"/>
      <c r="J8" s="15">
        <v>45292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28" t="s">
        <v>9</v>
      </c>
      <c r="C9" s="28"/>
      <c r="E9" s="14" t="s">
        <v>10</v>
      </c>
      <c r="F9" s="5" t="s">
        <v>11</v>
      </c>
      <c r="G9" s="17"/>
      <c r="H9" s="29" t="s">
        <v>12</v>
      </c>
      <c r="I9" s="29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20" t="s">
        <v>25</v>
      </c>
      <c r="M11" s="20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45292</v>
      </c>
      <c r="B13" s="9">
        <v>1512441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280</v>
      </c>
      <c r="H13" s="9" t="s">
        <v>42</v>
      </c>
      <c r="I13" s="21">
        <v>310</v>
      </c>
      <c r="J13" s="21">
        <f t="shared" ref="J13:J20" si="0">G13*I13</f>
        <v>86800</v>
      </c>
      <c r="K13" s="18">
        <f t="shared" ref="K13:K20" si="1">J13/$M$8</f>
        <v>11890.410958904109</v>
      </c>
      <c r="L13" s="18">
        <f t="shared" ref="L13:L20" si="2">K13/G13-$E$36</f>
        <v>34.425845401174172</v>
      </c>
      <c r="M13" s="18">
        <f t="shared" ref="M13:M20" si="3">L13*G13</f>
        <v>9639.2367123287677</v>
      </c>
    </row>
    <row r="14" spans="1:13" s="2" customFormat="1" ht="24" customHeight="1">
      <c r="A14" s="8">
        <v>45292</v>
      </c>
      <c r="B14" s="9">
        <v>1512445</v>
      </c>
      <c r="C14" s="9" t="s">
        <v>40</v>
      </c>
      <c r="D14" s="9">
        <v>121064</v>
      </c>
      <c r="E14" s="9">
        <v>105448</v>
      </c>
      <c r="F14" s="9" t="s">
        <v>41</v>
      </c>
      <c r="G14" s="9">
        <v>280</v>
      </c>
      <c r="H14" s="9" t="s">
        <v>42</v>
      </c>
      <c r="I14" s="21">
        <v>310</v>
      </c>
      <c r="J14" s="21">
        <f t="shared" si="0"/>
        <v>86800</v>
      </c>
      <c r="K14" s="18">
        <f t="shared" si="1"/>
        <v>11890.410958904109</v>
      </c>
      <c r="L14" s="18">
        <f t="shared" si="2"/>
        <v>34.425845401174172</v>
      </c>
      <c r="M14" s="18">
        <f t="shared" si="3"/>
        <v>9639.2367123287677</v>
      </c>
    </row>
    <row r="15" spans="1:13" s="2" customFormat="1" ht="24" customHeight="1">
      <c r="A15" s="8">
        <v>45292</v>
      </c>
      <c r="B15" s="9">
        <v>1512454</v>
      </c>
      <c r="C15" s="9" t="s">
        <v>40</v>
      </c>
      <c r="D15" s="9">
        <v>121064</v>
      </c>
      <c r="E15" s="9">
        <v>105448</v>
      </c>
      <c r="F15" s="9" t="s">
        <v>41</v>
      </c>
      <c r="G15" s="9">
        <v>280</v>
      </c>
      <c r="H15" s="9" t="s">
        <v>42</v>
      </c>
      <c r="I15" s="21">
        <v>310</v>
      </c>
      <c r="J15" s="21">
        <f t="shared" si="0"/>
        <v>86800</v>
      </c>
      <c r="K15" s="18">
        <f t="shared" si="1"/>
        <v>11890.410958904109</v>
      </c>
      <c r="L15" s="18">
        <f t="shared" si="2"/>
        <v>34.425845401174172</v>
      </c>
      <c r="M15" s="18">
        <f t="shared" si="3"/>
        <v>9639.2367123287677</v>
      </c>
    </row>
    <row r="16" spans="1:13" s="2" customFormat="1" ht="24" customHeight="1">
      <c r="A16" s="8">
        <v>45292</v>
      </c>
      <c r="B16" s="9">
        <v>1512458</v>
      </c>
      <c r="C16" s="9" t="s">
        <v>40</v>
      </c>
      <c r="D16" s="9">
        <v>121064</v>
      </c>
      <c r="E16" s="9">
        <v>105448</v>
      </c>
      <c r="F16" s="9" t="s">
        <v>41</v>
      </c>
      <c r="G16" s="9">
        <v>280</v>
      </c>
      <c r="H16" s="9" t="s">
        <v>42</v>
      </c>
      <c r="I16" s="21">
        <v>310</v>
      </c>
      <c r="J16" s="21">
        <f t="shared" si="0"/>
        <v>86800</v>
      </c>
      <c r="K16" s="18">
        <f t="shared" si="1"/>
        <v>11890.410958904109</v>
      </c>
      <c r="L16" s="18">
        <f t="shared" si="2"/>
        <v>34.425845401174172</v>
      </c>
      <c r="M16" s="18">
        <f t="shared" si="3"/>
        <v>9639.2367123287677</v>
      </c>
    </row>
    <row r="17" spans="1:15" s="2" customFormat="1" ht="24" customHeight="1">
      <c r="A17" s="8">
        <v>45292</v>
      </c>
      <c r="B17" s="9">
        <v>1513646</v>
      </c>
      <c r="C17" s="9" t="s">
        <v>40</v>
      </c>
      <c r="D17" s="9">
        <v>121064</v>
      </c>
      <c r="E17" s="9">
        <v>105448</v>
      </c>
      <c r="F17" s="9" t="s">
        <v>43</v>
      </c>
      <c r="G17" s="9">
        <v>1</v>
      </c>
      <c r="H17" s="9" t="s">
        <v>42</v>
      </c>
      <c r="I17" s="21">
        <v>350</v>
      </c>
      <c r="J17" s="21">
        <f t="shared" si="0"/>
        <v>350</v>
      </c>
      <c r="K17" s="18">
        <f t="shared" si="1"/>
        <v>47.945205479452056</v>
      </c>
      <c r="L17" s="18">
        <f t="shared" si="2"/>
        <v>39.905297455968693</v>
      </c>
      <c r="M17" s="18">
        <f t="shared" si="3"/>
        <v>39.905297455968693</v>
      </c>
    </row>
    <row r="18" spans="1:15" s="2" customFormat="1" ht="24" customHeight="1">
      <c r="A18" s="8">
        <v>45292</v>
      </c>
      <c r="B18" s="9">
        <v>1513646</v>
      </c>
      <c r="C18" s="9" t="s">
        <v>44</v>
      </c>
      <c r="D18" s="9">
        <v>121064</v>
      </c>
      <c r="E18" s="9">
        <v>105448</v>
      </c>
      <c r="F18" s="9" t="s">
        <v>45</v>
      </c>
      <c r="G18" s="9">
        <v>11</v>
      </c>
      <c r="H18" s="9" t="s">
        <v>42</v>
      </c>
      <c r="I18" s="21">
        <v>350</v>
      </c>
      <c r="J18" s="21">
        <f t="shared" si="0"/>
        <v>3850</v>
      </c>
      <c r="K18" s="18">
        <f t="shared" si="1"/>
        <v>527.39726027397262</v>
      </c>
      <c r="L18" s="18">
        <f t="shared" si="2"/>
        <v>39.905297455968693</v>
      </c>
      <c r="M18" s="18">
        <f t="shared" si="3"/>
        <v>438.95827201565561</v>
      </c>
    </row>
    <row r="19" spans="1:15" s="2" customFormat="1" ht="24" customHeight="1">
      <c r="A19" s="8">
        <v>45292</v>
      </c>
      <c r="B19" s="9">
        <v>1513646</v>
      </c>
      <c r="C19" s="9" t="s">
        <v>40</v>
      </c>
      <c r="D19" s="9">
        <v>121064</v>
      </c>
      <c r="E19" s="9">
        <v>105448</v>
      </c>
      <c r="F19" s="9" t="s">
        <v>45</v>
      </c>
      <c r="G19" s="9">
        <v>262</v>
      </c>
      <c r="H19" s="9" t="s">
        <v>42</v>
      </c>
      <c r="I19" s="21">
        <v>350</v>
      </c>
      <c r="J19" s="21">
        <f t="shared" si="0"/>
        <v>91700</v>
      </c>
      <c r="K19" s="18">
        <f t="shared" si="1"/>
        <v>12561.643835616438</v>
      </c>
      <c r="L19" s="18">
        <f t="shared" si="2"/>
        <v>39.905297455968693</v>
      </c>
      <c r="M19" s="18">
        <f t="shared" si="3"/>
        <v>10455.187933463798</v>
      </c>
    </row>
    <row r="20" spans="1:15" s="2" customFormat="1" ht="24" customHeight="1">
      <c r="A20" s="8">
        <v>45292</v>
      </c>
      <c r="B20" s="9">
        <v>1513646</v>
      </c>
      <c r="C20" s="9" t="s">
        <v>40</v>
      </c>
      <c r="D20" s="9">
        <v>121064</v>
      </c>
      <c r="E20" s="9">
        <v>105448</v>
      </c>
      <c r="F20" s="9" t="s">
        <v>46</v>
      </c>
      <c r="G20" s="9">
        <v>6</v>
      </c>
      <c r="H20" s="9" t="s">
        <v>42</v>
      </c>
      <c r="I20" s="21">
        <v>350</v>
      </c>
      <c r="J20" s="21">
        <f t="shared" si="0"/>
        <v>2100</v>
      </c>
      <c r="K20" s="18">
        <f t="shared" si="1"/>
        <v>287.67123287671234</v>
      </c>
      <c r="L20" s="18">
        <f t="shared" si="2"/>
        <v>39.905297455968693</v>
      </c>
      <c r="M20" s="18">
        <f t="shared" si="3"/>
        <v>239.43178473581216</v>
      </c>
    </row>
    <row r="21" spans="1:15" s="2" customFormat="1" ht="24" customHeight="1">
      <c r="A21" s="9" t="s">
        <v>47</v>
      </c>
      <c r="B21" s="9" t="s">
        <v>47</v>
      </c>
      <c r="C21" s="9" t="s">
        <v>47</v>
      </c>
      <c r="D21" s="9" t="s">
        <v>47</v>
      </c>
      <c r="E21" s="9" t="s">
        <v>47</v>
      </c>
      <c r="F21" s="9" t="s">
        <v>47</v>
      </c>
      <c r="G21" s="9" t="s">
        <v>47</v>
      </c>
      <c r="H21" s="9" t="s">
        <v>47</v>
      </c>
      <c r="I21" s="22" t="s">
        <v>47</v>
      </c>
      <c r="J21" s="21"/>
      <c r="K21" s="18"/>
      <c r="L21" s="18"/>
      <c r="M21" s="18"/>
    </row>
    <row r="22" spans="1:15" s="2" customFormat="1" ht="24" customHeight="1">
      <c r="A22" s="10" t="s">
        <v>47</v>
      </c>
      <c r="B22" s="10" t="s">
        <v>47</v>
      </c>
      <c r="C22" s="10" t="s">
        <v>48</v>
      </c>
      <c r="D22" s="10" t="s">
        <v>47</v>
      </c>
      <c r="E22" s="10" t="s">
        <v>47</v>
      </c>
      <c r="F22" s="10" t="s">
        <v>47</v>
      </c>
      <c r="G22" s="10">
        <f>SUM(G13:G21)</f>
        <v>1400</v>
      </c>
      <c r="H22" s="10"/>
      <c r="I22" s="23"/>
      <c r="J22" s="24">
        <f>SUM(J13:J21)</f>
        <v>445200</v>
      </c>
      <c r="K22" s="25">
        <f>SUM(K13:K21)</f>
        <v>60986.301369863009</v>
      </c>
      <c r="L22" s="25">
        <f>K22/G22-E36</f>
        <v>35.521735812133073</v>
      </c>
      <c r="M22" s="25">
        <f>SUM(M13:M21)</f>
        <v>49730.430136986302</v>
      </c>
    </row>
    <row r="23" spans="1:15" ht="16">
      <c r="J23" s="26"/>
      <c r="K23" s="26"/>
      <c r="L23" s="26"/>
      <c r="M23" s="26"/>
      <c r="O23" s="2"/>
    </row>
    <row r="24" spans="1:15" s="1" customFormat="1" ht="22" customHeight="1">
      <c r="A24" s="30" t="s">
        <v>49</v>
      </c>
      <c r="B24" s="30"/>
      <c r="C24" s="30"/>
      <c r="D24" s="11" t="s">
        <v>50</v>
      </c>
      <c r="E24" s="11" t="s">
        <v>51</v>
      </c>
      <c r="G24" s="34" t="s">
        <v>52</v>
      </c>
      <c r="H24" s="34"/>
      <c r="I24" s="34"/>
      <c r="J24" s="34"/>
      <c r="K24" s="34"/>
      <c r="L24" s="34"/>
      <c r="M24" s="34"/>
      <c r="O24" s="2"/>
    </row>
    <row r="25" spans="1:15" s="1" customFormat="1" ht="22" customHeight="1">
      <c r="A25" s="30" t="s">
        <v>53</v>
      </c>
      <c r="B25" s="30"/>
      <c r="C25" s="30"/>
      <c r="D25" s="12">
        <f>J22*0.09</f>
        <v>40068</v>
      </c>
      <c r="E25" s="18">
        <f>D25/$M$8</f>
        <v>5488.767123287671</v>
      </c>
      <c r="G25" s="34"/>
      <c r="H25" s="34"/>
      <c r="I25" s="34"/>
      <c r="J25" s="34"/>
      <c r="K25" s="34"/>
      <c r="L25" s="34"/>
      <c r="M25" s="34"/>
      <c r="O25" s="2"/>
    </row>
    <row r="26" spans="1:15" s="1" customFormat="1" ht="22" customHeight="1">
      <c r="A26" s="30" t="s">
        <v>54</v>
      </c>
      <c r="B26" s="30"/>
      <c r="C26" s="30"/>
      <c r="D26" s="12">
        <v>2988.86</v>
      </c>
      <c r="E26" s="18">
        <f t="shared" ref="E26:E31" si="4">D26/$M$8</f>
        <v>409.43287671232878</v>
      </c>
      <c r="G26" s="34"/>
      <c r="H26" s="34"/>
      <c r="I26" s="34"/>
      <c r="J26" s="34"/>
      <c r="K26" s="34"/>
      <c r="L26" s="34"/>
      <c r="M26" s="34"/>
      <c r="O26" s="2"/>
    </row>
    <row r="27" spans="1:15" s="1" customFormat="1" ht="22" customHeight="1">
      <c r="A27" s="30" t="s">
        <v>55</v>
      </c>
      <c r="B27" s="30"/>
      <c r="C27" s="30"/>
      <c r="D27" s="12">
        <v>1000</v>
      </c>
      <c r="E27" s="18">
        <f t="shared" si="4"/>
        <v>136.98630136986301</v>
      </c>
      <c r="G27" s="34"/>
      <c r="H27" s="34"/>
      <c r="I27" s="34"/>
      <c r="J27" s="34"/>
      <c r="K27" s="34"/>
      <c r="L27" s="34"/>
      <c r="M27" s="34"/>
      <c r="O27" s="2"/>
    </row>
    <row r="28" spans="1:15" s="1" customFormat="1" ht="22" customHeight="1">
      <c r="A28" s="30" t="s">
        <v>56</v>
      </c>
      <c r="B28" s="30"/>
      <c r="C28" s="30"/>
      <c r="D28" s="12">
        <v>1200</v>
      </c>
      <c r="E28" s="18">
        <f t="shared" si="4"/>
        <v>164.38356164383563</v>
      </c>
      <c r="G28" s="34"/>
      <c r="H28" s="34"/>
      <c r="I28" s="34"/>
      <c r="J28" s="34"/>
      <c r="K28" s="34"/>
      <c r="L28" s="34"/>
      <c r="M28" s="34"/>
      <c r="O28" s="2"/>
    </row>
    <row r="29" spans="1:15" s="1" customFormat="1" ht="22" customHeight="1">
      <c r="A29" s="30" t="s">
        <v>57</v>
      </c>
      <c r="B29" s="30"/>
      <c r="C29" s="30"/>
      <c r="D29" s="12">
        <v>891</v>
      </c>
      <c r="E29" s="18">
        <f t="shared" si="4"/>
        <v>122.05479452054794</v>
      </c>
      <c r="G29" s="34"/>
      <c r="H29" s="34"/>
      <c r="I29" s="34"/>
      <c r="J29" s="34"/>
      <c r="K29" s="34"/>
      <c r="L29" s="34"/>
      <c r="M29" s="34"/>
      <c r="O29" s="2"/>
    </row>
    <row r="30" spans="1:15" s="1" customFormat="1" ht="22" customHeight="1">
      <c r="A30" s="30" t="s">
        <v>58</v>
      </c>
      <c r="B30" s="30"/>
      <c r="C30" s="30"/>
      <c r="D30" s="12">
        <v>404</v>
      </c>
      <c r="E30" s="18">
        <f t="shared" si="4"/>
        <v>55.342465753424662</v>
      </c>
      <c r="G30" s="34"/>
      <c r="H30" s="34"/>
      <c r="I30" s="34"/>
      <c r="J30" s="34"/>
      <c r="K30" s="34"/>
      <c r="L30" s="34"/>
      <c r="M30" s="34"/>
      <c r="O30" s="2"/>
    </row>
    <row r="31" spans="1:15" s="1" customFormat="1" ht="22" customHeight="1">
      <c r="A31" s="30" t="s">
        <v>59</v>
      </c>
      <c r="B31" s="30"/>
      <c r="C31" s="30"/>
      <c r="D31" s="12">
        <f>SUM(D25:D30)</f>
        <v>46551.86</v>
      </c>
      <c r="E31" s="18">
        <f t="shared" si="4"/>
        <v>6376.9671232876717</v>
      </c>
      <c r="G31" s="34"/>
      <c r="H31" s="34"/>
      <c r="I31" s="34"/>
      <c r="J31" s="34"/>
      <c r="K31" s="34"/>
      <c r="L31" s="34"/>
      <c r="M31" s="34"/>
      <c r="O31" s="2"/>
    </row>
    <row r="32" spans="1:15" s="1" customFormat="1" ht="22" customHeight="1">
      <c r="A32" s="1" t="s">
        <v>47</v>
      </c>
      <c r="B32" s="1" t="s">
        <v>47</v>
      </c>
      <c r="C32" s="1" t="s">
        <v>47</v>
      </c>
      <c r="D32" s="13"/>
      <c r="E32" s="19" t="s">
        <v>47</v>
      </c>
      <c r="G32" s="34"/>
      <c r="H32" s="34"/>
      <c r="I32" s="34"/>
      <c r="J32" s="34"/>
      <c r="K32" s="34"/>
      <c r="L32" s="34"/>
      <c r="M32" s="34"/>
      <c r="O32" s="2"/>
    </row>
    <row r="33" spans="1:15" s="1" customFormat="1" ht="22" customHeight="1">
      <c r="A33" s="30" t="s">
        <v>60</v>
      </c>
      <c r="B33" s="30"/>
      <c r="C33" s="30"/>
      <c r="D33" s="12">
        <f>J22*0.08</f>
        <v>35616</v>
      </c>
      <c r="E33" s="18">
        <f>D33/$M$8</f>
        <v>4878.9041095890416</v>
      </c>
      <c r="G33" s="34"/>
      <c r="H33" s="34"/>
      <c r="I33" s="34"/>
      <c r="J33" s="34"/>
      <c r="K33" s="34"/>
      <c r="L33" s="34"/>
      <c r="M33" s="34"/>
      <c r="O33" s="2"/>
    </row>
    <row r="34" spans="1:15" s="1" customFormat="1" ht="22" customHeight="1">
      <c r="A34" s="1" t="s">
        <v>47</v>
      </c>
      <c r="B34" s="1" t="s">
        <v>47</v>
      </c>
      <c r="C34" s="1" t="s">
        <v>47</v>
      </c>
      <c r="D34" s="13"/>
      <c r="E34" s="19" t="s">
        <v>47</v>
      </c>
      <c r="G34" s="34"/>
      <c r="H34" s="34"/>
      <c r="I34" s="34"/>
      <c r="J34" s="34"/>
      <c r="K34" s="34"/>
      <c r="L34" s="34"/>
      <c r="M34" s="34"/>
      <c r="O34" s="2"/>
    </row>
    <row r="35" spans="1:15" s="1" customFormat="1" ht="22" customHeight="1">
      <c r="A35" s="31" t="s">
        <v>61</v>
      </c>
      <c r="B35" s="31"/>
      <c r="C35" s="31"/>
      <c r="D35" s="12">
        <f>D31+D33</f>
        <v>82167.86</v>
      </c>
      <c r="E35" s="18">
        <f>D35/$M$8</f>
        <v>11255.871232876712</v>
      </c>
      <c r="G35" s="34"/>
      <c r="H35" s="34"/>
      <c r="I35" s="34"/>
      <c r="J35" s="34"/>
      <c r="K35" s="34"/>
      <c r="L35" s="34"/>
      <c r="M35" s="34"/>
      <c r="O35" s="2"/>
    </row>
    <row r="36" spans="1:15" s="1" customFormat="1" ht="22" customHeight="1">
      <c r="A36" s="31" t="s">
        <v>62</v>
      </c>
      <c r="B36" s="31"/>
      <c r="C36" s="31"/>
      <c r="D36" s="12">
        <f>D35/G22</f>
        <v>58.691328571428571</v>
      </c>
      <c r="E36" s="18">
        <f>D36/$M$8</f>
        <v>8.0399080234833669</v>
      </c>
      <c r="G36" s="34"/>
      <c r="H36" s="34"/>
      <c r="I36" s="34"/>
      <c r="J36" s="34"/>
      <c r="K36" s="34"/>
      <c r="L36" s="34"/>
      <c r="M36" s="34"/>
      <c r="O36" s="2"/>
    </row>
    <row r="37" spans="1:15" ht="16">
      <c r="O37" s="2"/>
    </row>
    <row r="38" spans="1:15" ht="16">
      <c r="O38" s="2"/>
    </row>
    <row r="39" spans="1:15" ht="16">
      <c r="O39" s="2"/>
    </row>
    <row r="40" spans="1:15" ht="16">
      <c r="O40" s="2"/>
    </row>
    <row r="41" spans="1:15" ht="16"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50" spans="15:15" ht="16">
      <c r="O50" s="1"/>
    </row>
    <row r="51" spans="15:15" ht="16">
      <c r="O51" s="1"/>
    </row>
    <row r="52" spans="15:15" ht="16">
      <c r="O52" s="1"/>
    </row>
    <row r="53" spans="15:15" ht="16">
      <c r="O53" s="1"/>
    </row>
    <row r="54" spans="15:15" ht="16">
      <c r="O54" s="1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</sheetData>
  <autoFilter ref="A12:M22" xr:uid="{00000000-0009-0000-0000-000000000000}"/>
  <sortState xmlns:xlrd2="http://schemas.microsoft.com/office/spreadsheetml/2017/richdata2" ref="A13:M36">
    <sortCondition ref="A13:A36"/>
    <sortCondition ref="B13:B36"/>
  </sortState>
  <mergeCells count="19">
    <mergeCell ref="A36:C36"/>
    <mergeCell ref="A1:M3"/>
    <mergeCell ref="A4:M6"/>
    <mergeCell ref="G24:M36"/>
    <mergeCell ref="A29:C29"/>
    <mergeCell ref="A30:C30"/>
    <mergeCell ref="A31:C31"/>
    <mergeCell ref="A33:C33"/>
    <mergeCell ref="A35:C35"/>
    <mergeCell ref="A24:C24"/>
    <mergeCell ref="A25:C25"/>
    <mergeCell ref="A26:C26"/>
    <mergeCell ref="A27:C27"/>
    <mergeCell ref="A28:C28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157-84732126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2023-12-03T19:12:00Z</dcterms:created>
  <dcterms:modified xsi:type="dcterms:W3CDTF">2024-03-21T22:39:40Z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