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9320EF63-EE03-0249-A272-DEEBB182D02B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157-95432433" sheetId="2" r:id="rId1"/>
  </sheets>
  <definedNames>
    <definedName name="_xlnm._FilterDatabase" localSheetId="0" hidden="1">'157-95432433'!$A$12:$M$26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2" l="1"/>
  <c r="E37" i="2"/>
  <c r="E36" i="2"/>
  <c r="E35" i="2"/>
  <c r="E34" i="2"/>
  <c r="E33" i="2"/>
  <c r="E32" i="2"/>
  <c r="G28" i="2"/>
  <c r="K26" i="2"/>
  <c r="J26" i="2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J28" i="2" l="1"/>
  <c r="D31" i="2"/>
  <c r="D41" i="2"/>
  <c r="E41" i="2" s="1"/>
  <c r="K13" i="2"/>
  <c r="K28" i="2" l="1"/>
  <c r="E31" i="2"/>
  <c r="D39" i="2"/>
  <c r="D43" i="2" l="1"/>
  <c r="E39" i="2"/>
  <c r="E43" i="2" l="1"/>
  <c r="D44" i="2"/>
  <c r="E44" i="2" s="1"/>
  <c r="L26" i="2" l="1"/>
  <c r="M26" i="2" s="1"/>
  <c r="L23" i="2"/>
  <c r="M23" i="2" s="1"/>
  <c r="L18" i="2"/>
  <c r="M18" i="2" s="1"/>
  <c r="L14" i="2"/>
  <c r="M14" i="2" s="1"/>
  <c r="L24" i="2"/>
  <c r="M24" i="2" s="1"/>
  <c r="L22" i="2"/>
  <c r="M22" i="2" s="1"/>
  <c r="L15" i="2"/>
  <c r="M15" i="2" s="1"/>
  <c r="L16" i="2"/>
  <c r="M16" i="2" s="1"/>
  <c r="L25" i="2"/>
  <c r="M25" i="2" s="1"/>
  <c r="L17" i="2"/>
  <c r="M17" i="2" s="1"/>
  <c r="L19" i="2"/>
  <c r="M19" i="2" s="1"/>
  <c r="L20" i="2"/>
  <c r="M20" i="2" s="1"/>
  <c r="L21" i="2"/>
  <c r="M21" i="2" s="1"/>
  <c r="L13" i="2"/>
  <c r="M13" i="2" s="1"/>
  <c r="L28" i="2"/>
  <c r="M31" i="2" l="1"/>
  <c r="M32" i="2"/>
  <c r="M28" i="2"/>
</calcChain>
</file>

<file path=xl/sharedStrings.xml><?xml version="1.0" encoding="utf-8"?>
<sst xmlns="http://schemas.openxmlformats.org/spreadsheetml/2006/main" count="114" uniqueCount="66">
  <si>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</si>
  <si>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</si>
  <si>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</si>
  <si>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</si>
  <si>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</si>
  <si>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</si>
  <si>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</si>
  <si>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</si>
  <si>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</si>
  <si>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QR8813/QR8940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</si>
  <si>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</si>
  <si>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157-95432433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</si>
  <si>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</si>
  <si>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Guangzhou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</si>
  <si>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</si>
  <si>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</si>
  <si>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</si>
  <si>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</si>
  <si>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</si>
  <si>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</si>
  <si>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</si>
  <si>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</si>
  <si>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</si>
  <si>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</si>
  <si>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</si>
  <si>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</si>
  <si>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</si>
  <si>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</si>
  <si>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</si>
  <si>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</si>
  <si>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</si>
  <si>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</si>
  <si>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</si>
  <si>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</si>
  <si>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</si>
  <si>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</si>
  <si>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</si>
  <si>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</si>
  <si>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</si>
  <si>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</si>
  <si>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</si>
  <si>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3J</t>
  </si>
  <si>
    <t>2.5kg</t>
  </si>
  <si>
    <t>2JD</t>
  </si>
  <si>
    <t>4JD</t>
  </si>
  <si>
    <t>3JD</t>
  </si>
  <si>
    <t>3JDD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</si>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</sst>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workbookViewId="0">
      <selection activeCell="I15" sqref="I15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30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1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s="1" customFormat="1" ht="24" customHeight="1">
      <c r="A8" s="4" t="s">
        <v>2</v>
      </c>
      <c r="B8" s="31" t="s">
        <v>3</v>
      </c>
      <c r="C8" s="31"/>
      <c r="E8" s="15" t="s">
        <v>4</v>
      </c>
      <c r="F8" s="16">
        <v>45269</v>
      </c>
      <c r="G8" s="17"/>
      <c r="H8" s="32" t="s">
        <v>5</v>
      </c>
      <c r="I8" s="32"/>
      <c r="J8" s="16">
        <v>45270</v>
      </c>
      <c r="L8" s="15" t="s">
        <v>6</v>
      </c>
      <c r="M8" s="5" t="s">
        <v>7</v>
      </c>
    </row>
    <row r="9" spans="1:13" s="1" customFormat="1" ht="24" customHeight="1">
      <c r="A9" s="4" t="s">
        <v>8</v>
      </c>
      <c r="B9" s="31" t="s">
        <v>9</v>
      </c>
      <c r="C9" s="31"/>
      <c r="E9" s="15" t="s">
        <v>10</v>
      </c>
      <c r="F9" s="5" t="s">
        <v>11</v>
      </c>
      <c r="G9" s="18"/>
      <c r="H9" s="32" t="s">
        <v>12</v>
      </c>
      <c r="I9" s="32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28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45270</v>
      </c>
      <c r="B13" s="9">
        <v>1511544</v>
      </c>
      <c r="C13" s="9" t="s">
        <v>40</v>
      </c>
      <c r="D13" s="9">
        <v>121064</v>
      </c>
      <c r="E13" s="9">
        <v>121944</v>
      </c>
      <c r="F13" s="9" t="s">
        <v>41</v>
      </c>
      <c r="G13" s="9">
        <v>230</v>
      </c>
      <c r="H13" s="9" t="s">
        <v>42</v>
      </c>
      <c r="I13" s="21">
        <v>320</v>
      </c>
      <c r="J13" s="21">
        <f t="shared" ref="J13:J26" si="0">G13*I13</f>
        <v>73600</v>
      </c>
      <c r="K13" s="19">
        <f t="shared" ref="K13:K26" si="1">J13/$M$8</f>
        <v>10082.191780821919</v>
      </c>
      <c r="L13" s="19">
        <f t="shared" ref="L13:L26" si="2">K13/G13-$E$44</f>
        <v>19.241901481973589</v>
      </c>
      <c r="M13" s="19">
        <f t="shared" ref="M13:M26" si="3">L13*G13</f>
        <v>4425.6373408539257</v>
      </c>
    </row>
    <row r="14" spans="1:13" s="2" customFormat="1" ht="24" customHeight="1">
      <c r="A14" s="8">
        <v>45270</v>
      </c>
      <c r="B14" s="9">
        <v>1511544</v>
      </c>
      <c r="C14" s="9" t="s">
        <v>40</v>
      </c>
      <c r="D14" s="9">
        <v>121064</v>
      </c>
      <c r="E14" s="9">
        <v>121944</v>
      </c>
      <c r="F14" s="9" t="s">
        <v>41</v>
      </c>
      <c r="G14" s="9">
        <v>50</v>
      </c>
      <c r="H14" s="9" t="s">
        <v>42</v>
      </c>
      <c r="I14" s="21">
        <v>320</v>
      </c>
      <c r="J14" s="21">
        <f t="shared" si="0"/>
        <v>16000</v>
      </c>
      <c r="K14" s="19">
        <f t="shared" si="1"/>
        <v>2191.7808219178082</v>
      </c>
      <c r="L14" s="19">
        <f t="shared" si="2"/>
        <v>19.241901481973581</v>
      </c>
      <c r="M14" s="19">
        <f t="shared" si="3"/>
        <v>962.09507409867911</v>
      </c>
    </row>
    <row r="15" spans="1:13" s="2" customFormat="1" ht="24" customHeight="1">
      <c r="A15" s="8">
        <v>45270</v>
      </c>
      <c r="B15" s="9">
        <v>1511579</v>
      </c>
      <c r="C15" s="9" t="s">
        <v>40</v>
      </c>
      <c r="D15" s="9">
        <v>121064</v>
      </c>
      <c r="E15" s="9">
        <v>105448</v>
      </c>
      <c r="F15" s="9" t="s">
        <v>43</v>
      </c>
      <c r="G15" s="9">
        <v>280</v>
      </c>
      <c r="H15" s="9" t="s">
        <v>42</v>
      </c>
      <c r="I15" s="21">
        <v>320</v>
      </c>
      <c r="J15" s="21">
        <f t="shared" si="0"/>
        <v>89600</v>
      </c>
      <c r="K15" s="19">
        <f t="shared" si="1"/>
        <v>12273.972602739726</v>
      </c>
      <c r="L15" s="19">
        <f t="shared" si="2"/>
        <v>19.241901481973589</v>
      </c>
      <c r="M15" s="19">
        <f t="shared" si="3"/>
        <v>5387.7324149526048</v>
      </c>
    </row>
    <row r="16" spans="1:13" s="2" customFormat="1" ht="24" customHeight="1">
      <c r="A16" s="8">
        <v>45270</v>
      </c>
      <c r="B16" s="9">
        <v>1511549</v>
      </c>
      <c r="C16" s="9" t="s">
        <v>40</v>
      </c>
      <c r="D16" s="9">
        <v>121064</v>
      </c>
      <c r="E16" s="9">
        <v>121944</v>
      </c>
      <c r="F16" s="9" t="s">
        <v>44</v>
      </c>
      <c r="G16" s="9">
        <v>17</v>
      </c>
      <c r="H16" s="9" t="s">
        <v>42</v>
      </c>
      <c r="I16" s="21">
        <v>360</v>
      </c>
      <c r="J16" s="21">
        <f t="shared" si="0"/>
        <v>6120</v>
      </c>
      <c r="K16" s="19">
        <f t="shared" si="1"/>
        <v>838.35616438356169</v>
      </c>
      <c r="L16" s="19">
        <f t="shared" si="2"/>
        <v>24.72135353676811</v>
      </c>
      <c r="M16" s="19">
        <f t="shared" si="3"/>
        <v>420.26301012505786</v>
      </c>
    </row>
    <row r="17" spans="1:15" s="2" customFormat="1" ht="24" customHeight="1">
      <c r="A17" s="8">
        <v>45270</v>
      </c>
      <c r="B17" s="9">
        <v>1511549</v>
      </c>
      <c r="C17" s="9" t="s">
        <v>40</v>
      </c>
      <c r="D17" s="9">
        <v>121064</v>
      </c>
      <c r="E17" s="9">
        <v>121944</v>
      </c>
      <c r="F17" s="9" t="s">
        <v>44</v>
      </c>
      <c r="G17" s="9">
        <v>263</v>
      </c>
      <c r="H17" s="9" t="s">
        <v>42</v>
      </c>
      <c r="I17" s="21">
        <v>360</v>
      </c>
      <c r="J17" s="21">
        <f t="shared" si="0"/>
        <v>94680</v>
      </c>
      <c r="K17" s="19">
        <f t="shared" si="1"/>
        <v>12969.86301369863</v>
      </c>
      <c r="L17" s="19">
        <f t="shared" si="2"/>
        <v>24.721353536768103</v>
      </c>
      <c r="M17" s="19">
        <f t="shared" si="3"/>
        <v>6501.7159801700109</v>
      </c>
    </row>
    <row r="18" spans="1:15" s="2" customFormat="1" ht="24" customHeight="1">
      <c r="A18" s="8">
        <v>45270</v>
      </c>
      <c r="B18" s="9">
        <v>1511591</v>
      </c>
      <c r="C18" s="9" t="s">
        <v>40</v>
      </c>
      <c r="D18" s="9">
        <v>121064</v>
      </c>
      <c r="E18" s="9">
        <v>105448</v>
      </c>
      <c r="F18" s="9" t="s">
        <v>45</v>
      </c>
      <c r="G18" s="9">
        <v>280</v>
      </c>
      <c r="H18" s="9" t="s">
        <v>42</v>
      </c>
      <c r="I18" s="21">
        <v>340</v>
      </c>
      <c r="J18" s="21">
        <f t="shared" si="0"/>
        <v>95200</v>
      </c>
      <c r="K18" s="19">
        <f t="shared" si="1"/>
        <v>13041.095890410959</v>
      </c>
      <c r="L18" s="19">
        <f t="shared" si="2"/>
        <v>21.981627509370849</v>
      </c>
      <c r="M18" s="19">
        <f t="shared" si="3"/>
        <v>6154.8557026238377</v>
      </c>
    </row>
    <row r="19" spans="1:15" s="2" customFormat="1" ht="24" customHeight="1">
      <c r="A19" s="8">
        <v>45270</v>
      </c>
      <c r="B19" s="9">
        <v>1511535</v>
      </c>
      <c r="C19" s="9" t="s">
        <v>40</v>
      </c>
      <c r="D19" s="9">
        <v>121064</v>
      </c>
      <c r="E19" s="9">
        <v>105448</v>
      </c>
      <c r="F19" s="9" t="s">
        <v>43</v>
      </c>
      <c r="G19" s="9">
        <v>56</v>
      </c>
      <c r="H19" s="9" t="s">
        <v>42</v>
      </c>
      <c r="I19" s="21">
        <v>325</v>
      </c>
      <c r="J19" s="21">
        <f t="shared" si="0"/>
        <v>18200</v>
      </c>
      <c r="K19" s="19">
        <f t="shared" si="1"/>
        <v>2493.1506849315069</v>
      </c>
      <c r="L19" s="19">
        <f t="shared" si="2"/>
        <v>19.926832988822898</v>
      </c>
      <c r="M19" s="19">
        <f t="shared" si="3"/>
        <v>1115.9026473740823</v>
      </c>
    </row>
    <row r="20" spans="1:15" s="2" customFormat="1" ht="24" customHeight="1">
      <c r="A20" s="8">
        <v>45270</v>
      </c>
      <c r="B20" s="9">
        <v>1511535</v>
      </c>
      <c r="C20" s="9" t="s">
        <v>40</v>
      </c>
      <c r="D20" s="9">
        <v>121064</v>
      </c>
      <c r="E20" s="9">
        <v>105448</v>
      </c>
      <c r="F20" s="9" t="s">
        <v>43</v>
      </c>
      <c r="G20" s="9">
        <v>92</v>
      </c>
      <c r="H20" s="9" t="s">
        <v>42</v>
      </c>
      <c r="I20" s="21">
        <v>325</v>
      </c>
      <c r="J20" s="21">
        <f t="shared" si="0"/>
        <v>29900</v>
      </c>
      <c r="K20" s="19">
        <f t="shared" si="1"/>
        <v>4095.8904109589043</v>
      </c>
      <c r="L20" s="19">
        <f t="shared" si="2"/>
        <v>19.926832988822898</v>
      </c>
      <c r="M20" s="19">
        <f t="shared" si="3"/>
        <v>1833.2686349717067</v>
      </c>
    </row>
    <row r="21" spans="1:15" s="2" customFormat="1" ht="24" customHeight="1">
      <c r="A21" s="8">
        <v>45270</v>
      </c>
      <c r="B21" s="9">
        <v>1511535</v>
      </c>
      <c r="C21" s="9" t="s">
        <v>40</v>
      </c>
      <c r="D21" s="9">
        <v>121064</v>
      </c>
      <c r="E21" s="9">
        <v>105448</v>
      </c>
      <c r="F21" s="9" t="s">
        <v>41</v>
      </c>
      <c r="G21" s="9">
        <v>12</v>
      </c>
      <c r="H21" s="9" t="s">
        <v>42</v>
      </c>
      <c r="I21" s="21">
        <v>325</v>
      </c>
      <c r="J21" s="21">
        <f t="shared" si="0"/>
        <v>3900</v>
      </c>
      <c r="K21" s="19">
        <f t="shared" si="1"/>
        <v>534.2465753424658</v>
      </c>
      <c r="L21" s="19">
        <f t="shared" si="2"/>
        <v>19.926832988822905</v>
      </c>
      <c r="M21" s="19">
        <f t="shared" si="3"/>
        <v>239.12199586587485</v>
      </c>
    </row>
    <row r="22" spans="1:15" s="2" customFormat="1" ht="24" customHeight="1">
      <c r="A22" s="8">
        <v>45270</v>
      </c>
      <c r="B22" s="9">
        <v>1511535</v>
      </c>
      <c r="C22" s="9" t="s">
        <v>40</v>
      </c>
      <c r="D22" s="9">
        <v>121064</v>
      </c>
      <c r="E22" s="9">
        <v>105448</v>
      </c>
      <c r="F22" s="9" t="s">
        <v>41</v>
      </c>
      <c r="G22" s="9">
        <v>26</v>
      </c>
      <c r="H22" s="9" t="s">
        <v>42</v>
      </c>
      <c r="I22" s="21">
        <v>325</v>
      </c>
      <c r="J22" s="21">
        <f t="shared" si="0"/>
        <v>8450</v>
      </c>
      <c r="K22" s="19">
        <f t="shared" si="1"/>
        <v>1157.5342465753424</v>
      </c>
      <c r="L22" s="19">
        <f t="shared" si="2"/>
        <v>19.926832988822898</v>
      </c>
      <c r="M22" s="19">
        <f t="shared" si="3"/>
        <v>518.09765770939532</v>
      </c>
    </row>
    <row r="23" spans="1:15" s="2" customFormat="1" ht="24" customHeight="1">
      <c r="A23" s="8">
        <v>45270</v>
      </c>
      <c r="B23" s="9">
        <v>1511535</v>
      </c>
      <c r="C23" s="9" t="s">
        <v>40</v>
      </c>
      <c r="D23" s="9">
        <v>121064</v>
      </c>
      <c r="E23" s="9">
        <v>105448</v>
      </c>
      <c r="F23" s="9" t="s">
        <v>41</v>
      </c>
      <c r="G23" s="9">
        <v>10</v>
      </c>
      <c r="H23" s="9" t="s">
        <v>42</v>
      </c>
      <c r="I23" s="21">
        <v>325</v>
      </c>
      <c r="J23" s="21">
        <f t="shared" si="0"/>
        <v>3250</v>
      </c>
      <c r="K23" s="19">
        <f t="shared" si="1"/>
        <v>445.20547945205482</v>
      </c>
      <c r="L23" s="19">
        <f t="shared" si="2"/>
        <v>19.926832988822898</v>
      </c>
      <c r="M23" s="19">
        <f t="shared" si="3"/>
        <v>199.26832988822898</v>
      </c>
    </row>
    <row r="24" spans="1:15" s="2" customFormat="1" ht="24" customHeight="1">
      <c r="A24" s="8">
        <v>45270</v>
      </c>
      <c r="B24" s="9">
        <v>1511535</v>
      </c>
      <c r="C24" s="9" t="s">
        <v>40</v>
      </c>
      <c r="D24" s="9">
        <v>121064</v>
      </c>
      <c r="E24" s="9">
        <v>105448</v>
      </c>
      <c r="F24" s="9" t="s">
        <v>41</v>
      </c>
      <c r="G24" s="9">
        <v>78</v>
      </c>
      <c r="H24" s="9" t="s">
        <v>42</v>
      </c>
      <c r="I24" s="21">
        <v>325</v>
      </c>
      <c r="J24" s="21">
        <f t="shared" si="0"/>
        <v>25350</v>
      </c>
      <c r="K24" s="19">
        <f t="shared" si="1"/>
        <v>3472.6027397260273</v>
      </c>
      <c r="L24" s="19">
        <f t="shared" si="2"/>
        <v>19.926832988822898</v>
      </c>
      <c r="M24" s="19">
        <f t="shared" si="3"/>
        <v>1554.2929731281861</v>
      </c>
    </row>
    <row r="25" spans="1:15" s="2" customFormat="1" ht="24" customHeight="1">
      <c r="A25" s="8">
        <v>45270</v>
      </c>
      <c r="B25" s="9">
        <v>1511535</v>
      </c>
      <c r="C25" s="9" t="s">
        <v>40</v>
      </c>
      <c r="D25" s="9">
        <v>121064</v>
      </c>
      <c r="E25" s="9">
        <v>105448</v>
      </c>
      <c r="F25" s="9" t="s">
        <v>44</v>
      </c>
      <c r="G25" s="9">
        <v>6</v>
      </c>
      <c r="H25" s="9" t="s">
        <v>42</v>
      </c>
      <c r="I25" s="21">
        <v>365</v>
      </c>
      <c r="J25" s="21">
        <f t="shared" si="0"/>
        <v>2190</v>
      </c>
      <c r="K25" s="19">
        <f t="shared" si="1"/>
        <v>300</v>
      </c>
      <c r="L25" s="19">
        <f t="shared" si="2"/>
        <v>25.406285043617419</v>
      </c>
      <c r="M25" s="19">
        <f t="shared" si="3"/>
        <v>152.43771026170452</v>
      </c>
    </row>
    <row r="26" spans="1:15" s="2" customFormat="1" ht="24" customHeight="1">
      <c r="A26" s="8">
        <v>45270</v>
      </c>
      <c r="B26" s="9">
        <v>1511582</v>
      </c>
      <c r="C26" s="9" t="s">
        <v>40</v>
      </c>
      <c r="D26" s="9">
        <v>121064</v>
      </c>
      <c r="E26" s="9">
        <v>105448</v>
      </c>
      <c r="F26" s="9" t="s">
        <v>46</v>
      </c>
      <c r="G26" s="9">
        <v>280</v>
      </c>
      <c r="H26" s="9" t="s">
        <v>42</v>
      </c>
      <c r="I26" s="21">
        <v>355</v>
      </c>
      <c r="J26" s="21">
        <f t="shared" si="0"/>
        <v>99400</v>
      </c>
      <c r="K26" s="19">
        <f t="shared" si="1"/>
        <v>13616.438356164384</v>
      </c>
      <c r="L26" s="19">
        <f t="shared" si="2"/>
        <v>24.036422029918793</v>
      </c>
      <c r="M26" s="19">
        <f t="shared" si="3"/>
        <v>6730.1981683772619</v>
      </c>
    </row>
    <row r="27" spans="1:15" s="2" customFormat="1" ht="24" customHeight="1">
      <c r="A27" s="10"/>
      <c r="B27" s="10"/>
      <c r="C27" s="10"/>
      <c r="D27" s="10"/>
      <c r="E27" s="10"/>
      <c r="F27" s="10"/>
      <c r="G27" s="10"/>
      <c r="H27" s="10"/>
      <c r="I27" s="21"/>
      <c r="J27" s="21"/>
      <c r="K27" s="22"/>
      <c r="L27" s="22"/>
      <c r="M27" s="22"/>
    </row>
    <row r="28" spans="1:15" s="2" customFormat="1" ht="24" customHeight="1">
      <c r="A28" s="11" t="s">
        <v>47</v>
      </c>
      <c r="B28" s="11" t="s">
        <v>47</v>
      </c>
      <c r="C28" s="11" t="s">
        <v>48</v>
      </c>
      <c r="D28" s="11" t="s">
        <v>47</v>
      </c>
      <c r="E28" s="11" t="s">
        <v>47</v>
      </c>
      <c r="F28" s="11" t="s">
        <v>47</v>
      </c>
      <c r="G28" s="11">
        <f>SUM(G13:G27)</f>
        <v>1680</v>
      </c>
      <c r="H28" s="11"/>
      <c r="I28" s="23"/>
      <c r="J28" s="24">
        <f>SUM(J13:J27)</f>
        <v>565840</v>
      </c>
      <c r="K28" s="25">
        <f>SUM(K13:K27)</f>
        <v>77512.328767123283</v>
      </c>
      <c r="L28" s="25">
        <f>K28/G28-E44</f>
        <v>21.544575976428899</v>
      </c>
      <c r="M28" s="25">
        <f>SUM(M13:M27)</f>
        <v>36194.887640400564</v>
      </c>
    </row>
    <row r="29" spans="1:15" ht="16">
      <c r="J29" s="26"/>
      <c r="K29" s="26"/>
      <c r="L29" s="26"/>
      <c r="M29" s="26"/>
      <c r="O29" s="2"/>
    </row>
    <row r="30" spans="1:15" s="1" customFormat="1" ht="22" customHeight="1">
      <c r="A30" s="33" t="s">
        <v>49</v>
      </c>
      <c r="B30" s="33"/>
      <c r="C30" s="33"/>
      <c r="D30" s="12" t="s">
        <v>50</v>
      </c>
      <c r="E30" s="12" t="s">
        <v>51</v>
      </c>
      <c r="G30" s="37" t="s">
        <v>52</v>
      </c>
      <c r="H30" s="37"/>
      <c r="I30" s="37"/>
      <c r="J30" s="37"/>
      <c r="K30" s="37"/>
      <c r="L30" s="27" t="s">
        <v>31</v>
      </c>
      <c r="M30" s="29" t="s">
        <v>53</v>
      </c>
      <c r="O30" s="2"/>
    </row>
    <row r="31" spans="1:15" s="1" customFormat="1" ht="22" customHeight="1">
      <c r="A31" s="33" t="s">
        <v>54</v>
      </c>
      <c r="B31" s="33"/>
      <c r="C31" s="33"/>
      <c r="D31" s="13">
        <f>J28*0.09</f>
        <v>50925.599999999999</v>
      </c>
      <c r="E31" s="19">
        <f>D31/$M$8</f>
        <v>6976.1095890410961</v>
      </c>
      <c r="G31" s="37"/>
      <c r="H31" s="37"/>
      <c r="I31" s="37"/>
      <c r="J31" s="37"/>
      <c r="K31" s="37"/>
      <c r="L31" s="27">
        <v>105448</v>
      </c>
      <c r="M31" s="19">
        <f>SUMIF($E$13:$E$26,105448,$M$13:$M$26)</f>
        <v>23885.176235152881</v>
      </c>
      <c r="O31" s="2"/>
    </row>
    <row r="32" spans="1:15" s="1" customFormat="1" ht="22" customHeight="1">
      <c r="A32" s="33" t="s">
        <v>55</v>
      </c>
      <c r="B32" s="33"/>
      <c r="C32" s="33"/>
      <c r="D32" s="13">
        <v>184390.420225076</v>
      </c>
      <c r="E32" s="19">
        <f t="shared" ref="E32:E39" si="4">D32/$M$8</f>
        <v>25258.961674667946</v>
      </c>
      <c r="G32" s="37"/>
      <c r="H32" s="37"/>
      <c r="I32" s="37"/>
      <c r="J32" s="37"/>
      <c r="K32" s="37"/>
      <c r="L32" s="27">
        <v>121944</v>
      </c>
      <c r="M32" s="19">
        <f>SUMIF($E$13:$E$26,121944,$M$13:$M$26)</f>
        <v>12309.711405247674</v>
      </c>
      <c r="O32" s="2"/>
    </row>
    <row r="33" spans="1:15" s="1" customFormat="1" ht="22" customHeight="1">
      <c r="A33" s="33" t="s">
        <v>56</v>
      </c>
      <c r="B33" s="33"/>
      <c r="C33" s="33"/>
      <c r="D33" s="13">
        <v>11877.1</v>
      </c>
      <c r="E33" s="19">
        <f t="shared" si="4"/>
        <v>1627</v>
      </c>
      <c r="G33" s="37"/>
      <c r="H33" s="37"/>
      <c r="I33" s="37"/>
      <c r="J33" s="37"/>
      <c r="K33" s="37"/>
      <c r="L33" s="27"/>
      <c r="M33" s="27"/>
      <c r="O33" s="2"/>
    </row>
    <row r="34" spans="1:15" s="1" customFormat="1" ht="22" customHeight="1">
      <c r="A34" s="33" t="s">
        <v>57</v>
      </c>
      <c r="B34" s="33"/>
      <c r="C34" s="33"/>
      <c r="D34" s="13">
        <v>5457</v>
      </c>
      <c r="E34" s="19">
        <f t="shared" si="4"/>
        <v>747.53424657534254</v>
      </c>
      <c r="G34" s="37"/>
      <c r="H34" s="37"/>
      <c r="I34" s="37"/>
      <c r="J34" s="37"/>
      <c r="K34" s="37"/>
      <c r="L34" s="27"/>
      <c r="M34" s="27"/>
      <c r="O34" s="2"/>
    </row>
    <row r="35" spans="1:15" s="1" customFormat="1" ht="22" customHeight="1">
      <c r="A35" s="33" t="s">
        <v>58</v>
      </c>
      <c r="B35" s="33"/>
      <c r="C35" s="33"/>
      <c r="D35" s="13">
        <v>370</v>
      </c>
      <c r="E35" s="19">
        <f t="shared" si="4"/>
        <v>50.684931506849317</v>
      </c>
      <c r="G35" s="37"/>
      <c r="H35" s="37"/>
      <c r="I35" s="37"/>
      <c r="J35" s="37"/>
      <c r="K35" s="37"/>
      <c r="L35" s="27"/>
      <c r="M35" s="27"/>
      <c r="O35" s="2"/>
    </row>
    <row r="36" spans="1:15" s="1" customFormat="1" ht="22" customHeight="1">
      <c r="A36" s="33" t="s">
        <v>59</v>
      </c>
      <c r="B36" s="33"/>
      <c r="C36" s="33"/>
      <c r="D36" s="13">
        <v>1200</v>
      </c>
      <c r="E36" s="19">
        <f t="shared" si="4"/>
        <v>164.38356164383563</v>
      </c>
      <c r="G36" s="37"/>
      <c r="H36" s="37"/>
      <c r="I36" s="37"/>
      <c r="J36" s="37"/>
      <c r="K36" s="37"/>
      <c r="L36" s="27"/>
      <c r="M36" s="27"/>
      <c r="O36" s="2"/>
    </row>
    <row r="37" spans="1:15" s="1" customFormat="1" ht="22" customHeight="1">
      <c r="A37" s="33" t="s">
        <v>60</v>
      </c>
      <c r="B37" s="33"/>
      <c r="C37" s="33"/>
      <c r="D37" s="13">
        <v>1740</v>
      </c>
      <c r="E37" s="19">
        <f t="shared" si="4"/>
        <v>238.35616438356166</v>
      </c>
      <c r="G37" s="37"/>
      <c r="H37" s="37"/>
      <c r="I37" s="37"/>
      <c r="J37" s="37"/>
      <c r="K37" s="37"/>
      <c r="L37" s="27"/>
      <c r="M37" s="27"/>
      <c r="O37" s="2"/>
    </row>
    <row r="38" spans="1:15" s="1" customFormat="1" ht="22" customHeight="1">
      <c r="A38" s="33" t="s">
        <v>61</v>
      </c>
      <c r="B38" s="33"/>
      <c r="C38" s="33"/>
      <c r="D38" s="13">
        <v>390</v>
      </c>
      <c r="E38" s="19">
        <f t="shared" si="4"/>
        <v>53.424657534246577</v>
      </c>
      <c r="G38" s="37"/>
      <c r="H38" s="37"/>
      <c r="I38" s="37"/>
      <c r="J38" s="37"/>
      <c r="K38" s="37"/>
      <c r="L38" s="27"/>
      <c r="M38" s="27"/>
      <c r="O38" s="2"/>
    </row>
    <row r="39" spans="1:15" s="1" customFormat="1" ht="22" customHeight="1">
      <c r="A39" s="33" t="s">
        <v>62</v>
      </c>
      <c r="B39" s="33"/>
      <c r="C39" s="33"/>
      <c r="D39" s="13">
        <f>SUM(D31:D38)</f>
        <v>256350.12022507601</v>
      </c>
      <c r="E39" s="19">
        <f t="shared" si="4"/>
        <v>35116.454825352877</v>
      </c>
      <c r="G39" s="37"/>
      <c r="H39" s="37"/>
      <c r="I39" s="37"/>
      <c r="J39" s="37"/>
      <c r="K39" s="37"/>
      <c r="L39" s="27"/>
      <c r="M39" s="27"/>
      <c r="O39" s="2"/>
    </row>
    <row r="40" spans="1:15" s="1" customFormat="1" ht="22" customHeight="1">
      <c r="A40" s="1" t="s">
        <v>47</v>
      </c>
      <c r="B40" s="1" t="s">
        <v>47</v>
      </c>
      <c r="C40" s="1" t="s">
        <v>47</v>
      </c>
      <c r="D40" s="14"/>
      <c r="E40" s="20" t="s">
        <v>47</v>
      </c>
      <c r="G40" s="37"/>
      <c r="H40" s="37"/>
      <c r="I40" s="37"/>
      <c r="J40" s="37"/>
      <c r="K40" s="37"/>
      <c r="L40" s="27"/>
      <c r="M40" s="27"/>
      <c r="O40" s="2"/>
    </row>
    <row r="41" spans="1:15" s="1" customFormat="1" ht="22" customHeight="1">
      <c r="A41" s="33" t="s">
        <v>63</v>
      </c>
      <c r="B41" s="33"/>
      <c r="C41" s="33"/>
      <c r="D41" s="13">
        <f>J28*0.08</f>
        <v>45267.200000000004</v>
      </c>
      <c r="E41" s="19">
        <f>D41/$M$8</f>
        <v>6200.9863013698641</v>
      </c>
      <c r="G41" s="37"/>
      <c r="H41" s="37"/>
      <c r="I41" s="37"/>
      <c r="J41" s="37"/>
      <c r="K41" s="37"/>
      <c r="L41" s="27"/>
      <c r="M41" s="27"/>
      <c r="O41" s="2"/>
    </row>
    <row r="42" spans="1:15" s="1" customFormat="1" ht="22" customHeight="1">
      <c r="A42" s="1" t="s">
        <v>47</v>
      </c>
      <c r="B42" s="1" t="s">
        <v>47</v>
      </c>
      <c r="C42" s="1" t="s">
        <v>47</v>
      </c>
      <c r="D42" s="14"/>
      <c r="E42" s="20" t="s">
        <v>47</v>
      </c>
      <c r="G42" s="37"/>
      <c r="H42" s="37"/>
      <c r="I42" s="37"/>
      <c r="J42" s="37"/>
      <c r="K42" s="37"/>
      <c r="L42" s="27"/>
      <c r="M42" s="27"/>
      <c r="O42" s="2"/>
    </row>
    <row r="43" spans="1:15" s="1" customFormat="1" ht="22" customHeight="1">
      <c r="A43" s="34" t="s">
        <v>64</v>
      </c>
      <c r="B43" s="34"/>
      <c r="C43" s="34"/>
      <c r="D43" s="13">
        <f>D39+D41</f>
        <v>301617.32022507599</v>
      </c>
      <c r="E43" s="19">
        <f>D43/$M$8</f>
        <v>41317.441126722741</v>
      </c>
      <c r="G43" s="37"/>
      <c r="H43" s="37"/>
      <c r="I43" s="37"/>
      <c r="J43" s="37"/>
      <c r="K43" s="37"/>
      <c r="L43" s="27"/>
      <c r="M43" s="27"/>
      <c r="O43" s="2"/>
    </row>
    <row r="44" spans="1:15" s="1" customFormat="1" ht="22" customHeight="1">
      <c r="A44" s="34" t="s">
        <v>65</v>
      </c>
      <c r="B44" s="34"/>
      <c r="C44" s="34"/>
      <c r="D44" s="13">
        <f>D43/G28</f>
        <v>179.53411918159284</v>
      </c>
      <c r="E44" s="19">
        <f>D44/$M$8</f>
        <v>24.593714956382581</v>
      </c>
      <c r="G44" s="37"/>
      <c r="H44" s="37"/>
      <c r="I44" s="37"/>
      <c r="J44" s="37"/>
      <c r="K44" s="37"/>
      <c r="L44" s="27"/>
      <c r="M44" s="27"/>
      <c r="O44" s="2"/>
    </row>
    <row r="45" spans="1:15" ht="16">
      <c r="O45" s="2"/>
    </row>
    <row r="46" spans="1:15" ht="16">
      <c r="O46" s="2"/>
    </row>
    <row r="47" spans="1:15" ht="16">
      <c r="O47" s="2"/>
    </row>
    <row r="48" spans="1:15" ht="16"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3" spans="15:15" ht="16">
      <c r="O53" s="2"/>
    </row>
    <row r="54" spans="15:15" ht="16">
      <c r="O54" s="2"/>
    </row>
    <row r="55" spans="15:15" ht="16">
      <c r="O55" s="2"/>
    </row>
    <row r="56" spans="15:15" ht="16">
      <c r="O56" s="2"/>
    </row>
    <row r="58" spans="15:15" ht="16">
      <c r="O58" s="1"/>
    </row>
    <row r="59" spans="15:15" ht="16">
      <c r="O59" s="1"/>
    </row>
    <row r="60" spans="15:15" ht="16">
      <c r="O60" s="1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</sheetData>
  <autoFilter ref="A12:M26" xr:uid="{00000000-0009-0000-0000-000000000000}"/>
  <mergeCells count="21">
    <mergeCell ref="A41:C41"/>
    <mergeCell ref="A43:C43"/>
    <mergeCell ref="A44:C44"/>
    <mergeCell ref="A1:M3"/>
    <mergeCell ref="A4:M6"/>
    <mergeCell ref="G30:K44"/>
    <mergeCell ref="A35:C35"/>
    <mergeCell ref="A36:C36"/>
    <mergeCell ref="A37:C37"/>
    <mergeCell ref="A38:C38"/>
    <mergeCell ref="A39:C39"/>
    <mergeCell ref="A30:C30"/>
    <mergeCell ref="A31:C31"/>
    <mergeCell ref="A32:C32"/>
    <mergeCell ref="A33:C33"/>
    <mergeCell ref="A34:C34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157-95432433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2023-11-29T03:12:00Z</dcterms:created>
  <dcterms:modified xsi:type="dcterms:W3CDTF">2024-03-21T22:50:11Z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