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EC66CEC6-DEE3-FE45-BD66-78A18A27E5F4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157-95432444" sheetId="2" r:id="rId1"/>
  </sheets>
  <definedNames>
    <definedName name="_xlnm._FilterDatabase" localSheetId="0" hidden="1">'157-95432444'!$A$12:$M$30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2" l="1"/>
  <c r="E41" i="2"/>
  <c r="E40" i="2"/>
  <c r="E39" i="2"/>
  <c r="E38" i="2"/>
  <c r="E37" i="2"/>
  <c r="E36" i="2"/>
  <c r="G32" i="2"/>
  <c r="J28" i="2"/>
  <c r="K28" i="2" s="1"/>
  <c r="K27" i="2"/>
  <c r="J27" i="2"/>
  <c r="J26" i="2"/>
  <c r="K26" i="2" s="1"/>
  <c r="J25" i="2"/>
  <c r="K25" i="2" s="1"/>
  <c r="J24" i="2"/>
  <c r="K24" i="2" s="1"/>
  <c r="J23" i="2"/>
  <c r="K23" i="2" s="1"/>
  <c r="K22" i="2"/>
  <c r="J22" i="2"/>
  <c r="K21" i="2"/>
  <c r="J21" i="2"/>
  <c r="J20" i="2"/>
  <c r="K20" i="2" s="1"/>
  <c r="J19" i="2"/>
  <c r="K19" i="2" s="1"/>
  <c r="J18" i="2"/>
  <c r="K18" i="2" s="1"/>
  <c r="K17" i="2"/>
  <c r="J17" i="2"/>
  <c r="K16" i="2"/>
  <c r="J16" i="2"/>
  <c r="J15" i="2"/>
  <c r="K15" i="2" s="1"/>
  <c r="J14" i="2"/>
  <c r="K14" i="2" s="1"/>
  <c r="J13" i="2"/>
  <c r="K13" i="2" s="1"/>
  <c r="K32" i="2" l="1"/>
  <c r="J32" i="2"/>
  <c r="D35" i="2" l="1"/>
  <c r="D45" i="2"/>
  <c r="E45" i="2" s="1"/>
  <c r="E35" i="2" l="1"/>
  <c r="D43" i="2"/>
  <c r="E43" i="2" l="1"/>
  <c r="D47" i="2"/>
  <c r="D48" i="2" l="1"/>
  <c r="E48" i="2" s="1"/>
  <c r="E47" i="2"/>
  <c r="L23" i="2" l="1"/>
  <c r="M23" i="2" s="1"/>
  <c r="L13" i="2"/>
  <c r="M13" i="2" s="1"/>
  <c r="L24" i="2"/>
  <c r="M24" i="2" s="1"/>
  <c r="L28" i="2"/>
  <c r="M28" i="2" s="1"/>
  <c r="L25" i="2"/>
  <c r="M25" i="2" s="1"/>
  <c r="L17" i="2"/>
  <c r="M17" i="2" s="1"/>
  <c r="L18" i="2"/>
  <c r="M18" i="2" s="1"/>
  <c r="L27" i="2"/>
  <c r="M27" i="2" s="1"/>
  <c r="L19" i="2"/>
  <c r="M19" i="2" s="1"/>
  <c r="M35" i="2" s="1"/>
  <c r="L14" i="2"/>
  <c r="M14" i="2" s="1"/>
  <c r="L26" i="2"/>
  <c r="M26" i="2" s="1"/>
  <c r="L21" i="2"/>
  <c r="M21" i="2" s="1"/>
  <c r="L20" i="2"/>
  <c r="M20" i="2" s="1"/>
  <c r="L15" i="2"/>
  <c r="M15" i="2" s="1"/>
  <c r="L22" i="2"/>
  <c r="M22" i="2" s="1"/>
  <c r="L16" i="2"/>
  <c r="M16" i="2" s="1"/>
  <c r="L32" i="2"/>
  <c r="M37" i="2" l="1"/>
  <c r="M38" i="2"/>
  <c r="M32" i="2"/>
  <c r="M36" i="2"/>
</calcChain>
</file>

<file path=xl/sharedStrings.xml><?xml version="1.0" encoding="utf-8"?>
<sst xmlns="http://schemas.openxmlformats.org/spreadsheetml/2006/main" count="133" uniqueCount="66">
  <si>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</si>
  <si>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</si>
  <si>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</si>
  <si>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</si>
  <si>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</si>
  <si>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</si>
  <si>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</si>
  <si>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</si>
  <si>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QR8813/QR8940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</si>
  <si>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</si>
  <si>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157-95432444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</si>
  <si>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</si>
  <si>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</si>
  <si>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</si>
  <si>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</si>
  <si>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</si>
  <si>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</si>
  <si>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</si>
  <si>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</si>
  <si>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</si>
  <si>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</si>
  <si>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</si>
  <si>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</si>
  <si>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</si>
  <si>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</si>
  <si>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</si>
  <si>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</si>
  <si>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</si>
  <si>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</si>
  <si>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</si>
  <si>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</si>
  <si>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</si>
  <si>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</si>
  <si>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</si>
  <si>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</si>
  <si>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</si>
  <si>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</si>
  <si>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</si>
  <si>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</si>
  <si>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</si>
  <si>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2JDD</t>
  </si>
  <si>
    <t>2.5kg</t>
  </si>
  <si>
    <t>2JD</t>
  </si>
  <si>
    <t>4JD</t>
  </si>
  <si>
    <t>3JD</t>
  </si>
  <si>
    <t/>
  </si>
  <si>
    <t>Damage</t>
  </si>
  <si>
    <t>3J</t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</si>
  <si>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</si>
  <si>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</si>
  <si>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</si>
  <si>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</si>
  <si>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宋体-简"/>
        <family val="1"/>
        <charset val="134"/>
      </rPr>
      <t>总收益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</si>
  <si>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</si>
  <si>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</si>
  <si>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</si>
  <si>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</si>
  <si>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</si>
  <si>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</si>
  <si>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</si>
  <si>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</si>
  <si>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</si>
  <si>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</si>
  <si>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</si>
  <si>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</si>
  <si>
    <r>
      <t>Note</t>
    </r>
    <r>
      <rPr>
        <sz val="12"/>
        <rFont val="Cambria"/>
        <family val="1"/>
      </rPr>
      <t>：</t>
    </r>
    <r>
      <rPr>
        <sz val="12"/>
        <rFont val="Times New Roman Regular"/>
        <charset val="134"/>
      </rPr>
      <t xml:space="preserve">
Some arrival issues with Santina.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</si>
</sst>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tabSelected="1" workbookViewId="0">
      <selection activeCell="K14" sqref="K14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30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ht="11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s="1" customFormat="1" ht="24" customHeight="1">
      <c r="A8" s="4" t="s">
        <v>2</v>
      </c>
      <c r="B8" s="31" t="s">
        <v>3</v>
      </c>
      <c r="C8" s="31"/>
      <c r="E8" s="14" t="s">
        <v>4</v>
      </c>
      <c r="F8" s="15">
        <v>45269</v>
      </c>
      <c r="G8" s="16"/>
      <c r="H8" s="32" t="s">
        <v>5</v>
      </c>
      <c r="I8" s="32"/>
      <c r="J8" s="15">
        <v>45270</v>
      </c>
      <c r="L8" s="14" t="s">
        <v>6</v>
      </c>
      <c r="M8" s="5">
        <v>7.25</v>
      </c>
    </row>
    <row r="9" spans="1:13" s="1" customFormat="1" ht="24" customHeight="1">
      <c r="A9" s="4" t="s">
        <v>7</v>
      </c>
      <c r="B9" s="31" t="s">
        <v>8</v>
      </c>
      <c r="C9" s="31"/>
      <c r="E9" s="14" t="s">
        <v>9</v>
      </c>
      <c r="F9" s="5" t="s">
        <v>10</v>
      </c>
      <c r="G9" s="17"/>
      <c r="H9" s="32" t="s">
        <v>11</v>
      </c>
      <c r="I9" s="32"/>
      <c r="J9" s="5" t="s">
        <v>12</v>
      </c>
    </row>
    <row r="10" spans="1:13" ht="24" customHeight="1"/>
    <row r="11" spans="1:13" s="2" customFormat="1" ht="24" customHeight="1">
      <c r="A11" s="6" t="s">
        <v>13</v>
      </c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20</v>
      </c>
      <c r="I11" s="6" t="s">
        <v>21</v>
      </c>
      <c r="J11" s="6" t="s">
        <v>22</v>
      </c>
      <c r="K11" s="6" t="s">
        <v>23</v>
      </c>
      <c r="L11" s="6" t="s">
        <v>24</v>
      </c>
      <c r="M11" s="28" t="s">
        <v>25</v>
      </c>
    </row>
    <row r="12" spans="1:13" s="2" customFormat="1" ht="24" customHeight="1">
      <c r="A12" s="7" t="s">
        <v>26</v>
      </c>
      <c r="B12" s="7" t="s">
        <v>27</v>
      </c>
      <c r="C12" s="7" t="s">
        <v>28</v>
      </c>
      <c r="D12" s="7" t="s">
        <v>29</v>
      </c>
      <c r="E12" s="7" t="s">
        <v>30</v>
      </c>
      <c r="F12" s="7" t="s">
        <v>31</v>
      </c>
      <c r="G12" s="7" t="s">
        <v>32</v>
      </c>
      <c r="H12" s="7" t="s">
        <v>33</v>
      </c>
      <c r="I12" s="7" t="s">
        <v>34</v>
      </c>
      <c r="J12" s="7" t="s">
        <v>35</v>
      </c>
      <c r="K12" s="7" t="s">
        <v>36</v>
      </c>
      <c r="L12" s="7" t="s">
        <v>37</v>
      </c>
      <c r="M12" s="7" t="s">
        <v>38</v>
      </c>
    </row>
    <row r="13" spans="1:13" s="2" customFormat="1" ht="24" customHeight="1">
      <c r="A13" s="8">
        <v>45270</v>
      </c>
      <c r="B13" s="9">
        <v>1511450</v>
      </c>
      <c r="C13" s="9" t="s">
        <v>39</v>
      </c>
      <c r="D13" s="9">
        <v>121064</v>
      </c>
      <c r="E13" s="9">
        <v>105448</v>
      </c>
      <c r="F13" s="9" t="s">
        <v>40</v>
      </c>
      <c r="G13" s="9">
        <v>280</v>
      </c>
      <c r="H13" s="9" t="s">
        <v>41</v>
      </c>
      <c r="I13" s="20">
        <v>300</v>
      </c>
      <c r="J13" s="20">
        <f t="shared" ref="J13:J28" si="0">G13*I13</f>
        <v>84000</v>
      </c>
      <c r="K13" s="18">
        <f t="shared" ref="K13:K28" si="1">J13/$M$8</f>
        <v>11586.206896551725</v>
      </c>
      <c r="L13" s="18">
        <f t="shared" ref="L13:L28" si="2">K13/G13-$E$48</f>
        <v>16.207524422831018</v>
      </c>
      <c r="M13" s="18">
        <f t="shared" ref="M13:M28" si="3">L13*G13</f>
        <v>4538.1068383926849</v>
      </c>
    </row>
    <row r="14" spans="1:13" s="2" customFormat="1" ht="24" customHeight="1">
      <c r="A14" s="8">
        <v>45270</v>
      </c>
      <c r="B14" s="9">
        <v>1511663</v>
      </c>
      <c r="C14" s="9" t="s">
        <v>39</v>
      </c>
      <c r="D14" s="9">
        <v>121064</v>
      </c>
      <c r="E14" s="9">
        <v>105448</v>
      </c>
      <c r="F14" s="9" t="s">
        <v>40</v>
      </c>
      <c r="G14" s="9">
        <v>239</v>
      </c>
      <c r="H14" s="9" t="s">
        <v>41</v>
      </c>
      <c r="I14" s="20">
        <v>320</v>
      </c>
      <c r="J14" s="20">
        <f t="shared" si="0"/>
        <v>76480</v>
      </c>
      <c r="K14" s="18">
        <f t="shared" si="1"/>
        <v>10548.965517241379</v>
      </c>
      <c r="L14" s="18">
        <f t="shared" si="2"/>
        <v>18.966145112486185</v>
      </c>
      <c r="M14" s="18">
        <f t="shared" si="3"/>
        <v>4532.9086818841979</v>
      </c>
    </row>
    <row r="15" spans="1:13" s="2" customFormat="1" ht="24" customHeight="1">
      <c r="A15" s="8">
        <v>45270</v>
      </c>
      <c r="B15" s="9">
        <v>1511663</v>
      </c>
      <c r="C15" s="9" t="s">
        <v>39</v>
      </c>
      <c r="D15" s="9">
        <v>121064</v>
      </c>
      <c r="E15" s="9">
        <v>105448</v>
      </c>
      <c r="F15" s="9" t="s">
        <v>42</v>
      </c>
      <c r="G15" s="9">
        <v>41</v>
      </c>
      <c r="H15" s="9" t="s">
        <v>41</v>
      </c>
      <c r="I15" s="20">
        <v>320</v>
      </c>
      <c r="J15" s="20">
        <f t="shared" si="0"/>
        <v>13120</v>
      </c>
      <c r="K15" s="18">
        <f t="shared" si="1"/>
        <v>1809.655172413793</v>
      </c>
      <c r="L15" s="18">
        <f t="shared" si="2"/>
        <v>18.966145112486185</v>
      </c>
      <c r="M15" s="18">
        <f t="shared" si="3"/>
        <v>777.6119496119336</v>
      </c>
    </row>
    <row r="16" spans="1:13" s="2" customFormat="1" ht="24" customHeight="1">
      <c r="A16" s="8">
        <v>45270</v>
      </c>
      <c r="B16" s="9">
        <v>1511664</v>
      </c>
      <c r="C16" s="9" t="s">
        <v>39</v>
      </c>
      <c r="D16" s="9">
        <v>121064</v>
      </c>
      <c r="E16" s="9">
        <v>105448</v>
      </c>
      <c r="F16" s="9" t="s">
        <v>43</v>
      </c>
      <c r="G16" s="9">
        <v>23</v>
      </c>
      <c r="H16" s="9" t="s">
        <v>41</v>
      </c>
      <c r="I16" s="20">
        <v>295</v>
      </c>
      <c r="J16" s="20">
        <f t="shared" si="0"/>
        <v>6785</v>
      </c>
      <c r="K16" s="18">
        <f t="shared" si="1"/>
        <v>935.86206896551721</v>
      </c>
      <c r="L16" s="18">
        <f t="shared" si="2"/>
        <v>15.517869250417224</v>
      </c>
      <c r="M16" s="18">
        <f t="shared" si="3"/>
        <v>356.91099275959613</v>
      </c>
    </row>
    <row r="17" spans="1:13" s="2" customFormat="1" ht="24" customHeight="1">
      <c r="A17" s="8">
        <v>45270</v>
      </c>
      <c r="B17" s="9">
        <v>1511664</v>
      </c>
      <c r="C17" s="9" t="s">
        <v>39</v>
      </c>
      <c r="D17" s="9">
        <v>121064</v>
      </c>
      <c r="E17" s="9">
        <v>105448</v>
      </c>
      <c r="F17" s="9" t="s">
        <v>43</v>
      </c>
      <c r="G17" s="9">
        <v>1</v>
      </c>
      <c r="H17" s="9" t="s">
        <v>41</v>
      </c>
      <c r="I17" s="20">
        <v>320</v>
      </c>
      <c r="J17" s="20">
        <f t="shared" si="0"/>
        <v>320</v>
      </c>
      <c r="K17" s="18">
        <f t="shared" si="1"/>
        <v>44.137931034482762</v>
      </c>
      <c r="L17" s="18">
        <f t="shared" si="2"/>
        <v>18.966145112486192</v>
      </c>
      <c r="M17" s="18">
        <f t="shared" si="3"/>
        <v>18.966145112486192</v>
      </c>
    </row>
    <row r="18" spans="1:13" s="2" customFormat="1" ht="24" customHeight="1">
      <c r="A18" s="8">
        <v>45270</v>
      </c>
      <c r="B18" s="9">
        <v>1511664</v>
      </c>
      <c r="C18" s="9" t="s">
        <v>39</v>
      </c>
      <c r="D18" s="9">
        <v>121064</v>
      </c>
      <c r="E18" s="9">
        <v>105448</v>
      </c>
      <c r="F18" s="9" t="s">
        <v>43</v>
      </c>
      <c r="G18" s="9">
        <v>112</v>
      </c>
      <c r="H18" s="9" t="s">
        <v>41</v>
      </c>
      <c r="I18" s="20">
        <v>320</v>
      </c>
      <c r="J18" s="20">
        <f t="shared" si="0"/>
        <v>35840</v>
      </c>
      <c r="K18" s="18">
        <f t="shared" si="1"/>
        <v>4943.4482758620688</v>
      </c>
      <c r="L18" s="18">
        <f t="shared" si="2"/>
        <v>18.966145112486185</v>
      </c>
      <c r="M18" s="18">
        <f t="shared" si="3"/>
        <v>2124.2082525984529</v>
      </c>
    </row>
    <row r="19" spans="1:13" s="2" customFormat="1" ht="24" customHeight="1">
      <c r="A19" s="8">
        <v>45270</v>
      </c>
      <c r="B19" s="9">
        <v>1511664</v>
      </c>
      <c r="C19" s="9" t="s">
        <v>39</v>
      </c>
      <c r="D19" s="9">
        <v>121064</v>
      </c>
      <c r="E19" s="9">
        <v>91329</v>
      </c>
      <c r="F19" s="9" t="s">
        <v>43</v>
      </c>
      <c r="G19" s="9">
        <v>63</v>
      </c>
      <c r="H19" s="9" t="s">
        <v>41</v>
      </c>
      <c r="I19" s="20">
        <v>320</v>
      </c>
      <c r="J19" s="20">
        <f t="shared" si="0"/>
        <v>20160</v>
      </c>
      <c r="K19" s="18">
        <f t="shared" si="1"/>
        <v>2780.6896551724139</v>
      </c>
      <c r="L19" s="18">
        <f t="shared" si="2"/>
        <v>18.966145112486192</v>
      </c>
      <c r="M19" s="18">
        <f t="shared" si="3"/>
        <v>1194.8671420866301</v>
      </c>
    </row>
    <row r="20" spans="1:13" s="2" customFormat="1" ht="24" customHeight="1">
      <c r="A20" s="8">
        <v>45270</v>
      </c>
      <c r="B20" s="9">
        <v>1511664</v>
      </c>
      <c r="C20" s="9" t="s">
        <v>39</v>
      </c>
      <c r="D20" s="9">
        <v>121064</v>
      </c>
      <c r="E20" s="9">
        <v>114957</v>
      </c>
      <c r="F20" s="9" t="s">
        <v>42</v>
      </c>
      <c r="G20" s="9">
        <v>2</v>
      </c>
      <c r="H20" s="9" t="s">
        <v>41</v>
      </c>
      <c r="I20" s="20">
        <v>250</v>
      </c>
      <c r="J20" s="20">
        <f t="shared" si="0"/>
        <v>500</v>
      </c>
      <c r="K20" s="18">
        <f t="shared" si="1"/>
        <v>68.965517241379317</v>
      </c>
      <c r="L20" s="18">
        <f t="shared" si="2"/>
        <v>9.3109726986930887</v>
      </c>
      <c r="M20" s="18">
        <f t="shared" si="3"/>
        <v>18.621945397386177</v>
      </c>
    </row>
    <row r="21" spans="1:13" s="2" customFormat="1" ht="24" customHeight="1">
      <c r="A21" s="8">
        <v>45270</v>
      </c>
      <c r="B21" s="9">
        <v>1511664</v>
      </c>
      <c r="C21" s="9" t="s">
        <v>39</v>
      </c>
      <c r="D21" s="9">
        <v>121064</v>
      </c>
      <c r="E21" s="9">
        <v>114957</v>
      </c>
      <c r="F21" s="9" t="s">
        <v>42</v>
      </c>
      <c r="G21" s="9">
        <v>3</v>
      </c>
      <c r="H21" s="9" t="s">
        <v>41</v>
      </c>
      <c r="I21" s="20">
        <v>260</v>
      </c>
      <c r="J21" s="20">
        <f t="shared" si="0"/>
        <v>780</v>
      </c>
      <c r="K21" s="18">
        <f t="shared" si="1"/>
        <v>107.58620689655173</v>
      </c>
      <c r="L21" s="18">
        <f t="shared" si="2"/>
        <v>10.690283043520676</v>
      </c>
      <c r="M21" s="18">
        <f t="shared" si="3"/>
        <v>32.070849130562024</v>
      </c>
    </row>
    <row r="22" spans="1:13" s="2" customFormat="1" ht="24" customHeight="1">
      <c r="A22" s="8">
        <v>45270</v>
      </c>
      <c r="B22" s="9">
        <v>1511664</v>
      </c>
      <c r="C22" s="9" t="s">
        <v>39</v>
      </c>
      <c r="D22" s="9">
        <v>121064</v>
      </c>
      <c r="E22" s="9">
        <v>114957</v>
      </c>
      <c r="F22" s="9" t="s">
        <v>42</v>
      </c>
      <c r="G22" s="9">
        <v>30</v>
      </c>
      <c r="H22" s="9" t="s">
        <v>41</v>
      </c>
      <c r="I22" s="20">
        <v>295</v>
      </c>
      <c r="J22" s="20">
        <f t="shared" si="0"/>
        <v>8850</v>
      </c>
      <c r="K22" s="18">
        <f t="shared" si="1"/>
        <v>1220.6896551724137</v>
      </c>
      <c r="L22" s="18">
        <f t="shared" si="2"/>
        <v>15.517869250417224</v>
      </c>
      <c r="M22" s="18">
        <f t="shared" si="3"/>
        <v>465.53607751251673</v>
      </c>
    </row>
    <row r="23" spans="1:13" s="2" customFormat="1" ht="24" customHeight="1">
      <c r="A23" s="8">
        <v>45270</v>
      </c>
      <c r="B23" s="9">
        <v>1511664</v>
      </c>
      <c r="C23" s="9" t="s">
        <v>39</v>
      </c>
      <c r="D23" s="9">
        <v>121064</v>
      </c>
      <c r="E23" s="9">
        <v>114957</v>
      </c>
      <c r="F23" s="9" t="s">
        <v>42</v>
      </c>
      <c r="G23" s="9">
        <v>5</v>
      </c>
      <c r="H23" s="9" t="s">
        <v>41</v>
      </c>
      <c r="I23" s="20">
        <v>300</v>
      </c>
      <c r="J23" s="20">
        <f t="shared" si="0"/>
        <v>1500</v>
      </c>
      <c r="K23" s="18">
        <f t="shared" si="1"/>
        <v>206.89655172413794</v>
      </c>
      <c r="L23" s="18">
        <f t="shared" si="2"/>
        <v>16.207524422831018</v>
      </c>
      <c r="M23" s="18">
        <f t="shared" si="3"/>
        <v>81.037622114155084</v>
      </c>
    </row>
    <row r="24" spans="1:13" s="2" customFormat="1" ht="24" customHeight="1">
      <c r="A24" s="8">
        <v>45270</v>
      </c>
      <c r="B24" s="9">
        <v>1511664</v>
      </c>
      <c r="C24" s="9" t="s">
        <v>39</v>
      </c>
      <c r="D24" s="9">
        <v>121064</v>
      </c>
      <c r="E24" s="9">
        <v>114957</v>
      </c>
      <c r="F24" s="9" t="s">
        <v>42</v>
      </c>
      <c r="G24" s="9">
        <v>2</v>
      </c>
      <c r="H24" s="9" t="s">
        <v>41</v>
      </c>
      <c r="I24" s="20">
        <v>310</v>
      </c>
      <c r="J24" s="20">
        <f t="shared" si="0"/>
        <v>620</v>
      </c>
      <c r="K24" s="18">
        <f t="shared" si="1"/>
        <v>85.517241379310349</v>
      </c>
      <c r="L24" s="18">
        <f t="shared" si="2"/>
        <v>17.586834767658605</v>
      </c>
      <c r="M24" s="18">
        <f t="shared" si="3"/>
        <v>35.17366953531721</v>
      </c>
    </row>
    <row r="25" spans="1:13" s="2" customFormat="1" ht="24" customHeight="1">
      <c r="A25" s="8">
        <v>45270</v>
      </c>
      <c r="B25" s="9">
        <v>1511664</v>
      </c>
      <c r="C25" s="9" t="s">
        <v>39</v>
      </c>
      <c r="D25" s="9">
        <v>121064</v>
      </c>
      <c r="E25" s="9">
        <v>121944</v>
      </c>
      <c r="F25" s="9" t="s">
        <v>44</v>
      </c>
      <c r="G25" s="9">
        <v>6</v>
      </c>
      <c r="H25" s="9" t="s">
        <v>41</v>
      </c>
      <c r="I25" s="20">
        <v>295</v>
      </c>
      <c r="J25" s="20">
        <f t="shared" si="0"/>
        <v>1770</v>
      </c>
      <c r="K25" s="18">
        <f t="shared" si="1"/>
        <v>244.13793103448276</v>
      </c>
      <c r="L25" s="18">
        <f t="shared" si="2"/>
        <v>15.517869250417224</v>
      </c>
      <c r="M25" s="18">
        <f t="shared" si="3"/>
        <v>93.107215502503351</v>
      </c>
    </row>
    <row r="26" spans="1:13" s="2" customFormat="1" ht="24" customHeight="1">
      <c r="A26" s="8">
        <v>45270</v>
      </c>
      <c r="B26" s="9">
        <v>1511664</v>
      </c>
      <c r="C26" s="9" t="s">
        <v>39</v>
      </c>
      <c r="D26" s="9">
        <v>121064</v>
      </c>
      <c r="E26" s="9">
        <v>121944</v>
      </c>
      <c r="F26" s="9" t="s">
        <v>44</v>
      </c>
      <c r="G26" s="9">
        <v>25</v>
      </c>
      <c r="H26" s="9" t="s">
        <v>41</v>
      </c>
      <c r="I26" s="20">
        <v>300</v>
      </c>
      <c r="J26" s="20">
        <f t="shared" si="0"/>
        <v>7500</v>
      </c>
      <c r="K26" s="18">
        <f t="shared" si="1"/>
        <v>1034.4827586206898</v>
      </c>
      <c r="L26" s="18">
        <f t="shared" si="2"/>
        <v>16.207524422831018</v>
      </c>
      <c r="M26" s="18">
        <f t="shared" si="3"/>
        <v>405.18811057077545</v>
      </c>
    </row>
    <row r="27" spans="1:13" s="2" customFormat="1" ht="24" customHeight="1">
      <c r="A27" s="8">
        <v>45270</v>
      </c>
      <c r="B27" s="9">
        <v>1511664</v>
      </c>
      <c r="C27" s="9" t="s">
        <v>39</v>
      </c>
      <c r="D27" s="9">
        <v>121064</v>
      </c>
      <c r="E27" s="9">
        <v>121944</v>
      </c>
      <c r="F27" s="9" t="s">
        <v>44</v>
      </c>
      <c r="G27" s="9">
        <v>3</v>
      </c>
      <c r="H27" s="9" t="s">
        <v>41</v>
      </c>
      <c r="I27" s="20">
        <v>290</v>
      </c>
      <c r="J27" s="20">
        <f t="shared" si="0"/>
        <v>870</v>
      </c>
      <c r="K27" s="18">
        <f t="shared" si="1"/>
        <v>120</v>
      </c>
      <c r="L27" s="18">
        <f t="shared" si="2"/>
        <v>14.82821407800343</v>
      </c>
      <c r="M27" s="18">
        <f t="shared" si="3"/>
        <v>44.484642234010295</v>
      </c>
    </row>
    <row r="28" spans="1:13" s="2" customFormat="1" ht="24" customHeight="1">
      <c r="A28" s="8">
        <v>45270</v>
      </c>
      <c r="B28" s="9">
        <v>1511664</v>
      </c>
      <c r="C28" s="9" t="s">
        <v>39</v>
      </c>
      <c r="D28" s="9">
        <v>121064</v>
      </c>
      <c r="E28" s="9">
        <v>121944</v>
      </c>
      <c r="F28" s="9" t="s">
        <v>44</v>
      </c>
      <c r="G28" s="9">
        <v>1</v>
      </c>
      <c r="H28" s="9" t="s">
        <v>41</v>
      </c>
      <c r="I28" s="20">
        <v>290</v>
      </c>
      <c r="J28" s="20">
        <f t="shared" si="0"/>
        <v>290</v>
      </c>
      <c r="K28" s="18">
        <f t="shared" si="1"/>
        <v>40</v>
      </c>
      <c r="L28" s="18">
        <f t="shared" si="2"/>
        <v>14.82821407800343</v>
      </c>
      <c r="M28" s="18">
        <f t="shared" si="3"/>
        <v>14.82821407800343</v>
      </c>
    </row>
    <row r="29" spans="1:13" s="2" customFormat="1" ht="24" customHeight="1">
      <c r="A29" s="9" t="s">
        <v>45</v>
      </c>
      <c r="B29" s="9" t="s">
        <v>45</v>
      </c>
      <c r="C29" s="9" t="s">
        <v>45</v>
      </c>
      <c r="D29" s="9" t="s">
        <v>45</v>
      </c>
      <c r="E29" s="9" t="s">
        <v>45</v>
      </c>
      <c r="F29" s="9" t="s">
        <v>45</v>
      </c>
      <c r="G29" s="9" t="s">
        <v>45</v>
      </c>
      <c r="H29" s="9" t="s">
        <v>45</v>
      </c>
      <c r="I29" s="21" t="s">
        <v>45</v>
      </c>
      <c r="J29" s="20"/>
      <c r="K29" s="18"/>
      <c r="L29" s="18"/>
      <c r="M29" s="18"/>
    </row>
    <row r="30" spans="1:13" s="2" customFormat="1" ht="24" customHeight="1">
      <c r="A30" s="9" t="s">
        <v>46</v>
      </c>
      <c r="B30" s="9">
        <v>1511664</v>
      </c>
      <c r="C30" s="9" t="s">
        <v>39</v>
      </c>
      <c r="D30" s="9">
        <v>121064</v>
      </c>
      <c r="E30" s="9">
        <v>91329</v>
      </c>
      <c r="F30" s="9" t="s">
        <v>47</v>
      </c>
      <c r="G30" s="9">
        <v>4</v>
      </c>
      <c r="H30" s="9" t="s">
        <v>41</v>
      </c>
      <c r="I30" s="21" t="s">
        <v>45</v>
      </c>
      <c r="J30" s="20"/>
      <c r="K30" s="18"/>
      <c r="L30" s="18"/>
      <c r="M30" s="18"/>
    </row>
    <row r="31" spans="1:13" s="2" customFormat="1" ht="24" customHeight="1">
      <c r="A31" s="9"/>
      <c r="B31" s="9"/>
      <c r="C31" s="9"/>
      <c r="D31" s="9"/>
      <c r="E31" s="9"/>
      <c r="F31" s="9"/>
      <c r="G31" s="9"/>
      <c r="H31" s="9"/>
      <c r="I31" s="21"/>
      <c r="J31" s="20"/>
      <c r="K31" s="22"/>
      <c r="L31" s="22"/>
      <c r="M31" s="22"/>
    </row>
    <row r="32" spans="1:13" s="2" customFormat="1" ht="24" customHeight="1">
      <c r="A32" s="10" t="s">
        <v>45</v>
      </c>
      <c r="B32" s="10" t="s">
        <v>45</v>
      </c>
      <c r="C32" s="10" t="s">
        <v>48</v>
      </c>
      <c r="D32" s="10" t="s">
        <v>45</v>
      </c>
      <c r="E32" s="10" t="s">
        <v>45</v>
      </c>
      <c r="F32" s="10" t="s">
        <v>45</v>
      </c>
      <c r="G32" s="10">
        <f>SUM(G13:G30)</f>
        <v>840</v>
      </c>
      <c r="H32" s="10"/>
      <c r="I32" s="23"/>
      <c r="J32" s="24">
        <f>SUM(J13:J30)</f>
        <v>259385</v>
      </c>
      <c r="K32" s="25">
        <f>SUM(K13:K30)</f>
        <v>35777.241379310348</v>
      </c>
      <c r="L32" s="25">
        <f>K32/G32-E48</f>
        <v>17.42016810099194</v>
      </c>
      <c r="M32" s="25">
        <f>SUM(M13:M30)</f>
        <v>14733.628348521215</v>
      </c>
    </row>
    <row r="33" spans="1:15" ht="16">
      <c r="J33" s="26"/>
      <c r="K33" s="26"/>
      <c r="L33" s="26"/>
      <c r="M33" s="26"/>
      <c r="O33" s="2"/>
    </row>
    <row r="34" spans="1:15" s="1" customFormat="1" ht="22" customHeight="1">
      <c r="A34" s="33" t="s">
        <v>49</v>
      </c>
      <c r="B34" s="33"/>
      <c r="C34" s="33"/>
      <c r="D34" s="11" t="s">
        <v>50</v>
      </c>
      <c r="E34" s="11" t="s">
        <v>51</v>
      </c>
      <c r="G34" s="38" t="s">
        <v>65</v>
      </c>
      <c r="H34" s="37"/>
      <c r="I34" s="37"/>
      <c r="J34" s="37"/>
      <c r="K34" s="37"/>
      <c r="L34" s="27" t="s">
        <v>30</v>
      </c>
      <c r="M34" s="29" t="s">
        <v>52</v>
      </c>
      <c r="O34" s="2"/>
    </row>
    <row r="35" spans="1:15" s="1" customFormat="1" ht="22" customHeight="1">
      <c r="A35" s="33" t="s">
        <v>53</v>
      </c>
      <c r="B35" s="33"/>
      <c r="C35" s="33"/>
      <c r="D35" s="12">
        <f>J32*0.09</f>
        <v>23344.649999999998</v>
      </c>
      <c r="E35" s="18">
        <f>D35/$M$8</f>
        <v>3219.9517241379308</v>
      </c>
      <c r="G35" s="37"/>
      <c r="H35" s="37"/>
      <c r="I35" s="37"/>
      <c r="J35" s="37"/>
      <c r="K35" s="37"/>
      <c r="L35" s="27">
        <v>91329</v>
      </c>
      <c r="M35" s="18">
        <f>SUMIF($E$13:$E$28,91329,$M$13:$M$28)</f>
        <v>1194.8671420866301</v>
      </c>
      <c r="O35" s="2"/>
    </row>
    <row r="36" spans="1:15" s="1" customFormat="1" ht="22" customHeight="1">
      <c r="A36" s="33" t="s">
        <v>54</v>
      </c>
      <c r="B36" s="33"/>
      <c r="C36" s="33"/>
      <c r="D36" s="12">
        <v>91755.000473221196</v>
      </c>
      <c r="E36" s="18">
        <f t="shared" ref="E36:E43" si="4">D36/$M$8</f>
        <v>12655.862134237406</v>
      </c>
      <c r="G36" s="37"/>
      <c r="H36" s="37"/>
      <c r="I36" s="37"/>
      <c r="J36" s="37"/>
      <c r="K36" s="37"/>
      <c r="L36" s="27">
        <v>105448</v>
      </c>
      <c r="M36" s="18">
        <f>SUMIF($E$13:$E$28,105448,$M$13:$M$28)</f>
        <v>12348.712860359354</v>
      </c>
      <c r="O36" s="2"/>
    </row>
    <row r="37" spans="1:15" s="1" customFormat="1" ht="22" customHeight="1">
      <c r="A37" s="33" t="s">
        <v>55</v>
      </c>
      <c r="B37" s="33"/>
      <c r="C37" s="33"/>
      <c r="D37" s="12">
        <v>6382.2439999999997</v>
      </c>
      <c r="E37" s="18">
        <f t="shared" si="4"/>
        <v>880.30951724137924</v>
      </c>
      <c r="G37" s="37"/>
      <c r="H37" s="37"/>
      <c r="I37" s="37"/>
      <c r="J37" s="37"/>
      <c r="K37" s="37"/>
      <c r="L37" s="27">
        <v>114957</v>
      </c>
      <c r="M37" s="18">
        <f>SUMIF($E$13:$E$28,114957,$M$13:$M$28)</f>
        <v>632.44016368993721</v>
      </c>
      <c r="O37" s="2"/>
    </row>
    <row r="38" spans="1:15" s="1" customFormat="1" ht="22" customHeight="1">
      <c r="A38" s="33" t="s">
        <v>56</v>
      </c>
      <c r="B38" s="33"/>
      <c r="C38" s="33"/>
      <c r="D38" s="12">
        <v>5015.5</v>
      </c>
      <c r="E38" s="18">
        <f t="shared" si="4"/>
        <v>691.79310344827582</v>
      </c>
      <c r="G38" s="37"/>
      <c r="H38" s="37"/>
      <c r="I38" s="37"/>
      <c r="J38" s="37"/>
      <c r="K38" s="37"/>
      <c r="L38" s="27">
        <v>121944</v>
      </c>
      <c r="M38" s="18">
        <f>SUMIF($E$13:$E$28,121944,$M$13:$M$28)</f>
        <v>557.60818238529248</v>
      </c>
      <c r="O38" s="2"/>
    </row>
    <row r="39" spans="1:15" s="1" customFormat="1" ht="22" customHeight="1">
      <c r="A39" s="33" t="s">
        <v>57</v>
      </c>
      <c r="B39" s="33"/>
      <c r="C39" s="33"/>
      <c r="D39" s="12">
        <v>3250</v>
      </c>
      <c r="E39" s="18">
        <f t="shared" si="4"/>
        <v>448.27586206896552</v>
      </c>
      <c r="G39" s="37"/>
      <c r="H39" s="37"/>
      <c r="I39" s="37"/>
      <c r="J39" s="37"/>
      <c r="K39" s="37"/>
      <c r="L39" s="27"/>
      <c r="M39" s="27"/>
      <c r="O39" s="2"/>
    </row>
    <row r="40" spans="1:15" s="1" customFormat="1" ht="22" customHeight="1">
      <c r="A40" s="33" t="s">
        <v>58</v>
      </c>
      <c r="B40" s="33"/>
      <c r="C40" s="33"/>
      <c r="D40" s="12">
        <v>1200</v>
      </c>
      <c r="E40" s="18">
        <f t="shared" si="4"/>
        <v>165.51724137931035</v>
      </c>
      <c r="G40" s="37"/>
      <c r="H40" s="37"/>
      <c r="I40" s="37"/>
      <c r="J40" s="37"/>
      <c r="K40" s="37"/>
      <c r="L40" s="27"/>
      <c r="M40" s="27"/>
      <c r="O40" s="2"/>
    </row>
    <row r="41" spans="1:15" s="1" customFormat="1" ht="22" customHeight="1">
      <c r="A41" s="33" t="s">
        <v>59</v>
      </c>
      <c r="B41" s="33"/>
      <c r="C41" s="33"/>
      <c r="D41" s="12">
        <v>601</v>
      </c>
      <c r="E41" s="18">
        <f t="shared" si="4"/>
        <v>82.896551724137936</v>
      </c>
      <c r="G41" s="37"/>
      <c r="H41" s="37"/>
      <c r="I41" s="37"/>
      <c r="J41" s="37"/>
      <c r="K41" s="37"/>
      <c r="L41" s="27"/>
      <c r="M41" s="27"/>
      <c r="O41" s="2"/>
    </row>
    <row r="42" spans="1:15" s="1" customFormat="1" ht="22" customHeight="1">
      <c r="A42" s="33" t="s">
        <v>60</v>
      </c>
      <c r="B42" s="33"/>
      <c r="C42" s="33"/>
      <c r="D42" s="12">
        <v>267</v>
      </c>
      <c r="E42" s="18">
        <f t="shared" si="4"/>
        <v>36.827586206896555</v>
      </c>
      <c r="G42" s="37"/>
      <c r="H42" s="37"/>
      <c r="I42" s="37"/>
      <c r="J42" s="37"/>
      <c r="K42" s="37"/>
      <c r="L42" s="27"/>
      <c r="M42" s="27"/>
      <c r="O42" s="2"/>
    </row>
    <row r="43" spans="1:15" s="1" customFormat="1" ht="22" customHeight="1">
      <c r="A43" s="33" t="s">
        <v>61</v>
      </c>
      <c r="B43" s="33"/>
      <c r="C43" s="33"/>
      <c r="D43" s="12">
        <f>SUM(D35:D42)</f>
        <v>131815.39447322121</v>
      </c>
      <c r="E43" s="18">
        <f t="shared" si="4"/>
        <v>18181.433720444304</v>
      </c>
      <c r="G43" s="37"/>
      <c r="H43" s="37"/>
      <c r="I43" s="37"/>
      <c r="J43" s="37"/>
      <c r="K43" s="37"/>
      <c r="L43" s="27"/>
      <c r="M43" s="27"/>
      <c r="O43" s="2"/>
    </row>
    <row r="44" spans="1:15" s="1" customFormat="1" ht="22" customHeight="1">
      <c r="A44" s="1" t="s">
        <v>45</v>
      </c>
      <c r="B44" s="1" t="s">
        <v>45</v>
      </c>
      <c r="C44" s="1" t="s">
        <v>45</v>
      </c>
      <c r="D44" s="13"/>
      <c r="E44" s="19" t="s">
        <v>45</v>
      </c>
      <c r="G44" s="37"/>
      <c r="H44" s="37"/>
      <c r="I44" s="37"/>
      <c r="J44" s="37"/>
      <c r="K44" s="37"/>
      <c r="L44" s="27"/>
      <c r="M44" s="27"/>
      <c r="O44" s="2"/>
    </row>
    <row r="45" spans="1:15" s="1" customFormat="1" ht="22" customHeight="1">
      <c r="A45" s="33" t="s">
        <v>62</v>
      </c>
      <c r="B45" s="33"/>
      <c r="C45" s="33"/>
      <c r="D45" s="12">
        <f>J32*0.08</f>
        <v>20750.8</v>
      </c>
      <c r="E45" s="18">
        <f>D45/$M$8</f>
        <v>2862.1793103448276</v>
      </c>
      <c r="G45" s="37"/>
      <c r="H45" s="37"/>
      <c r="I45" s="37"/>
      <c r="J45" s="37"/>
      <c r="K45" s="37"/>
      <c r="L45" s="27"/>
      <c r="M45" s="27"/>
      <c r="O45" s="2"/>
    </row>
    <row r="46" spans="1:15" s="1" customFormat="1" ht="22" customHeight="1">
      <c r="A46" s="1" t="s">
        <v>45</v>
      </c>
      <c r="B46" s="1" t="s">
        <v>45</v>
      </c>
      <c r="C46" s="1" t="s">
        <v>45</v>
      </c>
      <c r="D46" s="13"/>
      <c r="E46" s="19" t="s">
        <v>45</v>
      </c>
      <c r="G46" s="37"/>
      <c r="H46" s="37"/>
      <c r="I46" s="37"/>
      <c r="J46" s="37"/>
      <c r="K46" s="37"/>
      <c r="L46" s="27"/>
      <c r="M46" s="27"/>
      <c r="O46" s="2"/>
    </row>
    <row r="47" spans="1:15" s="1" customFormat="1" ht="22" customHeight="1">
      <c r="A47" s="34" t="s">
        <v>63</v>
      </c>
      <c r="B47" s="34"/>
      <c r="C47" s="34"/>
      <c r="D47" s="12">
        <f>D43+D45</f>
        <v>152566.1944732212</v>
      </c>
      <c r="E47" s="18">
        <f>D47/$M$8</f>
        <v>21043.613030789133</v>
      </c>
      <c r="G47" s="37"/>
      <c r="H47" s="37"/>
      <c r="I47" s="37"/>
      <c r="J47" s="37"/>
      <c r="K47" s="37"/>
      <c r="L47" s="27"/>
      <c r="M47" s="27"/>
      <c r="O47" s="2"/>
    </row>
    <row r="48" spans="1:15" s="1" customFormat="1" ht="22" customHeight="1">
      <c r="A48" s="34" t="s">
        <v>64</v>
      </c>
      <c r="B48" s="34"/>
      <c r="C48" s="34"/>
      <c r="D48" s="12">
        <f>D47/(G32-4)</f>
        <v>182.49544793447512</v>
      </c>
      <c r="E48" s="18">
        <f>D48/$M$8</f>
        <v>25.17178592199657</v>
      </c>
      <c r="G48" s="37"/>
      <c r="H48" s="37"/>
      <c r="I48" s="37"/>
      <c r="J48" s="37"/>
      <c r="K48" s="37"/>
      <c r="L48" s="27"/>
      <c r="M48" s="27"/>
      <c r="O48" s="2"/>
    </row>
    <row r="49" spans="15:15" ht="16">
      <c r="O49" s="2"/>
    </row>
    <row r="50" spans="15:15" ht="16">
      <c r="O50" s="2"/>
    </row>
    <row r="51" spans="15:15" ht="16">
      <c r="O51" s="2"/>
    </row>
    <row r="52" spans="15:15" ht="16">
      <c r="O52" s="2"/>
    </row>
    <row r="53" spans="15:15" ht="16">
      <c r="O53" s="2"/>
    </row>
    <row r="54" spans="15:15" ht="16">
      <c r="O54" s="2"/>
    </row>
    <row r="55" spans="15:15" ht="16">
      <c r="O55" s="2"/>
    </row>
    <row r="56" spans="15:15" ht="16">
      <c r="O56" s="2"/>
    </row>
    <row r="57" spans="15:15" ht="16">
      <c r="O57" s="2"/>
    </row>
    <row r="58" spans="15:15" ht="16">
      <c r="O58" s="2"/>
    </row>
    <row r="59" spans="15:15" ht="16">
      <c r="O59" s="2"/>
    </row>
    <row r="60" spans="15:15" ht="16">
      <c r="O60" s="2"/>
    </row>
    <row r="62" spans="15:15" ht="16">
      <c r="O62" s="1"/>
    </row>
    <row r="63" spans="15:15" ht="16">
      <c r="O63" s="1"/>
    </row>
    <row r="64" spans="15:15" ht="16">
      <c r="O64" s="1"/>
    </row>
    <row r="65" spans="15:15" ht="16">
      <c r="O65" s="1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  <row r="70" spans="15:15" ht="16">
      <c r="O70" s="1"/>
    </row>
    <row r="71" spans="15:15" ht="16">
      <c r="O71" s="1"/>
    </row>
    <row r="72" spans="15:15" ht="16">
      <c r="O72" s="1"/>
    </row>
    <row r="73" spans="15:15" ht="16">
      <c r="O73" s="1"/>
    </row>
    <row r="74" spans="15:15" ht="16">
      <c r="O74" s="1"/>
    </row>
    <row r="75" spans="15:15" ht="16">
      <c r="O75" s="1"/>
    </row>
    <row r="76" spans="15:15" ht="16">
      <c r="O76" s="1"/>
    </row>
  </sheetData>
  <autoFilter ref="A12:M30" xr:uid="{00000000-0009-0000-0000-000000000000}"/>
  <sortState xmlns:xlrd2="http://schemas.microsoft.com/office/spreadsheetml/2017/richdata2" ref="B13:M32">
    <sortCondition ref="B13"/>
  </sortState>
  <mergeCells count="21">
    <mergeCell ref="A45:C45"/>
    <mergeCell ref="A47:C47"/>
    <mergeCell ref="A48:C48"/>
    <mergeCell ref="A1:M3"/>
    <mergeCell ref="A4:M6"/>
    <mergeCell ref="G34:K48"/>
    <mergeCell ref="A39:C39"/>
    <mergeCell ref="A40:C40"/>
    <mergeCell ref="A41:C41"/>
    <mergeCell ref="A42:C42"/>
    <mergeCell ref="A43:C43"/>
    <mergeCell ref="A34:C34"/>
    <mergeCell ref="A35:C35"/>
    <mergeCell ref="A36:C36"/>
    <mergeCell ref="A37:C37"/>
    <mergeCell ref="A38:C38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157-95432444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2023-12-01T11:12:00Z</dcterms:created>
  <dcterms:modified xsi:type="dcterms:W3CDTF">2024-03-21T22:51:14Z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